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cia/Desktop/lillekat.github.io/budget/"/>
    </mc:Choice>
  </mc:AlternateContent>
  <xr:revisionPtr revIDLastSave="0" documentId="13_ncr:1_{0ECF16AC-C67C-D54D-8632-382ED780408D}" xr6:coauthVersionLast="47" xr6:coauthVersionMax="47" xr10:uidLastSave="{00000000-0000-0000-0000-000000000000}"/>
  <bookViews>
    <workbookView xWindow="-1500" yWindow="500" windowWidth="26880" windowHeight="14120" activeTab="2" xr2:uid="{D1CCE3FA-2749-BB47-B79F-67BB4C56A698}"/>
  </bookViews>
  <sheets>
    <sheet name="2022" sheetId="1" r:id="rId1"/>
    <sheet name="2023" sheetId="2" r:id="rId2"/>
    <sheet name="202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1" i="3" l="1"/>
  <c r="J50" i="3"/>
  <c r="J49" i="3"/>
  <c r="J44" i="3"/>
  <c r="J53" i="3" s="1"/>
  <c r="F45" i="3"/>
  <c r="E45" i="3"/>
  <c r="G45" i="3"/>
  <c r="D45" i="3"/>
  <c r="C45" i="3"/>
  <c r="C24" i="3"/>
  <c r="D24" i="3"/>
  <c r="E24" i="3"/>
  <c r="J29" i="3" s="1"/>
  <c r="F24" i="3"/>
  <c r="J30" i="3" s="1"/>
  <c r="G24" i="3"/>
  <c r="J33" i="3" s="1"/>
  <c r="J6" i="3"/>
  <c r="L21" i="2"/>
  <c r="T9" i="3"/>
  <c r="T8" i="3"/>
  <c r="T7" i="3"/>
  <c r="T6" i="3"/>
  <c r="T5" i="3"/>
  <c r="G9" i="3"/>
  <c r="O9" i="3"/>
  <c r="R10" i="3"/>
  <c r="M10" i="3"/>
  <c r="O5" i="3"/>
  <c r="E4" i="2"/>
  <c r="G5" i="3"/>
  <c r="G7" i="3"/>
  <c r="G4" i="3"/>
  <c r="F10" i="3"/>
  <c r="J12" i="3" s="1"/>
  <c r="E10" i="3"/>
  <c r="J11" i="3" s="1"/>
  <c r="O8" i="3"/>
  <c r="O7" i="3"/>
  <c r="O6" i="3"/>
  <c r="D10" i="3"/>
  <c r="C10" i="3"/>
  <c r="L19" i="2"/>
  <c r="J13" i="3" l="1"/>
  <c r="J15" i="3" s="1"/>
  <c r="J23" i="3" s="1"/>
  <c r="J24" i="3" s="1"/>
  <c r="J35" i="3" s="1"/>
  <c r="G10" i="3"/>
  <c r="T10" i="3"/>
  <c r="O10" i="3"/>
  <c r="D19" i="2"/>
  <c r="D18" i="2"/>
  <c r="D17" i="2"/>
  <c r="D16" i="2"/>
  <c r="D15" i="2"/>
  <c r="B20" i="2"/>
  <c r="F12" i="1"/>
  <c r="E7" i="1"/>
  <c r="E8" i="2"/>
  <c r="H8" i="2" s="1"/>
  <c r="D10" i="2"/>
  <c r="E9" i="2"/>
  <c r="C9" i="1"/>
  <c r="D9" i="1"/>
  <c r="E5" i="2"/>
  <c r="H5" i="2" s="1"/>
  <c r="H7" i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D20" i="2" l="1"/>
  <c r="H9" i="2"/>
  <c r="C10" i="2"/>
  <c r="L10" i="2"/>
  <c r="H4" i="2"/>
  <c r="D35" i="1"/>
  <c r="H9" i="1"/>
  <c r="H10" i="2" l="1"/>
  <c r="H11" i="2" s="1"/>
</calcChain>
</file>

<file path=xl/sharedStrings.xml><?xml version="1.0" encoding="utf-8"?>
<sst xmlns="http://schemas.openxmlformats.org/spreadsheetml/2006/main" count="182" uniqueCount="80">
  <si>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</si>
  <si>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</si>
  <si>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</si>
  <si>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</si>
  <si>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</si>
  <si>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</si>
  <si>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</si>
  <si>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</si>
  <si>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</si>
  <si>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</si>
  <si>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</si>
  <si>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</si>
  <si>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</si>
  <si>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</si>
  <si>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</si>
  <si>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</si>
  <si>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</si>
  <si>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</si>
  <si>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</si>
  <si>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 2023 budget</t>
  </si>
  <si>
    <t>Støtte søgt (rundet ned)</t>
  </si>
  <si>
    <t>*Støttet af NovoNordisk</t>
  </si>
  <si>
    <t>Udgifter</t>
  </si>
  <si>
    <t>Støtte fra PROSA</t>
  </si>
  <si>
    <t>Start kapital</t>
  </si>
  <si>
    <t>Indtægter</t>
  </si>
  <si>
    <t>Balance</t>
  </si>
  <si>
    <t>Støtte fra DDSA</t>
  </si>
  <si>
    <t>Lillekat2023-06</t>
  </si>
  <si>
    <t>Lillekat2023-07</t>
  </si>
  <si>
    <t>Lillekat2023-08</t>
  </si>
  <si>
    <t>Lillekat2023-09</t>
  </si>
  <si>
    <t>Lillekat2023-10</t>
  </si>
  <si>
    <t>Stickers</t>
  </si>
  <si>
    <t>Studystart</t>
  </si>
  <si>
    <t>Snacks for Lille Kat 2023.06</t>
  </si>
  <si>
    <t>Pizza Lille Kat 2023.06</t>
  </si>
  <si>
    <t>Lille Kat 2023-fall</t>
  </si>
  <si>
    <t>Stk.</t>
  </si>
  <si>
    <t>Nr. pizza</t>
  </si>
  <si>
    <t>Margarita</t>
  </si>
  <si>
    <t>Kartoffel</t>
  </si>
  <si>
    <t>Pepperoni</t>
  </si>
  <si>
    <t>Hawaii</t>
  </si>
  <si>
    <t>Salat</t>
  </si>
  <si>
    <t>Nr. til bestilling</t>
  </si>
  <si>
    <t>Lillekat2024-01</t>
  </si>
  <si>
    <t>Lillekat2024-04</t>
  </si>
  <si>
    <t>Lillekat2024-05</t>
  </si>
  <si>
    <t>penge på snacks</t>
  </si>
  <si>
    <t>Lillekat2024-02</t>
  </si>
  <si>
    <t xml:space="preserve">Skinke </t>
  </si>
  <si>
    <t>penge på pizza</t>
  </si>
  <si>
    <t>Lillekat2024-03 Novo sponsoreret</t>
  </si>
  <si>
    <t>Lillekat2024 D-Pop</t>
  </si>
  <si>
    <t xml:space="preserve"> </t>
  </si>
  <si>
    <t>Lillekat2024-05 normale pizzaer</t>
  </si>
  <si>
    <t xml:space="preserve">Lillekat2024-02 store pizzaer </t>
  </si>
  <si>
    <t>Lille Kat 2024-autumn</t>
  </si>
  <si>
    <t>Lille Kat 2024-Spring</t>
  </si>
  <si>
    <t>Lillekat 2024 Spring budget</t>
  </si>
  <si>
    <t>PIZZA</t>
  </si>
  <si>
    <t>Lillekat 2024 Autumn budget</t>
  </si>
  <si>
    <t>Lillekat 2024-06</t>
  </si>
  <si>
    <t>Lillekat 2024-07</t>
  </si>
  <si>
    <t>Lillekat 2024-08</t>
  </si>
  <si>
    <t>Lillekat 2024-09</t>
  </si>
  <si>
    <t>Lillekat 2024-10</t>
  </si>
  <si>
    <t xml:space="preserve">Snacks </t>
  </si>
  <si>
    <t xml:space="preserve">Pizza </t>
  </si>
  <si>
    <t>Snacks</t>
  </si>
  <si>
    <t>DDSA Budget</t>
  </si>
  <si>
    <t>Type of Expense</t>
  </si>
  <si>
    <t>Pizza</t>
  </si>
  <si>
    <t xml:space="preserve">Event materials </t>
  </si>
  <si>
    <t>overskud fra sidste semester</t>
  </si>
  <si>
    <t>start kapital</t>
  </si>
  <si>
    <t>Event material</t>
  </si>
  <si>
    <r>
      <rPr>
        <b/>
        <sz val="12"/>
        <color theme="1"/>
        <rFont val="Calibri (Body)"/>
      </rPr>
      <t xml:space="preserve">DDSA </t>
    </r>
    <r>
      <rPr>
        <b/>
        <sz val="12"/>
        <color theme="1"/>
        <rFont val="Calibri"/>
        <family val="2"/>
        <scheme val="minor"/>
      </rPr>
      <t xml:space="preserve"> </t>
    </r>
  </si>
  <si>
    <t>Event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</si>
</sst>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kr.&quot;_-;\-* #,##0.00\ &quot;kr.&quot;_-;_-* &quot;-&quot;??\ &quot;kr.&quot;_-;_-@_-"/>
    <numFmt numFmtId="164" formatCode="#,##0.00\ &quot;kr.&quot;"/>
    <numFmt numFmtId="165" formatCode="#,##0\ &quot;kr.&quot;"/>
  </numFmts>
  <fonts count="15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(Body)"/>
    </font>
    <font>
      <sz val="11"/>
      <color rgb="FF000000"/>
      <name val="Georgia Pro"/>
      <charset val="1"/>
    </font>
    <font>
      <i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 (Body)"/>
    </font>
    <font>
      <b/>
      <sz val="12"/>
      <color theme="1"/>
      <name val="Calibri (Body)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9E1F2"/>
        <bgColor rgb="FF000000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2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164" fontId="2" fillId="0" borderId="0" xfId="0" applyNumberFormat="1" applyFont="1"/>
    <xf numFmtId="44" fontId="2" fillId="0" borderId="0" xfId="1" applyFont="1" applyBorder="1"/>
    <xf numFmtId="44" fontId="2" fillId="0" borderId="2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6" fillId="0" borderId="14" xfId="0" applyFont="1" applyBorder="1"/>
    <xf numFmtId="44" fontId="9" fillId="0" borderId="0" xfId="0" applyNumberFormat="1" applyFont="1"/>
    <xf numFmtId="0" fontId="7" fillId="0" borderId="0" xfId="0" applyFont="1"/>
    <xf numFmtId="0" fontId="10" fillId="8" borderId="23" xfId="0" applyFont="1" applyFill="1" applyBorder="1"/>
    <xf numFmtId="0" fontId="10" fillId="8" borderId="9" xfId="0" applyFont="1" applyFill="1" applyBorder="1"/>
    <xf numFmtId="0" fontId="11" fillId="0" borderId="14" xfId="0" applyFont="1" applyBorder="1"/>
    <xf numFmtId="0" fontId="7" fillId="0" borderId="2" xfId="0" applyFont="1" applyBorder="1"/>
    <xf numFmtId="0" fontId="11" fillId="0" borderId="23" xfId="0" applyFont="1" applyBorder="1"/>
    <xf numFmtId="0" fontId="7" fillId="0" borderId="0" xfId="0" applyFont="1" applyAlignment="1">
      <alignment horizontal="right"/>
    </xf>
    <xf numFmtId="0" fontId="7" fillId="0" borderId="21" xfId="0" applyFont="1" applyBorder="1"/>
    <xf numFmtId="0" fontId="7" fillId="0" borderId="3" xfId="0" applyFont="1" applyBorder="1"/>
    <xf numFmtId="0" fontId="7" fillId="0" borderId="20" xfId="0" applyFont="1" applyBorder="1"/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44" fontId="0" fillId="5" borderId="7" xfId="0" applyNumberFormat="1" applyFill="1" applyBorder="1" applyAlignment="1">
      <alignment horizontal="right"/>
    </xf>
    <xf numFmtId="0" fontId="13" fillId="0" borderId="0" xfId="0" applyFont="1"/>
    <xf numFmtId="44" fontId="0" fillId="4" borderId="21" xfId="0" applyNumberFormat="1" applyFill="1" applyBorder="1"/>
    <xf numFmtId="165" fontId="3" fillId="0" borderId="3" xfId="0" applyNumberFormat="1" applyFont="1" applyBorder="1"/>
    <xf numFmtId="3" fontId="0" fillId="5" borderId="2" xfId="0" applyNumberFormat="1" applyFill="1" applyBorder="1"/>
    <xf numFmtId="0" fontId="5" fillId="7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6768"/>
      <color rgb="FFFF40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zoomScale="122" zoomScaleNormal="140" workbookViewId="0">
      <selection activeCell="F21" sqref="F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3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4.1640625" bestFit="1" customWidth="1"/>
  </cols>
  <sheetData>
    <row r="1" spans="1:8" x14ac:dyDescent="0.2">
      <c r="A1" s="64" t="s">
        <v>0</v>
      </c>
      <c r="B1" s="64"/>
      <c r="C1" s="64"/>
      <c r="D1" s="64"/>
      <c r="E1" s="64"/>
      <c r="F1" s="64"/>
      <c r="G1" s="64"/>
      <c r="H1" s="64"/>
    </row>
    <row r="2" spans="1:8" x14ac:dyDescent="0.2">
      <c r="A2" s="65"/>
      <c r="B2" s="65"/>
      <c r="C2" s="65"/>
      <c r="D2" s="65"/>
      <c r="E2" s="65"/>
      <c r="F2" s="65"/>
      <c r="G2" s="65"/>
      <c r="H2" s="65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66" t="s">
        <v>7</v>
      </c>
      <c r="C11" s="67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66" t="s">
        <v>9</v>
      </c>
      <c r="C24" s="67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L23"/>
  <sheetViews>
    <sheetView zoomScale="114" zoomScaleNormal="116" workbookViewId="0">
      <selection activeCell="J8" sqref="J8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2" x14ac:dyDescent="0.2">
      <c r="A1" s="64" t="s">
        <v>19</v>
      </c>
      <c r="B1" s="64"/>
      <c r="C1" s="64"/>
      <c r="D1" s="64"/>
      <c r="E1" s="64"/>
      <c r="F1" s="64"/>
      <c r="G1" s="64"/>
      <c r="H1" s="64"/>
    </row>
    <row r="2" spans="1:12" x14ac:dyDescent="0.2">
      <c r="A2" s="65"/>
      <c r="B2" s="65"/>
      <c r="C2" s="65"/>
      <c r="D2" s="65"/>
      <c r="E2" s="65"/>
      <c r="F2" s="65"/>
      <c r="G2" s="65"/>
      <c r="H2" s="65"/>
    </row>
    <row r="3" spans="1:12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12</v>
      </c>
      <c r="F3" s="17" t="s">
        <v>13</v>
      </c>
      <c r="G3" s="17" t="s">
        <v>15</v>
      </c>
      <c r="H3" s="19" t="s">
        <v>4</v>
      </c>
      <c r="K3" s="70" t="s">
        <v>37</v>
      </c>
      <c r="L3" s="71"/>
    </row>
    <row r="4" spans="1:12" x14ac:dyDescent="0.2">
      <c r="A4" s="1" t="s">
        <v>28</v>
      </c>
      <c r="B4" s="2">
        <v>45177</v>
      </c>
      <c r="C4" s="4">
        <v>120</v>
      </c>
      <c r="E4" s="4">
        <f>C4/4</f>
        <v>30</v>
      </c>
      <c r="F4" s="32">
        <v>150</v>
      </c>
      <c r="G4" s="33">
        <v>50</v>
      </c>
      <c r="H4" s="34">
        <f>E4*F4</f>
        <v>4500</v>
      </c>
      <c r="K4" s="68" t="s">
        <v>25</v>
      </c>
      <c r="L4" s="69"/>
    </row>
    <row r="5" spans="1:12" x14ac:dyDescent="0.2">
      <c r="A5" s="6" t="s">
        <v>29</v>
      </c>
      <c r="B5" s="7">
        <v>45191</v>
      </c>
      <c r="C5" s="4"/>
      <c r="E5" s="4">
        <f>C5/2.8</f>
        <v>0</v>
      </c>
      <c r="F5" s="32">
        <v>150</v>
      </c>
      <c r="G5" s="33">
        <v>50</v>
      </c>
      <c r="H5" s="34">
        <f>E5*F5+G5</f>
        <v>50</v>
      </c>
      <c r="K5" s="44" t="s">
        <v>24</v>
      </c>
      <c r="L5" s="48">
        <v>15000</v>
      </c>
    </row>
    <row r="6" spans="1:12" x14ac:dyDescent="0.2">
      <c r="A6" s="6" t="s">
        <v>30</v>
      </c>
      <c r="B6" s="7">
        <v>45205</v>
      </c>
      <c r="C6" s="4"/>
      <c r="E6" s="4" t="s">
        <v>11</v>
      </c>
      <c r="F6" s="32" t="s">
        <v>11</v>
      </c>
      <c r="G6" s="33" t="s">
        <v>11</v>
      </c>
      <c r="H6" s="34" t="s">
        <v>11</v>
      </c>
      <c r="K6" s="44" t="s">
        <v>27</v>
      </c>
      <c r="L6" s="48">
        <v>0</v>
      </c>
    </row>
    <row r="7" spans="1:12" x14ac:dyDescent="0.2">
      <c r="A7" s="6" t="s">
        <v>31</v>
      </c>
      <c r="B7" s="7">
        <v>45226</v>
      </c>
      <c r="C7" s="4"/>
      <c r="E7" s="4" t="s">
        <v>11</v>
      </c>
      <c r="F7" s="32" t="s">
        <v>11</v>
      </c>
      <c r="G7" s="33" t="s">
        <v>11</v>
      </c>
      <c r="H7" s="34" t="s">
        <v>11</v>
      </c>
      <c r="K7" s="44" t="s">
        <v>27</v>
      </c>
      <c r="L7" s="48">
        <v>0</v>
      </c>
    </row>
    <row r="8" spans="1:12" x14ac:dyDescent="0.2">
      <c r="A8" s="6" t="s">
        <v>32</v>
      </c>
      <c r="B8" s="7">
        <v>45254</v>
      </c>
      <c r="C8" s="4"/>
      <c r="E8" s="4">
        <f>C8/2</f>
        <v>0</v>
      </c>
      <c r="F8" s="32">
        <v>150</v>
      </c>
      <c r="G8" s="33">
        <v>50</v>
      </c>
      <c r="H8" s="34">
        <f>E8*F8+G8</f>
        <v>50</v>
      </c>
      <c r="K8" s="47" t="s">
        <v>23</v>
      </c>
      <c r="L8" s="41">
        <v>0</v>
      </c>
    </row>
    <row r="9" spans="1:12" x14ac:dyDescent="0.2">
      <c r="A9" s="6" t="s">
        <v>32</v>
      </c>
      <c r="B9" s="7">
        <v>45268</v>
      </c>
      <c r="C9" s="4"/>
      <c r="E9" s="4">
        <f>C9/2</f>
        <v>0</v>
      </c>
      <c r="F9" s="32">
        <v>150</v>
      </c>
      <c r="G9" s="33">
        <v>50</v>
      </c>
      <c r="H9" s="34">
        <f>E9*F9+G9</f>
        <v>50</v>
      </c>
      <c r="K9" s="47" t="s">
        <v>23</v>
      </c>
      <c r="L9" s="41">
        <v>0</v>
      </c>
    </row>
    <row r="10" spans="1:12" ht="17" thickBot="1" x14ac:dyDescent="0.25">
      <c r="A10" s="20" t="s">
        <v>14</v>
      </c>
      <c r="B10" s="20"/>
      <c r="C10" s="35">
        <f>SUM(C4:C9)</f>
        <v>120</v>
      </c>
      <c r="D10" s="20">
        <f>SUM(D4:D9)</f>
        <v>0</v>
      </c>
      <c r="E10" s="20"/>
      <c r="F10" s="21"/>
      <c r="G10" s="21"/>
      <c r="H10" s="21">
        <f>SUM(H4:H9)</f>
        <v>4650</v>
      </c>
      <c r="K10" s="40" t="s">
        <v>14</v>
      </c>
      <c r="L10" s="46">
        <f>SUM(L5:L9)</f>
        <v>15000</v>
      </c>
    </row>
    <row r="11" spans="1:12" ht="18" thickTop="1" thickBot="1" x14ac:dyDescent="0.25">
      <c r="A11" s="20" t="s">
        <v>20</v>
      </c>
      <c r="B11" s="20"/>
      <c r="C11" s="35"/>
      <c r="D11" s="20"/>
      <c r="E11" s="20"/>
      <c r="F11" s="21"/>
      <c r="G11" s="21"/>
      <c r="H11" s="21">
        <f>H10-292.86</f>
        <v>4357.1400000000003</v>
      </c>
    </row>
    <row r="12" spans="1:12" ht="17" thickTop="1" x14ac:dyDescent="0.2">
      <c r="K12" s="68" t="s">
        <v>22</v>
      </c>
      <c r="L12" s="69"/>
    </row>
    <row r="13" spans="1:12" x14ac:dyDescent="0.2">
      <c r="B13" s="66" t="s">
        <v>28</v>
      </c>
      <c r="C13" s="67"/>
      <c r="D13" s="72"/>
      <c r="K13" s="44" t="s">
        <v>33</v>
      </c>
      <c r="L13" s="43">
        <v>1042</v>
      </c>
    </row>
    <row r="14" spans="1:12" x14ac:dyDescent="0.2">
      <c r="B14" s="22" t="s">
        <v>38</v>
      </c>
      <c r="C14" s="22" t="s">
        <v>39</v>
      </c>
      <c r="D14" s="22" t="s">
        <v>17</v>
      </c>
      <c r="K14" s="44" t="s">
        <v>34</v>
      </c>
      <c r="L14" s="43">
        <v>152</v>
      </c>
    </row>
    <row r="15" spans="1:12" x14ac:dyDescent="0.2">
      <c r="A15" s="50" t="s">
        <v>40</v>
      </c>
      <c r="B15" s="23">
        <v>6</v>
      </c>
      <c r="C15">
        <v>1</v>
      </c>
      <c r="D15" s="24">
        <f>110*B15</f>
        <v>660</v>
      </c>
      <c r="K15" s="44" t="s">
        <v>35</v>
      </c>
      <c r="L15" s="45">
        <v>3031.45</v>
      </c>
    </row>
    <row r="16" spans="1:12" x14ac:dyDescent="0.2">
      <c r="A16" s="50" t="s">
        <v>41</v>
      </c>
      <c r="B16" s="23">
        <v>6</v>
      </c>
      <c r="C16">
        <v>5</v>
      </c>
      <c r="D16" s="24">
        <f>B16*139</f>
        <v>834</v>
      </c>
      <c r="K16" s="44" t="s">
        <v>36</v>
      </c>
      <c r="L16" s="45">
        <v>4002</v>
      </c>
    </row>
    <row r="17" spans="1:12" x14ac:dyDescent="0.2">
      <c r="A17" s="50" t="s">
        <v>42</v>
      </c>
      <c r="B17" s="23">
        <v>6</v>
      </c>
      <c r="C17">
        <v>10</v>
      </c>
      <c r="D17" s="24">
        <f>129*B17</f>
        <v>774</v>
      </c>
      <c r="K17" s="44"/>
      <c r="L17" s="43">
        <v>0</v>
      </c>
    </row>
    <row r="18" spans="1:12" x14ac:dyDescent="0.2">
      <c r="A18" s="50" t="s">
        <v>43</v>
      </c>
      <c r="B18" s="23">
        <v>6</v>
      </c>
      <c r="C18">
        <v>13</v>
      </c>
      <c r="D18" s="24">
        <f>139*B18</f>
        <v>834</v>
      </c>
      <c r="K18" s="42"/>
      <c r="L18" s="41">
        <v>0</v>
      </c>
    </row>
    <row r="19" spans="1:12" ht="17" thickBot="1" x14ac:dyDescent="0.25">
      <c r="A19" s="50" t="s">
        <v>44</v>
      </c>
      <c r="B19" s="23">
        <v>6</v>
      </c>
      <c r="C19" s="25">
        <v>24</v>
      </c>
      <c r="D19" s="24">
        <f>150*B19</f>
        <v>900</v>
      </c>
      <c r="K19" s="40" t="s">
        <v>14</v>
      </c>
      <c r="L19" s="39">
        <f>SUM(L13:L18)</f>
        <v>8227.4500000000007</v>
      </c>
    </row>
    <row r="20" spans="1:12" ht="18" thickTop="1" thickBot="1" x14ac:dyDescent="0.25">
      <c r="A20" s="31" t="s">
        <v>18</v>
      </c>
      <c r="B20" s="29">
        <f>SUM(B15:B19)</f>
        <v>30</v>
      </c>
      <c r="C20" s="30"/>
      <c r="D20" s="31">
        <f>SUM(D15:D19)</f>
        <v>4002</v>
      </c>
    </row>
    <row r="21" spans="1:12" ht="18" thickTop="1" thickBot="1" x14ac:dyDescent="0.25">
      <c r="K21" s="38" t="s">
        <v>26</v>
      </c>
      <c r="L21" s="37">
        <f>L10-L19</f>
        <v>6772.5499999999993</v>
      </c>
    </row>
    <row r="22" spans="1:12" ht="17" thickTop="1" x14ac:dyDescent="0.2">
      <c r="A22" s="36" t="s">
        <v>45</v>
      </c>
      <c r="K22" s="36" t="s">
        <v>21</v>
      </c>
    </row>
    <row r="23" spans="1:12" x14ac:dyDescent="0.2">
      <c r="A23">
        <v>26786171</v>
      </c>
    </row>
  </sheetData>
  <mergeCells count="5">
    <mergeCell ref="K12:L12"/>
    <mergeCell ref="A1:H2"/>
    <mergeCell ref="K3:L3"/>
    <mergeCell ref="K4:L4"/>
    <mergeCell ref="B13:D13"/>
  </mergeCells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C72BB-923F-DB4A-A4B9-C9C78647B110}">
  <dimension ref="A1:T54"/>
  <sheetViews>
    <sheetView tabSelected="1" topLeftCell="A36" zoomScale="116" zoomScaleNormal="116" workbookViewId="0">
      <selection activeCell="K48" sqref="K48"/>
    </sheetView>
  </sheetViews>
  <sheetFormatPr baseColWidth="10" defaultRowHeight="16" x14ac:dyDescent="0.2"/>
  <cols>
    <col min="1" max="1" width="16.1640625" customWidth="1"/>
    <col min="2" max="2" width="12.1640625" customWidth="1"/>
    <col min="3" max="3" width="17.6640625" customWidth="1"/>
    <col min="4" max="4" width="16.83203125" customWidth="1"/>
    <col min="5" max="5" width="14.5" bestFit="1" customWidth="1"/>
    <col min="6" max="6" width="14.5" customWidth="1"/>
    <col min="7" max="7" width="15.33203125" bestFit="1" customWidth="1"/>
    <col min="9" max="9" width="14" customWidth="1"/>
    <col min="10" max="10" width="13.5" customWidth="1"/>
    <col min="11" max="11" width="14.33203125" customWidth="1"/>
    <col min="12" max="12" width="12" bestFit="1" customWidth="1"/>
  </cols>
  <sheetData>
    <row r="1" spans="1:20" ht="21" x14ac:dyDescent="0.25">
      <c r="A1" s="64" t="s">
        <v>60</v>
      </c>
      <c r="B1" s="64"/>
      <c r="C1" s="64"/>
      <c r="D1" s="64"/>
      <c r="E1" s="64"/>
      <c r="F1" s="64"/>
      <c r="G1" s="64"/>
      <c r="L1" s="77"/>
    </row>
    <row r="2" spans="1:20" ht="21" x14ac:dyDescent="0.25">
      <c r="A2" s="65"/>
      <c r="B2" s="65"/>
      <c r="C2" s="65"/>
      <c r="D2" s="65"/>
      <c r="E2" s="65"/>
      <c r="F2" s="65"/>
      <c r="G2" s="65"/>
      <c r="L2" s="77" t="s">
        <v>61</v>
      </c>
    </row>
    <row r="3" spans="1:20" ht="25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49" t="s">
        <v>49</v>
      </c>
      <c r="F3" s="49" t="s">
        <v>52</v>
      </c>
      <c r="G3" s="17" t="s">
        <v>18</v>
      </c>
      <c r="I3" s="70" t="s">
        <v>59</v>
      </c>
      <c r="J3" s="71"/>
      <c r="M3" s="66" t="s">
        <v>57</v>
      </c>
      <c r="N3" s="67"/>
      <c r="O3" s="72"/>
      <c r="Q3" s="52"/>
      <c r="R3" s="73" t="s">
        <v>56</v>
      </c>
      <c r="S3" s="74"/>
      <c r="T3" s="75"/>
    </row>
    <row r="4" spans="1:20" x14ac:dyDescent="0.2">
      <c r="A4" s="1" t="s">
        <v>46</v>
      </c>
      <c r="B4" s="2">
        <v>45331</v>
      </c>
      <c r="C4" s="4">
        <v>12</v>
      </c>
      <c r="D4">
        <v>61</v>
      </c>
      <c r="E4" s="51">
        <v>1475</v>
      </c>
      <c r="F4" s="51"/>
      <c r="G4" s="33">
        <f>F4+E4</f>
        <v>1475</v>
      </c>
      <c r="I4" s="68" t="s">
        <v>25</v>
      </c>
      <c r="J4" s="69"/>
      <c r="M4" s="22" t="s">
        <v>38</v>
      </c>
      <c r="N4" s="22" t="s">
        <v>39</v>
      </c>
      <c r="O4" s="22" t="s">
        <v>17</v>
      </c>
      <c r="Q4" s="52"/>
      <c r="R4" s="53" t="s">
        <v>38</v>
      </c>
      <c r="S4" s="54" t="s">
        <v>39</v>
      </c>
      <c r="T4" s="54" t="s">
        <v>17</v>
      </c>
    </row>
    <row r="5" spans="1:20" x14ac:dyDescent="0.2">
      <c r="A5" s="6" t="s">
        <v>50</v>
      </c>
      <c r="B5" s="7">
        <v>45345</v>
      </c>
      <c r="C5" s="4">
        <v>39</v>
      </c>
      <c r="D5">
        <v>110</v>
      </c>
      <c r="E5" s="4">
        <v>1495</v>
      </c>
      <c r="F5" s="4">
        <v>2609</v>
      </c>
      <c r="G5" s="33">
        <f t="shared" ref="G5:G7" si="0">F5+E5</f>
        <v>4104</v>
      </c>
      <c r="I5" s="44" t="s">
        <v>24</v>
      </c>
      <c r="J5" s="48">
        <v>12000</v>
      </c>
      <c r="L5" s="50" t="s">
        <v>40</v>
      </c>
      <c r="M5" s="23">
        <v>5</v>
      </c>
      <c r="N5">
        <v>1</v>
      </c>
      <c r="O5" s="24">
        <f>M5*110</f>
        <v>550</v>
      </c>
      <c r="Q5" s="55" t="s">
        <v>40</v>
      </c>
      <c r="R5" s="52">
        <v>4</v>
      </c>
      <c r="S5" s="52">
        <v>1</v>
      </c>
      <c r="T5" s="56">
        <f>R5*65</f>
        <v>260</v>
      </c>
    </row>
    <row r="6" spans="1:20" ht="17" thickBot="1" x14ac:dyDescent="0.25">
      <c r="A6" s="6" t="s">
        <v>53</v>
      </c>
      <c r="B6" s="7">
        <v>45366</v>
      </c>
      <c r="C6" s="4">
        <v>40</v>
      </c>
      <c r="D6">
        <v>52</v>
      </c>
      <c r="E6" s="4" t="s">
        <v>11</v>
      </c>
      <c r="F6" s="4" t="s">
        <v>11</v>
      </c>
      <c r="G6" s="33"/>
      <c r="I6" s="40" t="s">
        <v>14</v>
      </c>
      <c r="J6" s="46">
        <f>SUM(J5:J5)</f>
        <v>12000</v>
      </c>
      <c r="L6" s="50" t="s">
        <v>41</v>
      </c>
      <c r="M6" s="23">
        <v>4</v>
      </c>
      <c r="N6">
        <v>5</v>
      </c>
      <c r="O6" s="24">
        <f>M6*139</f>
        <v>556</v>
      </c>
      <c r="Q6" s="57" t="s">
        <v>41</v>
      </c>
      <c r="R6" s="52">
        <v>5</v>
      </c>
      <c r="S6" s="52">
        <v>5</v>
      </c>
      <c r="T6" s="56">
        <f>R6*79</f>
        <v>395</v>
      </c>
    </row>
    <row r="7" spans="1:20" ht="17" thickTop="1" x14ac:dyDescent="0.2">
      <c r="A7" s="6" t="s">
        <v>47</v>
      </c>
      <c r="B7" s="7">
        <v>45387</v>
      </c>
      <c r="C7" s="4">
        <v>22</v>
      </c>
      <c r="D7">
        <v>29</v>
      </c>
      <c r="E7" s="4">
        <v>3233</v>
      </c>
      <c r="F7" s="4"/>
      <c r="G7" s="33">
        <f t="shared" si="0"/>
        <v>3233</v>
      </c>
      <c r="L7" s="50" t="s">
        <v>42</v>
      </c>
      <c r="M7" s="23">
        <v>4</v>
      </c>
      <c r="N7">
        <v>10</v>
      </c>
      <c r="O7" s="24">
        <f>M7*129</f>
        <v>516</v>
      </c>
      <c r="Q7" s="57" t="s">
        <v>42</v>
      </c>
      <c r="R7" s="52">
        <v>5</v>
      </c>
      <c r="S7" s="52">
        <v>10</v>
      </c>
      <c r="T7" s="56">
        <f>R7*75</f>
        <v>375</v>
      </c>
    </row>
    <row r="8" spans="1:20" x14ac:dyDescent="0.2">
      <c r="A8" s="6" t="s">
        <v>54</v>
      </c>
      <c r="B8" s="7">
        <v>45401</v>
      </c>
      <c r="C8" s="4"/>
      <c r="E8" s="4" t="s">
        <v>11</v>
      </c>
      <c r="F8" s="4" t="s">
        <v>11</v>
      </c>
      <c r="G8" s="33"/>
      <c r="I8" s="62" t="s">
        <v>22</v>
      </c>
      <c r="J8" s="63"/>
      <c r="L8" s="50" t="s">
        <v>51</v>
      </c>
      <c r="M8" s="23">
        <v>3</v>
      </c>
      <c r="N8">
        <v>12</v>
      </c>
      <c r="O8" s="24">
        <f>M8*129</f>
        <v>387</v>
      </c>
      <c r="Q8" s="57" t="s">
        <v>51</v>
      </c>
      <c r="R8" s="52">
        <v>4</v>
      </c>
      <c r="S8" s="52">
        <v>12</v>
      </c>
      <c r="T8" s="56">
        <f>R8*75</f>
        <v>300</v>
      </c>
    </row>
    <row r="9" spans="1:20" x14ac:dyDescent="0.2">
      <c r="A9" s="6" t="s">
        <v>48</v>
      </c>
      <c r="B9" s="7">
        <v>45415</v>
      </c>
      <c r="C9" s="4">
        <v>36</v>
      </c>
      <c r="D9">
        <v>60</v>
      </c>
      <c r="E9" s="4"/>
      <c r="F9" s="4">
        <v>1670</v>
      </c>
      <c r="G9" s="33">
        <f>F9+E9</f>
        <v>1670</v>
      </c>
      <c r="I9" s="44" t="s">
        <v>33</v>
      </c>
      <c r="J9" s="43"/>
      <c r="L9" s="50" t="s">
        <v>44</v>
      </c>
      <c r="M9" s="23">
        <v>4</v>
      </c>
      <c r="N9" s="25">
        <v>24</v>
      </c>
      <c r="O9" s="24">
        <f>M9*150</f>
        <v>600</v>
      </c>
      <c r="Q9" s="57" t="s">
        <v>44</v>
      </c>
      <c r="R9" s="52">
        <v>4</v>
      </c>
      <c r="S9" s="58">
        <v>24</v>
      </c>
      <c r="T9" s="56">
        <f>R9*85</f>
        <v>340</v>
      </c>
    </row>
    <row r="10" spans="1:20" ht="17" thickBot="1" x14ac:dyDescent="0.25">
      <c r="A10" s="20" t="s">
        <v>14</v>
      </c>
      <c r="B10" s="20"/>
      <c r="C10" s="35">
        <f>SUM(C4:C9)</f>
        <v>149</v>
      </c>
      <c r="D10" s="20">
        <f>SUM(D4:D9)</f>
        <v>312</v>
      </c>
      <c r="E10" s="21">
        <f>SUM(E4:E9)</f>
        <v>6203</v>
      </c>
      <c r="F10" s="21">
        <f>SUM(F4:F9)</f>
        <v>4279</v>
      </c>
      <c r="G10" s="21">
        <f>SUM(G4:G9)</f>
        <v>10482</v>
      </c>
      <c r="I10" s="44" t="s">
        <v>34</v>
      </c>
      <c r="J10" s="43"/>
      <c r="L10" s="31" t="s">
        <v>18</v>
      </c>
      <c r="M10" s="29">
        <f>SUM(M5:M9)</f>
        <v>20</v>
      </c>
      <c r="N10" s="30"/>
      <c r="O10" s="31">
        <f>SUM(O5:O9)</f>
        <v>2609</v>
      </c>
      <c r="Q10" s="59" t="s">
        <v>18</v>
      </c>
      <c r="R10" s="60">
        <f>SUM(R5:R9)</f>
        <v>22</v>
      </c>
      <c r="S10" s="60"/>
      <c r="T10" s="61">
        <f>SUM(T5:T9)</f>
        <v>1670</v>
      </c>
    </row>
    <row r="11" spans="1:20" ht="18" thickTop="1" thickBot="1" x14ac:dyDescent="0.25">
      <c r="A11" s="20"/>
      <c r="B11" s="20"/>
      <c r="C11" s="35"/>
      <c r="D11" s="20"/>
      <c r="E11" s="20"/>
      <c r="F11" s="20"/>
      <c r="G11" s="21"/>
      <c r="I11" s="44" t="s">
        <v>70</v>
      </c>
      <c r="J11" s="76">
        <f>E10</f>
        <v>6203</v>
      </c>
      <c r="T11" t="s">
        <v>55</v>
      </c>
    </row>
    <row r="12" spans="1:20" ht="17" thickTop="1" x14ac:dyDescent="0.2">
      <c r="I12" s="44" t="s">
        <v>69</v>
      </c>
      <c r="J12" s="76">
        <f>F10</f>
        <v>4279</v>
      </c>
    </row>
    <row r="13" spans="1:20" ht="17" thickBot="1" x14ac:dyDescent="0.25">
      <c r="I13" s="40" t="s">
        <v>14</v>
      </c>
      <c r="J13" s="39">
        <f>SUM(J9:J12)</f>
        <v>10482</v>
      </c>
    </row>
    <row r="14" spans="1:20" ht="17" thickTop="1" x14ac:dyDescent="0.2"/>
    <row r="15" spans="1:20" ht="17" thickBot="1" x14ac:dyDescent="0.25">
      <c r="I15" s="38" t="s">
        <v>26</v>
      </c>
      <c r="J15" s="37">
        <f>J6-J13</f>
        <v>1518</v>
      </c>
    </row>
    <row r="16" spans="1:20" ht="17" thickTop="1" x14ac:dyDescent="0.2">
      <c r="A16" s="64" t="s">
        <v>62</v>
      </c>
      <c r="B16" s="64"/>
      <c r="C16" s="64"/>
      <c r="D16" s="64"/>
      <c r="E16" s="64"/>
      <c r="F16" s="64"/>
      <c r="G16" s="64"/>
    </row>
    <row r="17" spans="1:10" x14ac:dyDescent="0.2">
      <c r="A17" s="65"/>
      <c r="B17" s="65"/>
      <c r="C17" s="65"/>
      <c r="D17" s="65"/>
      <c r="E17" s="65"/>
      <c r="F17" s="65"/>
      <c r="G17" s="65"/>
    </row>
    <row r="18" spans="1:10" ht="17" thickBot="1" x14ac:dyDescent="0.25">
      <c r="A18" s="16" t="s">
        <v>1</v>
      </c>
      <c r="B18" s="17" t="s">
        <v>5</v>
      </c>
      <c r="C18" s="17" t="s">
        <v>2</v>
      </c>
      <c r="D18" s="17" t="s">
        <v>3</v>
      </c>
      <c r="E18" s="49" t="s">
        <v>49</v>
      </c>
      <c r="F18" s="49" t="s">
        <v>52</v>
      </c>
      <c r="G18" s="17" t="s">
        <v>18</v>
      </c>
    </row>
    <row r="19" spans="1:10" ht="25" thickBot="1" x14ac:dyDescent="0.35">
      <c r="A19" s="1" t="s">
        <v>63</v>
      </c>
      <c r="B19" s="2">
        <v>45548</v>
      </c>
      <c r="C19" s="4"/>
      <c r="E19" s="51"/>
      <c r="F19" s="51"/>
      <c r="G19" s="33"/>
      <c r="I19" s="70" t="s">
        <v>58</v>
      </c>
      <c r="J19" s="71"/>
    </row>
    <row r="20" spans="1:10" ht="17" thickBot="1" x14ac:dyDescent="0.25">
      <c r="A20" s="1" t="s">
        <v>64</v>
      </c>
      <c r="B20" s="7">
        <v>45562</v>
      </c>
      <c r="C20" s="4"/>
      <c r="E20" s="4"/>
      <c r="F20" s="4"/>
      <c r="G20" s="33"/>
      <c r="I20" s="68" t="s">
        <v>25</v>
      </c>
      <c r="J20" s="69"/>
    </row>
    <row r="21" spans="1:10" ht="17" thickBot="1" x14ac:dyDescent="0.25">
      <c r="A21" s="1" t="s">
        <v>65</v>
      </c>
      <c r="B21" s="7">
        <v>45576</v>
      </c>
      <c r="C21" s="4"/>
      <c r="E21" s="4"/>
      <c r="F21" s="4"/>
      <c r="G21" s="33"/>
      <c r="I21" s="44" t="s">
        <v>24</v>
      </c>
      <c r="J21" s="48">
        <v>12000</v>
      </c>
    </row>
    <row r="22" spans="1:10" ht="17" thickBot="1" x14ac:dyDescent="0.25">
      <c r="A22" s="1" t="s">
        <v>66</v>
      </c>
      <c r="B22" s="7">
        <v>45590</v>
      </c>
      <c r="C22" s="4"/>
      <c r="E22" s="4"/>
      <c r="F22" s="4"/>
      <c r="G22" s="33"/>
      <c r="I22" s="44" t="s">
        <v>27</v>
      </c>
      <c r="J22" s="48">
        <v>50000</v>
      </c>
    </row>
    <row r="23" spans="1:10" x14ac:dyDescent="0.2">
      <c r="A23" s="1" t="s">
        <v>67</v>
      </c>
      <c r="B23" s="7">
        <v>45594</v>
      </c>
      <c r="C23" s="4"/>
      <c r="E23" s="4"/>
      <c r="F23" s="4"/>
      <c r="G23" s="33"/>
      <c r="I23" s="44" t="s">
        <v>75</v>
      </c>
      <c r="J23" s="80">
        <f>J15</f>
        <v>1518</v>
      </c>
    </row>
    <row r="24" spans="1:10" ht="17" thickBot="1" x14ac:dyDescent="0.25">
      <c r="A24" s="20" t="s">
        <v>14</v>
      </c>
      <c r="B24" s="20"/>
      <c r="C24" s="35">
        <f>SUM(C19:C23)</f>
        <v>0</v>
      </c>
      <c r="D24" s="20">
        <f>SUM(D19:D23)</f>
        <v>0</v>
      </c>
      <c r="E24" s="21">
        <f>SUM(E19:E23)</f>
        <v>0</v>
      </c>
      <c r="F24" s="21">
        <f>SUM(F19:F23)</f>
        <v>0</v>
      </c>
      <c r="G24" s="21">
        <f>SUM(G19:G23)</f>
        <v>0</v>
      </c>
      <c r="I24" s="40" t="s">
        <v>14</v>
      </c>
      <c r="J24" s="46">
        <f>SUM(J21:J23)</f>
        <v>63518</v>
      </c>
    </row>
    <row r="25" spans="1:10" ht="18" thickTop="1" thickBot="1" x14ac:dyDescent="0.25">
      <c r="A25" s="20"/>
      <c r="B25" s="20"/>
      <c r="C25" s="35"/>
      <c r="D25" s="20"/>
      <c r="E25" s="20"/>
      <c r="F25" s="20"/>
      <c r="G25" s="21"/>
    </row>
    <row r="26" spans="1:10" ht="17" thickTop="1" x14ac:dyDescent="0.2">
      <c r="I26" s="68" t="s">
        <v>22</v>
      </c>
      <c r="J26" s="69"/>
    </row>
    <row r="27" spans="1:10" x14ac:dyDescent="0.2">
      <c r="I27" s="44" t="s">
        <v>33</v>
      </c>
      <c r="J27" s="43"/>
    </row>
    <row r="28" spans="1:10" x14ac:dyDescent="0.2">
      <c r="I28" s="44" t="s">
        <v>34</v>
      </c>
      <c r="J28" s="43"/>
    </row>
    <row r="29" spans="1:10" x14ac:dyDescent="0.2">
      <c r="I29" s="44" t="s">
        <v>68</v>
      </c>
      <c r="J29" s="76">
        <f>E24</f>
        <v>0</v>
      </c>
    </row>
    <row r="30" spans="1:10" x14ac:dyDescent="0.2">
      <c r="I30" s="44" t="s">
        <v>69</v>
      </c>
      <c r="J30" s="76">
        <f>F24</f>
        <v>0</v>
      </c>
    </row>
    <row r="31" spans="1:10" x14ac:dyDescent="0.2">
      <c r="I31" s="44"/>
      <c r="J31" s="43">
        <v>0</v>
      </c>
    </row>
    <row r="32" spans="1:10" x14ac:dyDescent="0.2">
      <c r="I32" s="42"/>
      <c r="J32" s="41">
        <v>0</v>
      </c>
    </row>
    <row r="33" spans="1:10" ht="17" thickBot="1" x14ac:dyDescent="0.25">
      <c r="I33" s="40" t="s">
        <v>14</v>
      </c>
      <c r="J33" s="78">
        <f>G24</f>
        <v>0</v>
      </c>
    </row>
    <row r="34" spans="1:10" ht="17" thickTop="1" x14ac:dyDescent="0.2"/>
    <row r="35" spans="1:10" ht="17" thickBot="1" x14ac:dyDescent="0.25">
      <c r="I35" s="38" t="s">
        <v>26</v>
      </c>
      <c r="J35" s="37">
        <f>J24-J33</f>
        <v>63518</v>
      </c>
    </row>
    <row r="36" spans="1:10" ht="17" thickTop="1" x14ac:dyDescent="0.2"/>
    <row r="37" spans="1:10" x14ac:dyDescent="0.2">
      <c r="A37" s="64" t="s">
        <v>71</v>
      </c>
      <c r="B37" s="64"/>
      <c r="C37" s="64"/>
      <c r="D37" s="64"/>
      <c r="E37" s="64"/>
      <c r="F37" s="64"/>
      <c r="G37" s="64"/>
    </row>
    <row r="38" spans="1:10" ht="16" customHeight="1" x14ac:dyDescent="0.2">
      <c r="A38" s="65"/>
      <c r="B38" s="65"/>
      <c r="C38" s="65"/>
      <c r="D38" s="65"/>
      <c r="E38" s="65"/>
      <c r="F38" s="65"/>
      <c r="G38" s="65"/>
    </row>
    <row r="39" spans="1:10" ht="16" customHeight="1" thickBot="1" x14ac:dyDescent="0.35">
      <c r="A39" s="16" t="s">
        <v>72</v>
      </c>
      <c r="B39" s="17" t="s">
        <v>5</v>
      </c>
      <c r="C39" s="17" t="s">
        <v>70</v>
      </c>
      <c r="D39" s="17" t="s">
        <v>73</v>
      </c>
      <c r="E39" s="49" t="s">
        <v>74</v>
      </c>
      <c r="F39" s="49"/>
      <c r="G39" s="17" t="s">
        <v>18</v>
      </c>
      <c r="I39" s="81" t="s">
        <v>78</v>
      </c>
      <c r="J39" s="71"/>
    </row>
    <row r="40" spans="1:10" ht="17" thickBot="1" x14ac:dyDescent="0.25">
      <c r="A40" s="1"/>
      <c r="B40" s="2"/>
      <c r="C40" s="4"/>
      <c r="E40" s="51"/>
      <c r="F40" s="51"/>
      <c r="G40" s="33"/>
      <c r="I40" s="68" t="s">
        <v>76</v>
      </c>
      <c r="J40" s="69"/>
    </row>
    <row r="41" spans="1:10" ht="17" thickBot="1" x14ac:dyDescent="0.25">
      <c r="A41" s="1"/>
      <c r="B41" s="7"/>
      <c r="C41" s="4"/>
      <c r="E41" s="4"/>
      <c r="F41" s="4"/>
      <c r="G41" s="33"/>
      <c r="I41" s="44" t="s">
        <v>70</v>
      </c>
      <c r="J41" s="48">
        <v>12000</v>
      </c>
    </row>
    <row r="42" spans="1:10" ht="17" thickBot="1" x14ac:dyDescent="0.25">
      <c r="A42" s="1"/>
      <c r="B42" s="7"/>
      <c r="C42" s="4"/>
      <c r="E42" s="4"/>
      <c r="F42" s="4"/>
      <c r="G42" s="33"/>
      <c r="I42" s="44" t="s">
        <v>73</v>
      </c>
      <c r="J42" s="48">
        <v>15000</v>
      </c>
    </row>
    <row r="43" spans="1:10" ht="17" thickBot="1" x14ac:dyDescent="0.25">
      <c r="A43" s="1"/>
      <c r="B43" s="7"/>
      <c r="C43" s="4"/>
      <c r="E43" s="4"/>
      <c r="F43" s="4"/>
      <c r="G43" s="33"/>
      <c r="I43" s="44" t="s">
        <v>77</v>
      </c>
      <c r="J43" s="80">
        <v>5000</v>
      </c>
    </row>
    <row r="44" spans="1:10" ht="17" thickBot="1" x14ac:dyDescent="0.25">
      <c r="A44" s="1"/>
      <c r="B44" s="7"/>
      <c r="C44" s="4"/>
      <c r="E44" s="4"/>
      <c r="F44" s="4"/>
      <c r="G44" s="33"/>
      <c r="I44" s="40" t="s">
        <v>14</v>
      </c>
      <c r="J44" s="46">
        <f>SUM(J41:J43)</f>
        <v>32000</v>
      </c>
    </row>
    <row r="45" spans="1:10" ht="18" thickTop="1" thickBot="1" x14ac:dyDescent="0.25">
      <c r="A45" s="20" t="s">
        <v>14</v>
      </c>
      <c r="B45" s="20"/>
      <c r="C45" s="79">
        <f>SUM(C40:C44)</f>
        <v>0</v>
      </c>
      <c r="D45" s="79">
        <f>SUM(D40:D44)</f>
        <v>0</v>
      </c>
      <c r="E45" s="21">
        <f>SUM(E40:E44)</f>
        <v>0</v>
      </c>
      <c r="F45" s="21">
        <f>SUM(F40:F44)</f>
        <v>0</v>
      </c>
      <c r="G45" s="21">
        <f>SUM(G40:G44)</f>
        <v>0</v>
      </c>
    </row>
    <row r="46" spans="1:10" ht="18" thickTop="1" thickBot="1" x14ac:dyDescent="0.25">
      <c r="A46" s="20"/>
      <c r="B46" s="20"/>
      <c r="C46" s="35"/>
      <c r="D46" s="20"/>
      <c r="E46" s="20"/>
      <c r="F46" s="20"/>
      <c r="G46" s="21"/>
      <c r="I46" s="68" t="s">
        <v>22</v>
      </c>
      <c r="J46" s="69"/>
    </row>
    <row r="47" spans="1:10" ht="17" thickTop="1" x14ac:dyDescent="0.2">
      <c r="I47" s="44" t="s">
        <v>33</v>
      </c>
      <c r="J47" s="43"/>
    </row>
    <row r="48" spans="1:10" x14ac:dyDescent="0.2">
      <c r="I48" s="44" t="s">
        <v>79</v>
      </c>
      <c r="J48" s="43"/>
    </row>
    <row r="49" spans="9:10" x14ac:dyDescent="0.2">
      <c r="I49" s="44" t="s">
        <v>68</v>
      </c>
      <c r="J49" s="76">
        <f>E44</f>
        <v>0</v>
      </c>
    </row>
    <row r="50" spans="9:10" x14ac:dyDescent="0.2">
      <c r="I50" s="44" t="s">
        <v>69</v>
      </c>
      <c r="J50" s="76">
        <f>F44</f>
        <v>0</v>
      </c>
    </row>
    <row r="51" spans="9:10" ht="17" thickBot="1" x14ac:dyDescent="0.25">
      <c r="I51" s="40" t="s">
        <v>14</v>
      </c>
      <c r="J51" s="78">
        <f>G44</f>
        <v>0</v>
      </c>
    </row>
    <row r="52" spans="9:10" ht="17" thickTop="1" x14ac:dyDescent="0.2"/>
    <row r="53" spans="9:10" ht="17" thickBot="1" x14ac:dyDescent="0.25">
      <c r="I53" s="38" t="s">
        <v>26</v>
      </c>
      <c r="J53" s="37">
        <f>J44-J51</f>
        <v>32000</v>
      </c>
    </row>
    <row r="54" spans="9:10" ht="17" thickTop="1" x14ac:dyDescent="0.2"/>
  </sheetData>
  <mergeCells count="13">
    <mergeCell ref="A37:G38"/>
    <mergeCell ref="I39:J39"/>
    <mergeCell ref="I40:J40"/>
    <mergeCell ref="I46:J46"/>
    <mergeCell ref="I26:J26"/>
    <mergeCell ref="I20:J20"/>
    <mergeCell ref="I19:J19"/>
    <mergeCell ref="A16:G17"/>
    <mergeCell ref="I3:J3"/>
    <mergeCell ref="I4:J4"/>
    <mergeCell ref="A1:G2"/>
    <mergeCell ref="M3:O3"/>
    <mergeCell ref="R3:T3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Felicia Violeta Sørensen</cp:lastModifiedBy>
  <cp:lastPrinted>2022-08-04T20:47:14Z</cp:lastPrinted>
  <dcterms:created xsi:type="dcterms:W3CDTF">2022-01-26T10:45:00Z</dcterms:created>
  <dcterms:modified xsi:type="dcterms:W3CDTF">2024-08-20T09:09:45Z</dcterms:modified>
</cp:coreProperties>
</file>