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kul/Desktop/SWU/work/lillekat.github.io/budget/"/>
    </mc:Choice>
  </mc:AlternateContent>
  <xr:revisionPtr revIDLastSave="0" documentId="13_ncr:1_{71F18E3C-2701-EE4F-B7A7-4D984E8BF0A8}" xr6:coauthVersionLast="47" xr6:coauthVersionMax="47" xr10:uidLastSave="{00000000-0000-0000-0000-000000000000}"/>
  <bookViews>
    <workbookView xWindow="11060" yWindow="500" windowWidth="14540" windowHeight="14900" activeTab="1" xr2:uid="{D1CCE3FA-2749-BB47-B79F-67BB4C56A698}"/>
  </bookViews>
  <sheets>
    <sheet name="2022" sheetId="1" r:id="rId1"/>
    <sheet name="202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E7" i="2" s="1"/>
  <c r="L6" i="2"/>
  <c r="L16" i="2"/>
  <c r="O7" i="2"/>
  <c r="O16" i="2"/>
  <c r="F12" i="1"/>
  <c r="C9" i="1"/>
  <c r="D9" i="1"/>
  <c r="C9" i="2"/>
  <c r="E9" i="2" s="1"/>
  <c r="H9" i="2" s="1"/>
  <c r="C8" i="2"/>
  <c r="C5" i="2"/>
  <c r="E5" i="2" s="1"/>
  <c r="H5" i="2" s="1"/>
  <c r="C4" i="2"/>
  <c r="C6" i="2"/>
  <c r="E7" i="1"/>
  <c r="H7" i="1" s="1"/>
  <c r="B35" i="1"/>
  <c r="D33" i="1"/>
  <c r="D32" i="1"/>
  <c r="D30" i="1"/>
  <c r="D28" i="1"/>
  <c r="D25" i="1"/>
  <c r="D22" i="1"/>
  <c r="D20" i="1"/>
  <c r="D19" i="1"/>
  <c r="D17" i="1"/>
  <c r="D15" i="1"/>
  <c r="D12" i="1"/>
  <c r="B22" i="1"/>
  <c r="E5" i="1"/>
  <c r="H5" i="1" s="1"/>
  <c r="E8" i="1"/>
  <c r="H8" i="1" s="1"/>
  <c r="H7" i="2" l="1"/>
  <c r="C10" i="2"/>
  <c r="O18" i="2"/>
  <c r="L5" i="2" s="1"/>
  <c r="L7" i="2" s="1"/>
  <c r="L18" i="2" s="1"/>
  <c r="E4" i="2"/>
  <c r="H4" i="2" s="1"/>
  <c r="D35" i="1"/>
  <c r="H9" i="1"/>
  <c r="H10" i="2" l="1"/>
  <c r="H11" i="2" s="1"/>
</calcChain>
</file>

<file path=xl/sharedStrings.xml><?xml version="1.0" encoding="utf-8"?>
<sst xmlns="http://schemas.openxmlformats.org/spreadsheetml/2006/main" count="91" uniqueCount="48">
  <si>
    <t>Lillekat 2022 budget</t>
  </si>
  <si>
    <t>Events</t>
  </si>
  <si>
    <t>Forventet deltagere</t>
  </si>
  <si>
    <t>Faktiske deltagere</t>
  </si>
  <si>
    <t>Søgt penge</t>
  </si>
  <si>
    <t>Dato</t>
  </si>
  <si>
    <t>Lillekat2022-01</t>
  </si>
  <si>
    <t>Lillekat2022-02</t>
  </si>
  <si>
    <t>Lillekat2022-03</t>
  </si>
  <si>
    <t>Lillekat2022-04</t>
  </si>
  <si>
    <t>Lillekat2022-05</t>
  </si>
  <si>
    <t>-</t>
  </si>
  <si>
    <t>Forventet pizza (Familie str.)</t>
  </si>
  <si>
    <t>Pris pr. pizza</t>
  </si>
  <si>
    <t>I alt</t>
  </si>
  <si>
    <t>Levering</t>
  </si>
  <si>
    <t>6+CF</t>
  </si>
  <si>
    <t>Pris</t>
  </si>
  <si>
    <t>Sum</t>
  </si>
  <si>
    <t>Lillekat2022-06</t>
  </si>
  <si>
    <t>Lillekat2022-07</t>
  </si>
  <si>
    <t>Lillekat2022-08</t>
  </si>
  <si>
    <t>Lillekat2022-09</t>
  </si>
  <si>
    <t>Lillekat2022-10</t>
  </si>
  <si>
    <t>Lillekat2022-11</t>
  </si>
  <si>
    <t>Lillekat 2023 budget</t>
  </si>
  <si>
    <t>Støtte søgt (rundet ned)</t>
  </si>
  <si>
    <t>*Støttet af NovoNordisk</t>
  </si>
  <si>
    <t>Tilbage til efterårssemesteret</t>
  </si>
  <si>
    <t>Lille Kat 2022.05</t>
  </si>
  <si>
    <t>Lille Kat 2022.04</t>
  </si>
  <si>
    <t>0*</t>
  </si>
  <si>
    <t>Lille Kat 2022.03</t>
  </si>
  <si>
    <t>Lille Kat 2022.02</t>
  </si>
  <si>
    <t>Lille Kat 2022.01</t>
  </si>
  <si>
    <t>Udgifter</t>
  </si>
  <si>
    <t>Støtte fra PROSA</t>
  </si>
  <si>
    <t>Start kapital</t>
  </si>
  <si>
    <t>Indtægter</t>
  </si>
  <si>
    <t>Lille Kat 2022-F</t>
  </si>
  <si>
    <t>Lille Kat 2022.07</t>
  </si>
  <si>
    <t>Lille Kat 2022.08</t>
  </si>
  <si>
    <t>Lille Kat 2022.09</t>
  </si>
  <si>
    <t>Lille Kat 2022.10</t>
  </si>
  <si>
    <t>Lille Kat 2022.11</t>
  </si>
  <si>
    <t>Lille Kat 2022.12</t>
  </si>
  <si>
    <t>Lille Kat 2022-S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</si>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</sst>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4" formatCode="#,##0.00\ &quot;kr.&quot;"/>
  </numFmts>
  <fonts count="10" x14ac:knownFonts="1">
    <font>
      <sz val="12"/>
      <color theme="1"/>
      <name val="Calibri"/>
      <family val="2"/>
      <scheme val="minor"/>
    </font>
    <font>
      <sz val="20"/>
      <color theme="1"/>
      <name val="Georgia"/>
      <family val="1"/>
    </font>
    <font>
      <sz val="11"/>
      <color theme="1"/>
      <name val="Georgia Pro"/>
    </font>
    <font>
      <b/>
      <sz val="11"/>
      <color theme="1"/>
      <name val="Georgia Pro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2" tint="-9.9978637043366805E-2"/>
      </right>
      <top style="medium">
        <color indexed="64"/>
      </top>
      <bottom/>
      <diagonal/>
    </border>
    <border>
      <left style="thin">
        <color indexed="64"/>
      </left>
      <right style="thin">
        <color theme="2" tint="-9.9978637043366805E-2"/>
      </right>
      <top/>
      <bottom/>
      <diagonal/>
    </border>
    <border>
      <left style="thin">
        <color indexed="64"/>
      </left>
      <right style="thin">
        <color theme="2" tint="-9.9978637043366805E-2"/>
      </right>
      <top/>
      <bottom style="thin">
        <color indexed="64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66">
    <xf numFmtId="0" fontId="0" fillId="0" borderId="0" xfId="0"/>
    <xf numFmtId="0" fontId="2" fillId="3" borderId="6" xfId="0" applyFont="1" applyFill="1" applyBorder="1"/>
    <xf numFmtId="14" fontId="2" fillId="0" borderId="10" xfId="0" applyNumberFormat="1" applyFont="1" applyBorder="1"/>
    <xf numFmtId="0" fontId="2" fillId="0" borderId="0" xfId="0" applyFont="1"/>
    <xf numFmtId="1" fontId="2" fillId="0" borderId="0" xfId="0" applyNumberFormat="1" applyFont="1"/>
    <xf numFmtId="0" fontId="2" fillId="0" borderId="2" xfId="0" applyFont="1" applyBorder="1"/>
    <xf numFmtId="0" fontId="2" fillId="3" borderId="7" xfId="0" applyFont="1" applyFill="1" applyBorder="1"/>
    <xf numFmtId="14" fontId="2" fillId="0" borderId="11" xfId="0" applyNumberFormat="1" applyFont="1" applyBorder="1"/>
    <xf numFmtId="0" fontId="2" fillId="0" borderId="13" xfId="0" applyFont="1" applyBorder="1"/>
    <xf numFmtId="44" fontId="2" fillId="0" borderId="0" xfId="0" applyNumberFormat="1" applyFont="1"/>
    <xf numFmtId="44" fontId="2" fillId="0" borderId="2" xfId="0" applyNumberFormat="1" applyFont="1" applyBorder="1"/>
    <xf numFmtId="14" fontId="2" fillId="0" borderId="12" xfId="0" applyNumberFormat="1" applyFont="1" applyBorder="1"/>
    <xf numFmtId="0" fontId="2" fillId="0" borderId="8" xfId="0" applyFont="1" applyBorder="1"/>
    <xf numFmtId="1" fontId="2" fillId="0" borderId="8" xfId="0" applyNumberFormat="1" applyFont="1" applyBorder="1"/>
    <xf numFmtId="44" fontId="2" fillId="0" borderId="8" xfId="0" applyNumberFormat="1" applyFont="1" applyBorder="1"/>
    <xf numFmtId="44" fontId="2" fillId="0" borderId="9" xfId="0" applyNumberFormat="1" applyFont="1" applyBorder="1"/>
    <xf numFmtId="0" fontId="2" fillId="2" borderId="4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wrapText="1"/>
    </xf>
    <xf numFmtId="0" fontId="2" fillId="2" borderId="5" xfId="0" applyFont="1" applyFill="1" applyBorder="1" applyAlignment="1">
      <alignment horizontal="left"/>
    </xf>
    <xf numFmtId="0" fontId="3" fillId="0" borderId="3" xfId="0" applyFont="1" applyBorder="1"/>
    <xf numFmtId="44" fontId="3" fillId="0" borderId="3" xfId="0" applyNumberFormat="1" applyFont="1" applyBorder="1"/>
    <xf numFmtId="0" fontId="2" fillId="3" borderId="14" xfId="0" applyFont="1" applyFill="1" applyBorder="1"/>
    <xf numFmtId="0" fontId="0" fillId="0" borderId="15" xfId="0" applyBorder="1"/>
    <xf numFmtId="0" fontId="0" fillId="0" borderId="2" xfId="0" applyBorder="1"/>
    <xf numFmtId="0" fontId="0" fillId="0" borderId="0" xfId="0" applyAlignment="1">
      <alignment horizontal="right"/>
    </xf>
    <xf numFmtId="0" fontId="0" fillId="0" borderId="18" xfId="0" applyBorder="1"/>
    <xf numFmtId="0" fontId="0" fillId="0" borderId="8" xfId="0" applyBorder="1"/>
    <xf numFmtId="0" fontId="0" fillId="0" borderId="9" xfId="0" applyBorder="1"/>
    <xf numFmtId="0" fontId="0" fillId="0" borderId="19" xfId="0" applyBorder="1"/>
    <xf numFmtId="0" fontId="0" fillId="0" borderId="3" xfId="0" applyBorder="1"/>
    <xf numFmtId="0" fontId="0" fillId="0" borderId="20" xfId="0" applyBorder="1"/>
    <xf numFmtId="0" fontId="0" fillId="0" borderId="0" xfId="0" quotePrefix="1"/>
    <xf numFmtId="164" fontId="2" fillId="0" borderId="0" xfId="0" applyNumberFormat="1" applyFont="1"/>
    <xf numFmtId="164" fontId="2" fillId="0" borderId="8" xfId="0" applyNumberFormat="1" applyFont="1" applyBorder="1"/>
    <xf numFmtId="44" fontId="2" fillId="0" borderId="0" xfId="1" applyFont="1" applyBorder="1"/>
    <xf numFmtId="44" fontId="2" fillId="0" borderId="8" xfId="1" applyFont="1" applyBorder="1"/>
    <xf numFmtId="44" fontId="2" fillId="0" borderId="2" xfId="1" applyFont="1" applyBorder="1"/>
    <xf numFmtId="44" fontId="2" fillId="0" borderId="9" xfId="1" applyFont="1" applyBorder="1"/>
    <xf numFmtId="1" fontId="3" fillId="0" borderId="3" xfId="0" applyNumberFormat="1" applyFont="1" applyBorder="1"/>
    <xf numFmtId="0" fontId="6" fillId="0" borderId="0" xfId="0" applyFont="1"/>
    <xf numFmtId="3" fontId="5" fillId="4" borderId="20" xfId="0" applyNumberFormat="1" applyFont="1" applyFill="1" applyBorder="1"/>
    <xf numFmtId="0" fontId="5" fillId="4" borderId="19" xfId="0" applyFont="1" applyFill="1" applyBorder="1"/>
    <xf numFmtId="0" fontId="0" fillId="4" borderId="21" xfId="0" applyFill="1" applyBorder="1"/>
    <xf numFmtId="0" fontId="5" fillId="4" borderId="22" xfId="0" applyFont="1" applyFill="1" applyBorder="1"/>
    <xf numFmtId="0" fontId="0" fillId="5" borderId="23" xfId="0" applyFill="1" applyBorder="1"/>
    <xf numFmtId="0" fontId="7" fillId="6" borderId="18" xfId="0" applyFont="1" applyFill="1" applyBorder="1"/>
    <xf numFmtId="0" fontId="0" fillId="5" borderId="7" xfId="0" applyFill="1" applyBorder="1"/>
    <xf numFmtId="0" fontId="0" fillId="6" borderId="15" xfId="0" applyFill="1" applyBorder="1"/>
    <xf numFmtId="0" fontId="0" fillId="5" borderId="7" xfId="0" applyFill="1" applyBorder="1" applyAlignment="1">
      <alignment horizontal="right"/>
    </xf>
    <xf numFmtId="3" fontId="0" fillId="4" borderId="21" xfId="0" applyNumberFormat="1" applyFill="1" applyBorder="1"/>
    <xf numFmtId="0" fontId="0" fillId="6" borderId="18" xfId="0" applyFill="1" applyBorder="1"/>
    <xf numFmtId="3" fontId="0" fillId="5" borderId="7" xfId="0" applyNumberFormat="1" applyFill="1" applyBorder="1"/>
    <xf numFmtId="0" fontId="2" fillId="2" borderId="1" xfId="0" applyFont="1" applyFill="1" applyBorder="1" applyAlignment="1">
      <alignment vertical="center" wrapText="1"/>
    </xf>
    <xf numFmtId="0" fontId="5" fillId="4" borderId="0" xfId="0" applyFont="1" applyFill="1"/>
    <xf numFmtId="3" fontId="5" fillId="4" borderId="0" xfId="0" applyNumberFormat="1" applyFont="1" applyFill="1"/>
    <xf numFmtId="0" fontId="5" fillId="0" borderId="0" xfId="0" applyFont="1"/>
    <xf numFmtId="0" fontId="9" fillId="0" borderId="0" xfId="0" applyFont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16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8" fillId="7" borderId="24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7A488-0249-9540-9962-645D5D55DAA6}">
  <dimension ref="A1:H36"/>
  <sheetViews>
    <sheetView topLeftCell="A2" zoomScale="140" zoomScaleNormal="140" workbookViewId="0">
      <selection activeCell="E4" sqref="E4:H4"/>
    </sheetView>
  </sheetViews>
  <sheetFormatPr baseColWidth="10" defaultRowHeight="16" x14ac:dyDescent="0.2"/>
  <cols>
    <col min="1" max="1" width="18.1640625" bestFit="1" customWidth="1"/>
    <col min="2" max="2" width="14" bestFit="1" customWidth="1"/>
    <col min="3" max="3" width="17.1640625" bestFit="1" customWidth="1"/>
    <col min="4" max="4" width="16.33203125" bestFit="1" customWidth="1"/>
    <col min="5" max="5" width="14" bestFit="1" customWidth="1"/>
    <col min="6" max="6" width="12" bestFit="1" customWidth="1"/>
    <col min="7" max="7" width="12" customWidth="1"/>
    <col min="8" max="8" width="13.83203125" bestFit="1" customWidth="1"/>
  </cols>
  <sheetData>
    <row r="1" spans="1:8" x14ac:dyDescent="0.2">
      <c r="A1" s="58" t="s">
        <v>0</v>
      </c>
      <c r="B1" s="58"/>
      <c r="C1" s="58"/>
      <c r="D1" s="58"/>
      <c r="E1" s="58"/>
      <c r="F1" s="58"/>
      <c r="G1" s="58"/>
      <c r="H1" s="58"/>
    </row>
    <row r="2" spans="1:8" x14ac:dyDescent="0.2">
      <c r="A2" s="59"/>
      <c r="B2" s="59"/>
      <c r="C2" s="59"/>
      <c r="D2" s="59"/>
      <c r="E2" s="59"/>
      <c r="F2" s="59"/>
      <c r="G2" s="59"/>
      <c r="H2" s="59"/>
    </row>
    <row r="3" spans="1:8" ht="28" thickBot="1" x14ac:dyDescent="0.25">
      <c r="A3" s="16" t="s">
        <v>1</v>
      </c>
      <c r="B3" s="17" t="s">
        <v>5</v>
      </c>
      <c r="C3" s="17" t="s">
        <v>2</v>
      </c>
      <c r="D3" s="17" t="s">
        <v>3</v>
      </c>
      <c r="E3" s="18" t="s">
        <v>12</v>
      </c>
      <c r="F3" s="17" t="s">
        <v>13</v>
      </c>
      <c r="G3" s="17" t="s">
        <v>15</v>
      </c>
      <c r="H3" s="19" t="s">
        <v>4</v>
      </c>
    </row>
    <row r="4" spans="1:8" x14ac:dyDescent="0.2">
      <c r="A4" s="1" t="s">
        <v>6</v>
      </c>
      <c r="B4" s="2">
        <v>44603</v>
      </c>
      <c r="C4" s="3">
        <v>70</v>
      </c>
      <c r="D4" s="3">
        <v>80</v>
      </c>
      <c r="E4" s="4" t="s">
        <v>11</v>
      </c>
      <c r="F4" s="3" t="s">
        <v>11</v>
      </c>
      <c r="G4" s="3" t="s">
        <v>11</v>
      </c>
      <c r="H4" s="5" t="s">
        <v>11</v>
      </c>
    </row>
    <row r="5" spans="1:8" x14ac:dyDescent="0.2">
      <c r="A5" s="6" t="s">
        <v>7</v>
      </c>
      <c r="B5" s="7">
        <v>44617</v>
      </c>
      <c r="C5" s="8">
        <v>35</v>
      </c>
      <c r="D5" s="3">
        <v>51</v>
      </c>
      <c r="E5" s="4">
        <f>C5/3</f>
        <v>11.666666666666666</v>
      </c>
      <c r="F5" s="9">
        <v>120</v>
      </c>
      <c r="G5" s="9">
        <v>50</v>
      </c>
      <c r="H5" s="10">
        <f>F5*E5+G5</f>
        <v>1450</v>
      </c>
    </row>
    <row r="6" spans="1:8" x14ac:dyDescent="0.2">
      <c r="A6" s="6" t="s">
        <v>8</v>
      </c>
      <c r="B6" s="7">
        <v>44631</v>
      </c>
      <c r="C6" s="3">
        <v>15</v>
      </c>
      <c r="D6" s="3">
        <v>34</v>
      </c>
      <c r="E6" s="4" t="s">
        <v>11</v>
      </c>
      <c r="F6" s="9" t="s">
        <v>11</v>
      </c>
      <c r="G6" s="9"/>
      <c r="H6" s="10" t="s">
        <v>11</v>
      </c>
    </row>
    <row r="7" spans="1:8" x14ac:dyDescent="0.2">
      <c r="A7" s="6" t="s">
        <v>9</v>
      </c>
      <c r="B7" s="7">
        <v>44645</v>
      </c>
      <c r="C7" s="3">
        <v>55</v>
      </c>
      <c r="D7" s="3">
        <v>56</v>
      </c>
      <c r="E7" s="4">
        <f>C7/3</f>
        <v>18.333333333333332</v>
      </c>
      <c r="F7" s="9">
        <v>120</v>
      </c>
      <c r="G7" s="9">
        <v>50</v>
      </c>
      <c r="H7" s="10">
        <f>F7*E7+G7</f>
        <v>2250</v>
      </c>
    </row>
    <row r="8" spans="1:8" x14ac:dyDescent="0.2">
      <c r="A8" s="6" t="s">
        <v>10</v>
      </c>
      <c r="B8" s="11">
        <v>44687</v>
      </c>
      <c r="C8" s="12">
        <v>25</v>
      </c>
      <c r="D8" s="3">
        <v>33</v>
      </c>
      <c r="E8" s="13">
        <f>C8/3</f>
        <v>8.3333333333333339</v>
      </c>
      <c r="F8" s="14">
        <v>120</v>
      </c>
      <c r="G8" s="14">
        <v>50</v>
      </c>
      <c r="H8" s="15">
        <f>F8*E8+G8</f>
        <v>1050</v>
      </c>
    </row>
    <row r="9" spans="1:8" ht="17" thickBot="1" x14ac:dyDescent="0.25">
      <c r="A9" s="20" t="s">
        <v>14</v>
      </c>
      <c r="B9" s="20"/>
      <c r="C9" s="20">
        <f>SUM(C4:C8)</f>
        <v>200</v>
      </c>
      <c r="D9" s="20">
        <f>SUM(D4:D8)</f>
        <v>254</v>
      </c>
      <c r="E9" s="20"/>
      <c r="F9" s="21"/>
      <c r="G9" s="21"/>
      <c r="H9" s="21">
        <f>SUM(H4:H8)</f>
        <v>4750</v>
      </c>
    </row>
    <row r="10" spans="1:8" ht="17" thickTop="1" x14ac:dyDescent="0.2"/>
    <row r="11" spans="1:8" x14ac:dyDescent="0.2">
      <c r="B11" s="60" t="s">
        <v>7</v>
      </c>
      <c r="C11" s="61"/>
      <c r="D11" s="22" t="s">
        <v>17</v>
      </c>
    </row>
    <row r="12" spans="1:8" x14ac:dyDescent="0.2">
      <c r="A12" s="3"/>
      <c r="B12" s="23">
        <v>1</v>
      </c>
      <c r="C12">
        <v>1</v>
      </c>
      <c r="D12" s="24">
        <f>95*B12</f>
        <v>95</v>
      </c>
      <c r="F12">
        <f>D9/C9</f>
        <v>1.27</v>
      </c>
    </row>
    <row r="13" spans="1:8" x14ac:dyDescent="0.2">
      <c r="B13" s="23">
        <v>1</v>
      </c>
      <c r="C13">
        <v>2</v>
      </c>
      <c r="D13" s="24">
        <v>140</v>
      </c>
    </row>
    <row r="14" spans="1:8" x14ac:dyDescent="0.2">
      <c r="B14" s="23">
        <v>1</v>
      </c>
      <c r="C14">
        <v>4</v>
      </c>
      <c r="D14" s="24">
        <v>130</v>
      </c>
    </row>
    <row r="15" spans="1:8" x14ac:dyDescent="0.2">
      <c r="B15" s="23">
        <v>2</v>
      </c>
      <c r="C15">
        <v>5</v>
      </c>
      <c r="D15" s="24">
        <f>130*B15</f>
        <v>260</v>
      </c>
    </row>
    <row r="16" spans="1:8" x14ac:dyDescent="0.2">
      <c r="B16" s="23">
        <v>1</v>
      </c>
      <c r="C16" s="25" t="s">
        <v>16</v>
      </c>
      <c r="D16" s="24">
        <v>130</v>
      </c>
    </row>
    <row r="17" spans="1:4" x14ac:dyDescent="0.2">
      <c r="B17" s="23">
        <v>2</v>
      </c>
      <c r="C17">
        <v>10</v>
      </c>
      <c r="D17" s="24">
        <f>105*B17</f>
        <v>210</v>
      </c>
    </row>
    <row r="18" spans="1:4" x14ac:dyDescent="0.2">
      <c r="B18" s="23">
        <v>1</v>
      </c>
      <c r="C18">
        <v>12</v>
      </c>
      <c r="D18" s="24">
        <v>105</v>
      </c>
    </row>
    <row r="19" spans="1:4" x14ac:dyDescent="0.2">
      <c r="B19" s="23">
        <v>2</v>
      </c>
      <c r="C19">
        <v>13</v>
      </c>
      <c r="D19" s="24">
        <f>110*B19</f>
        <v>220</v>
      </c>
    </row>
    <row r="20" spans="1:4" x14ac:dyDescent="0.2">
      <c r="B20" s="23">
        <v>2</v>
      </c>
      <c r="C20">
        <v>24</v>
      </c>
      <c r="D20" s="24">
        <f>130*B20</f>
        <v>260</v>
      </c>
    </row>
    <row r="21" spans="1:4" x14ac:dyDescent="0.2">
      <c r="B21" s="26">
        <v>1</v>
      </c>
      <c r="C21" s="27">
        <v>29</v>
      </c>
      <c r="D21" s="28">
        <v>130</v>
      </c>
    </row>
    <row r="22" spans="1:4" ht="17" thickBot="1" x14ac:dyDescent="0.25">
      <c r="A22" s="31" t="s">
        <v>18</v>
      </c>
      <c r="B22" s="29">
        <f>SUM(B12:B21)</f>
        <v>14</v>
      </c>
      <c r="C22" s="30"/>
      <c r="D22" s="31">
        <f>SUM(D12:D21)</f>
        <v>1680</v>
      </c>
    </row>
    <row r="23" spans="1:4" ht="17" thickTop="1" x14ac:dyDescent="0.2"/>
    <row r="24" spans="1:4" x14ac:dyDescent="0.2">
      <c r="B24" s="60" t="s">
        <v>9</v>
      </c>
      <c r="C24" s="61"/>
      <c r="D24" s="22" t="s">
        <v>17</v>
      </c>
    </row>
    <row r="25" spans="1:4" x14ac:dyDescent="0.2">
      <c r="A25" s="3"/>
      <c r="B25" s="23">
        <v>1</v>
      </c>
      <c r="C25">
        <v>1</v>
      </c>
      <c r="D25" s="24">
        <f>95*B25</f>
        <v>95</v>
      </c>
    </row>
    <row r="26" spans="1:4" x14ac:dyDescent="0.2">
      <c r="B26" s="23">
        <v>1</v>
      </c>
      <c r="C26">
        <v>2</v>
      </c>
      <c r="D26" s="24">
        <v>140</v>
      </c>
    </row>
    <row r="27" spans="1:4" x14ac:dyDescent="0.2">
      <c r="B27" s="23">
        <v>2</v>
      </c>
      <c r="C27">
        <v>4</v>
      </c>
      <c r="D27" s="24">
        <v>130</v>
      </c>
    </row>
    <row r="28" spans="1:4" x14ac:dyDescent="0.2">
      <c r="B28" s="23">
        <v>3</v>
      </c>
      <c r="C28">
        <v>5</v>
      </c>
      <c r="D28" s="24">
        <f>130*B28</f>
        <v>390</v>
      </c>
    </row>
    <row r="29" spans="1:4" x14ac:dyDescent="0.2">
      <c r="B29" s="23">
        <v>1</v>
      </c>
      <c r="C29" s="25" t="s">
        <v>16</v>
      </c>
      <c r="D29" s="24">
        <v>130</v>
      </c>
    </row>
    <row r="30" spans="1:4" x14ac:dyDescent="0.2">
      <c r="B30" s="23">
        <v>3</v>
      </c>
      <c r="C30">
        <v>10</v>
      </c>
      <c r="D30" s="24">
        <f>105*B30</f>
        <v>315</v>
      </c>
    </row>
    <row r="31" spans="1:4" x14ac:dyDescent="0.2">
      <c r="B31" s="23">
        <v>2</v>
      </c>
      <c r="C31">
        <v>12</v>
      </c>
      <c r="D31" s="24">
        <v>105</v>
      </c>
    </row>
    <row r="32" spans="1:4" x14ac:dyDescent="0.2">
      <c r="B32" s="23">
        <v>3</v>
      </c>
      <c r="C32">
        <v>13</v>
      </c>
      <c r="D32" s="24">
        <f>110*B32</f>
        <v>330</v>
      </c>
    </row>
    <row r="33" spans="1:4" x14ac:dyDescent="0.2">
      <c r="B33" s="23">
        <v>2</v>
      </c>
      <c r="C33">
        <v>24</v>
      </c>
      <c r="D33" s="24">
        <f>130*B33</f>
        <v>260</v>
      </c>
    </row>
    <row r="34" spans="1:4" x14ac:dyDescent="0.2">
      <c r="B34" s="26">
        <v>1</v>
      </c>
      <c r="C34" s="27">
        <v>29</v>
      </c>
      <c r="D34" s="28">
        <v>130</v>
      </c>
    </row>
    <row r="35" spans="1:4" ht="17" thickBot="1" x14ac:dyDescent="0.25">
      <c r="A35" s="31" t="s">
        <v>18</v>
      </c>
      <c r="B35" s="29">
        <f>SUM(B25:B34)</f>
        <v>19</v>
      </c>
      <c r="C35" s="30"/>
      <c r="D35" s="31">
        <f>SUM(D25:D34)</f>
        <v>2025</v>
      </c>
    </row>
    <row r="36" spans="1:4" ht="17" thickTop="1" x14ac:dyDescent="0.2"/>
  </sheetData>
  <mergeCells count="3">
    <mergeCell ref="A1:H2"/>
    <mergeCell ref="B11:C11"/>
    <mergeCell ref="B24:C24"/>
  </mergeCells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9F9F2-A4CC-AD4F-A3F1-917E919B80E2}">
  <dimension ref="A1:O21"/>
  <sheetViews>
    <sheetView tabSelected="1" zoomScale="111" zoomScaleNormal="116" workbookViewId="0">
      <selection activeCell="A21" sqref="A21"/>
    </sheetView>
  </sheetViews>
  <sheetFormatPr baseColWidth="10" defaultRowHeight="16" x14ac:dyDescent="0.2"/>
  <cols>
    <col min="1" max="1" width="18.1640625" bestFit="1" customWidth="1"/>
    <col min="2" max="2" width="14.1640625" bestFit="1" customWidth="1"/>
    <col min="3" max="3" width="17.83203125" bestFit="1" customWidth="1"/>
    <col min="4" max="4" width="16.5" bestFit="1" customWidth="1"/>
    <col min="5" max="5" width="14.1640625" bestFit="1" customWidth="1"/>
    <col min="6" max="6" width="12.1640625" bestFit="1" customWidth="1"/>
    <col min="7" max="7" width="12" customWidth="1"/>
    <col min="8" max="8" width="15.83203125" bestFit="1" customWidth="1"/>
    <col min="11" max="11" width="26" bestFit="1" customWidth="1"/>
    <col min="12" max="12" width="8.5" bestFit="1" customWidth="1"/>
    <col min="14" max="14" width="26" bestFit="1" customWidth="1"/>
  </cols>
  <sheetData>
    <row r="1" spans="1:15" x14ac:dyDescent="0.2">
      <c r="A1" s="58" t="s">
        <v>25</v>
      </c>
      <c r="B1" s="58"/>
      <c r="C1" s="58"/>
      <c r="D1" s="58"/>
      <c r="E1" s="58"/>
      <c r="F1" s="58"/>
      <c r="G1" s="58"/>
      <c r="H1" s="58"/>
    </row>
    <row r="2" spans="1:15" x14ac:dyDescent="0.2">
      <c r="A2" s="59"/>
      <c r="B2" s="59"/>
      <c r="C2" s="59"/>
      <c r="D2" s="59"/>
      <c r="E2" s="59"/>
      <c r="F2" s="59"/>
      <c r="G2" s="59"/>
      <c r="H2" s="59"/>
    </row>
    <row r="3" spans="1:15" ht="27" thickBot="1" x14ac:dyDescent="0.35">
      <c r="A3" s="16" t="s">
        <v>1</v>
      </c>
      <c r="B3" s="17" t="s">
        <v>5</v>
      </c>
      <c r="C3" s="17" t="s">
        <v>2</v>
      </c>
      <c r="D3" s="17" t="s">
        <v>3</v>
      </c>
      <c r="E3" s="53" t="s">
        <v>12</v>
      </c>
      <c r="F3" s="17" t="s">
        <v>13</v>
      </c>
      <c r="G3" s="17" t="s">
        <v>15</v>
      </c>
      <c r="H3" s="19" t="s">
        <v>4</v>
      </c>
      <c r="K3" s="64" t="s">
        <v>39</v>
      </c>
      <c r="L3" s="65"/>
      <c r="N3" s="64" t="s">
        <v>46</v>
      </c>
      <c r="O3" s="65"/>
    </row>
    <row r="4" spans="1:15" x14ac:dyDescent="0.2">
      <c r="A4" s="1" t="s">
        <v>19</v>
      </c>
      <c r="B4" s="2">
        <v>44782</v>
      </c>
      <c r="C4" s="4">
        <f>80*1.2</f>
        <v>96</v>
      </c>
      <c r="D4">
        <v>110</v>
      </c>
      <c r="E4" s="4">
        <f>C4/2.8</f>
        <v>34.285714285714285</v>
      </c>
      <c r="F4" s="33">
        <v>150</v>
      </c>
      <c r="G4" s="35">
        <v>50</v>
      </c>
      <c r="H4" s="37">
        <f>E4*F4</f>
        <v>5142.8571428571431</v>
      </c>
      <c r="K4" s="62" t="s">
        <v>38</v>
      </c>
      <c r="L4" s="63"/>
      <c r="N4" s="62" t="s">
        <v>38</v>
      </c>
      <c r="O4" s="63"/>
    </row>
    <row r="5" spans="1:15" x14ac:dyDescent="0.2">
      <c r="A5" s="6" t="s">
        <v>20</v>
      </c>
      <c r="B5" s="7">
        <v>44796</v>
      </c>
      <c r="C5" s="4">
        <f>51*1.2</f>
        <v>61.199999999999996</v>
      </c>
      <c r="D5" t="s">
        <v>11</v>
      </c>
      <c r="E5" s="4">
        <f>C5/2.8</f>
        <v>21.857142857142858</v>
      </c>
      <c r="F5" s="33">
        <v>150</v>
      </c>
      <c r="G5" s="35">
        <v>50</v>
      </c>
      <c r="H5" s="37">
        <f>E5*F5+G5</f>
        <v>3328.5714285714284</v>
      </c>
      <c r="K5" s="48" t="s">
        <v>37</v>
      </c>
      <c r="L5" s="52">
        <f>O18</f>
        <v>7873.75</v>
      </c>
      <c r="N5" s="48" t="s">
        <v>37</v>
      </c>
      <c r="O5" s="52">
        <v>10000</v>
      </c>
    </row>
    <row r="6" spans="1:15" x14ac:dyDescent="0.2">
      <c r="A6" s="6" t="s">
        <v>21</v>
      </c>
      <c r="B6" s="7">
        <v>44841</v>
      </c>
      <c r="C6" s="4">
        <f>34*1.2</f>
        <v>40.799999999999997</v>
      </c>
      <c r="D6" t="s">
        <v>11</v>
      </c>
      <c r="E6" s="4" t="s">
        <v>11</v>
      </c>
      <c r="F6" s="33" t="s">
        <v>11</v>
      </c>
      <c r="G6" s="35" t="s">
        <v>11</v>
      </c>
      <c r="H6" s="37" t="s">
        <v>11</v>
      </c>
      <c r="K6" s="51" t="s">
        <v>36</v>
      </c>
      <c r="L6" s="45">
        <f>4000</f>
        <v>4000</v>
      </c>
      <c r="N6" s="51" t="s">
        <v>36</v>
      </c>
      <c r="O6" s="45">
        <v>4550</v>
      </c>
    </row>
    <row r="7" spans="1:15" ht="17" thickBot="1" x14ac:dyDescent="0.25">
      <c r="A7" s="6" t="s">
        <v>22</v>
      </c>
      <c r="B7" s="7">
        <v>44862</v>
      </c>
      <c r="C7" s="4">
        <f>50*1.5</f>
        <v>75</v>
      </c>
      <c r="D7" t="s">
        <v>11</v>
      </c>
      <c r="E7" s="4">
        <f>C7/2</f>
        <v>37.5</v>
      </c>
      <c r="F7" s="33">
        <v>150</v>
      </c>
      <c r="G7" s="35">
        <v>50</v>
      </c>
      <c r="H7" s="37">
        <f>E7*F7+G7</f>
        <v>5675</v>
      </c>
      <c r="K7" s="44" t="s">
        <v>14</v>
      </c>
      <c r="L7" s="50">
        <f>SUM(L5+L6)</f>
        <v>11873.75</v>
      </c>
      <c r="N7" s="44" t="s">
        <v>14</v>
      </c>
      <c r="O7" s="50">
        <f>SUM(O5+O6)</f>
        <v>14550</v>
      </c>
    </row>
    <row r="8" spans="1:15" ht="17" thickTop="1" x14ac:dyDescent="0.2">
      <c r="A8" s="6" t="s">
        <v>23</v>
      </c>
      <c r="B8" s="7">
        <v>44876</v>
      </c>
      <c r="C8" s="4">
        <f>30*1.2</f>
        <v>36</v>
      </c>
      <c r="D8" s="32" t="s">
        <v>11</v>
      </c>
      <c r="E8" s="4" t="s">
        <v>11</v>
      </c>
      <c r="F8" s="33" t="s">
        <v>11</v>
      </c>
      <c r="G8" s="35" t="s">
        <v>11</v>
      </c>
      <c r="H8" s="37" t="s">
        <v>11</v>
      </c>
    </row>
    <row r="9" spans="1:15" x14ac:dyDescent="0.2">
      <c r="A9" s="6" t="s">
        <v>24</v>
      </c>
      <c r="B9" s="11">
        <v>44890</v>
      </c>
      <c r="C9" s="13">
        <f>33*1.2</f>
        <v>39.6</v>
      </c>
      <c r="D9" s="32" t="s">
        <v>11</v>
      </c>
      <c r="E9" s="4">
        <f>C9/2.8</f>
        <v>14.142857142857144</v>
      </c>
      <c r="F9" s="34">
        <v>150</v>
      </c>
      <c r="G9" s="36">
        <v>50</v>
      </c>
      <c r="H9" s="38">
        <f>F9*E9+G9</f>
        <v>2171.4285714285716</v>
      </c>
      <c r="K9" s="62" t="s">
        <v>35</v>
      </c>
      <c r="L9" s="63"/>
      <c r="N9" s="62" t="s">
        <v>35</v>
      </c>
      <c r="O9" s="63"/>
    </row>
    <row r="10" spans="1:15" ht="17" thickBot="1" x14ac:dyDescent="0.25">
      <c r="A10" s="20" t="s">
        <v>14</v>
      </c>
      <c r="B10" s="20"/>
      <c r="C10" s="39">
        <f>SUM(C4:C9)</f>
        <v>348.6</v>
      </c>
      <c r="D10" s="20"/>
      <c r="E10" s="20"/>
      <c r="F10" s="21"/>
      <c r="G10" s="21"/>
      <c r="H10" s="21">
        <f>SUM(H4:H9)</f>
        <v>16317.857142857145</v>
      </c>
      <c r="K10" s="48" t="s">
        <v>40</v>
      </c>
      <c r="L10" s="47">
        <v>7908</v>
      </c>
      <c r="N10" s="48" t="s">
        <v>34</v>
      </c>
      <c r="O10" s="47">
        <v>501.3</v>
      </c>
    </row>
    <row r="11" spans="1:15" ht="18" thickTop="1" thickBot="1" x14ac:dyDescent="0.25">
      <c r="A11" s="20" t="s">
        <v>26</v>
      </c>
      <c r="B11" s="20"/>
      <c r="C11" s="39"/>
      <c r="D11" s="20"/>
      <c r="E11" s="20"/>
      <c r="F11" s="21"/>
      <c r="G11" s="21"/>
      <c r="H11" s="21">
        <f>H10-292.86</f>
        <v>16024.997142857144</v>
      </c>
      <c r="K11" s="48" t="s">
        <v>41</v>
      </c>
      <c r="L11" s="47">
        <v>0</v>
      </c>
      <c r="N11" s="48" t="s">
        <v>33</v>
      </c>
      <c r="O11" s="47">
        <v>2611.1999999999998</v>
      </c>
    </row>
    <row r="12" spans="1:15" ht="17" thickTop="1" x14ac:dyDescent="0.2">
      <c r="K12" s="48" t="s">
        <v>42</v>
      </c>
      <c r="L12" s="49" t="s">
        <v>31</v>
      </c>
      <c r="N12" s="48" t="s">
        <v>32</v>
      </c>
      <c r="O12" s="49" t="s">
        <v>31</v>
      </c>
    </row>
    <row r="13" spans="1:15" x14ac:dyDescent="0.2">
      <c r="K13" s="48" t="s">
        <v>43</v>
      </c>
      <c r="L13" s="49"/>
      <c r="N13" s="48"/>
      <c r="O13" s="49"/>
    </row>
    <row r="14" spans="1:15" x14ac:dyDescent="0.2">
      <c r="A14" s="40"/>
      <c r="B14" s="56"/>
      <c r="C14" s="40"/>
      <c r="D14" s="56"/>
      <c r="K14" s="48" t="s">
        <v>44</v>
      </c>
      <c r="L14" s="47">
        <v>0</v>
      </c>
      <c r="N14" s="48" t="s">
        <v>30</v>
      </c>
      <c r="O14" s="47">
        <v>2979</v>
      </c>
    </row>
    <row r="15" spans="1:15" x14ac:dyDescent="0.2">
      <c r="A15" s="57"/>
      <c r="K15" s="46" t="s">
        <v>45</v>
      </c>
      <c r="L15" s="45">
        <v>0</v>
      </c>
      <c r="N15" s="46" t="s">
        <v>29</v>
      </c>
      <c r="O15" s="45">
        <v>584.75</v>
      </c>
    </row>
    <row r="16" spans="1:15" ht="17" thickBot="1" x14ac:dyDescent="0.25">
      <c r="A16" s="57"/>
      <c r="K16" s="44" t="s">
        <v>14</v>
      </c>
      <c r="L16" s="43">
        <f>SUM(L10:L15)</f>
        <v>7908</v>
      </c>
      <c r="N16" s="44" t="s">
        <v>14</v>
      </c>
      <c r="O16" s="43">
        <f>SUM(O10:O15)</f>
        <v>6676.25</v>
      </c>
    </row>
    <row r="17" spans="1:15" ht="17" thickTop="1" x14ac:dyDescent="0.2">
      <c r="A17" s="57"/>
    </row>
    <row r="18" spans="1:15" ht="17" thickBot="1" x14ac:dyDescent="0.25">
      <c r="K18" s="42" t="s">
        <v>47</v>
      </c>
      <c r="L18" s="41">
        <f>L7-L16</f>
        <v>3965.75</v>
      </c>
      <c r="N18" s="42" t="s">
        <v>28</v>
      </c>
      <c r="O18" s="41">
        <f>O7-O16</f>
        <v>7873.75</v>
      </c>
    </row>
    <row r="19" spans="1:15" ht="17" thickTop="1" x14ac:dyDescent="0.2">
      <c r="K19" s="54"/>
      <c r="L19" s="55"/>
      <c r="N19" s="54"/>
      <c r="O19" s="55"/>
    </row>
    <row r="21" spans="1:15" x14ac:dyDescent="0.2">
      <c r="K21" s="40" t="s">
        <v>27</v>
      </c>
      <c r="N21" s="40" t="s">
        <v>27</v>
      </c>
    </row>
  </sheetData>
  <mergeCells count="7">
    <mergeCell ref="A1:H2"/>
    <mergeCell ref="N4:O4"/>
    <mergeCell ref="N9:O9"/>
    <mergeCell ref="N3:O3"/>
    <mergeCell ref="K3:L3"/>
    <mergeCell ref="K4:L4"/>
    <mergeCell ref="K9:L9"/>
  </mergeCell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2022-08-04T20:47:14Z</cp:lastPrinted>
  <dcterms:created xsi:type="dcterms:W3CDTF">2022-01-26T10:45:00Z</dcterms:created>
  <dcterms:modified xsi:type="dcterms:W3CDTF">2022-10-28T17:59:35Z</dcterms:modified>
</cp:coreProperties>
</file>