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lillekat.github.io/budget/"/>
    </mc:Choice>
  </mc:AlternateContent>
  <xr:revisionPtr revIDLastSave="0" documentId="13_ncr:1_{74F99464-A91F-8D42-B720-C2C4EB0E0853}" xr6:coauthVersionLast="47" xr6:coauthVersionMax="47" xr10:uidLastSave="{00000000-0000-0000-0000-000000000000}"/>
  <bookViews>
    <workbookView xWindow="14600" yWindow="6280" windowWidth="14200" windowHeight="1598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0" i="3" l="1"/>
  <c r="AS9" i="3"/>
  <c r="AS8" i="3"/>
  <c r="AS7" i="3"/>
  <c r="AS6" i="3"/>
  <c r="AS5" i="3"/>
  <c r="AN8" i="3"/>
  <c r="AL10" i="3"/>
  <c r="AN9" i="3"/>
  <c r="AN7" i="3"/>
  <c r="AN6" i="3"/>
  <c r="AN5" i="3"/>
  <c r="E24" i="3"/>
  <c r="E52" i="3"/>
  <c r="C52" i="3"/>
  <c r="D52" i="3"/>
  <c r="AS10" i="3" l="1"/>
  <c r="AN10" i="3"/>
  <c r="F52" i="3"/>
  <c r="I49" i="3"/>
  <c r="I48" i="3"/>
  <c r="J42" i="3" s="1"/>
  <c r="I47" i="3"/>
  <c r="J41" i="3" s="1"/>
  <c r="AI9" i="3"/>
  <c r="AG10" i="3"/>
  <c r="AI8" i="3"/>
  <c r="AI7" i="3"/>
  <c r="AI6" i="3"/>
  <c r="AI5" i="3"/>
  <c r="AD9" i="3"/>
  <c r="AD8" i="3"/>
  <c r="AD7" i="3"/>
  <c r="AD6" i="3"/>
  <c r="AD5" i="3"/>
  <c r="AB10" i="3"/>
  <c r="Y9" i="3"/>
  <c r="Y8" i="3"/>
  <c r="Y7" i="3"/>
  <c r="Y6" i="3"/>
  <c r="Y5" i="3"/>
  <c r="O5" i="3"/>
  <c r="W10" i="3"/>
  <c r="I44" i="3"/>
  <c r="C24" i="3"/>
  <c r="D24" i="3"/>
  <c r="J29" i="3"/>
  <c r="F24" i="3"/>
  <c r="J30" i="3" s="1"/>
  <c r="G24" i="3"/>
  <c r="J6" i="3"/>
  <c r="L21" i="2"/>
  <c r="T9" i="3"/>
  <c r="T8" i="3"/>
  <c r="T7" i="3"/>
  <c r="T6" i="3"/>
  <c r="T5" i="3"/>
  <c r="G9" i="3"/>
  <c r="O9" i="3"/>
  <c r="R10" i="3"/>
  <c r="M10" i="3"/>
  <c r="E4" i="2"/>
  <c r="G5" i="3"/>
  <c r="G7" i="3"/>
  <c r="G4" i="3"/>
  <c r="F10" i="3"/>
  <c r="J12" i="3" s="1"/>
  <c r="E10" i="3"/>
  <c r="J11" i="3" s="1"/>
  <c r="O8" i="3"/>
  <c r="O7" i="3"/>
  <c r="O6" i="3"/>
  <c r="D10" i="3"/>
  <c r="C10" i="3"/>
  <c r="L19" i="2"/>
  <c r="AI10" i="3" l="1"/>
  <c r="AD10" i="3"/>
  <c r="Y10" i="3"/>
  <c r="J43" i="3"/>
  <c r="J27" i="3"/>
  <c r="J33" i="3" s="1"/>
  <c r="J13" i="3"/>
  <c r="J15" i="3" s="1"/>
  <c r="J23" i="3" s="1"/>
  <c r="J24" i="3" s="1"/>
  <c r="G10" i="3"/>
  <c r="T10" i="3"/>
  <c r="O10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J35" i="3" l="1"/>
  <c r="I50" i="3"/>
  <c r="I52" i="3" s="1"/>
  <c r="D20" i="2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<sst xmlns="http://schemas.openxmlformats.org/spreadsheetml/2006/main" count="243" uniqueCount="98">
  <si>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</si>
  <si>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</si>
  <si>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</si>
  <si>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</si>
  <si>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</si>
  <si>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</si>
  <si>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</si>
  <si>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</si>
  <si>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</si>
  <si>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</si>
  <si>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</si>
  <si>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</si>
  <si>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</si>
  <si>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</si>
  <si>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</si>
  <si>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</si>
  <si>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</si>
  <si>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</si>
  <si>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</si>
  <si>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</si>
  <si>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</si>
  <si>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</si>
  <si>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</si>
  <si>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</si>
  <si>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</si>
  <si>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</si>
  <si>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</si>
  <si>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</si>
  <si>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</si>
  <si>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</si>
  <si>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</si>
  <si>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</si>
  <si>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</si>
  <si>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</si>
  <si>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</si>
  <si>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</si>
  <si>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</si>
  <si>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</si>
  <si>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</si>
  <si>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</si>
  <si>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</si>
  <si>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</si>
  <si>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</si>
  <si>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</si>
  <si>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</si>
  <si>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</si>
  <si>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</si>
  <si>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</si>
  <si>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</si>
  <si>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</si>
  <si>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</si>
  <si>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</si>
  <si>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penge på pizza</t>
  </si>
  <si>
    <t>Lillekat2024-03 Novo sponsoreret</t>
  </si>
  <si>
    <t>Lillekat2024 D-Pop</t>
  </si>
  <si>
    <t xml:space="preserve"> </t>
  </si>
  <si>
    <t>Lillekat2024-05 normale pizzaer</t>
  </si>
  <si>
    <t xml:space="preserve">Lillekat2024-02 store pizzaer </t>
  </si>
  <si>
    <t>Lille Kat 2024-autumn</t>
  </si>
  <si>
    <t>Lille Kat 2024-Spring</t>
  </si>
  <si>
    <t>Lillekat 2024 Spring budget</t>
  </si>
  <si>
    <t>PIZZA</t>
  </si>
  <si>
    <t>Lillekat 2024 Autumn budget</t>
  </si>
  <si>
    <t>Lillekat 2024-06</t>
  </si>
  <si>
    <t>Lillekat 2024-07</t>
  </si>
  <si>
    <t>Lillekat 2024-08</t>
  </si>
  <si>
    <t>Lillekat 2024-09</t>
  </si>
  <si>
    <t>Lillekat 2024-10</t>
  </si>
  <si>
    <t xml:space="preserve">Snacks </t>
  </si>
  <si>
    <t xml:space="preserve">Pizza </t>
  </si>
  <si>
    <t>Snacks</t>
  </si>
  <si>
    <t>DDSA Budget</t>
  </si>
  <si>
    <t>Type of Expense</t>
  </si>
  <si>
    <t>Pizza</t>
  </si>
  <si>
    <t xml:space="preserve">Event materials </t>
  </si>
  <si>
    <t>overskud fra sidste semester</t>
  </si>
  <si>
    <t>start kapital</t>
  </si>
  <si>
    <t>Event material</t>
  </si>
  <si>
    <r>
      <rPr>
        <b/>
        <sz val="12"/>
        <color theme="1"/>
        <rFont val="Calibri (Body)"/>
      </rPr>
      <t xml:space="preserve">DDSA </t>
    </r>
    <r>
      <rPr>
        <b/>
        <sz val="12"/>
        <color theme="1"/>
        <rFont val="Calibri"/>
        <family val="2"/>
        <scheme val="minor"/>
      </rPr>
      <t xml:space="preserve"> </t>
    </r>
  </si>
  <si>
    <t>stickers (125 stk.)</t>
  </si>
  <si>
    <t xml:space="preserve">tilbage fra hver afdeling af grant: </t>
  </si>
  <si>
    <t>DDSA</t>
  </si>
  <si>
    <t xml:space="preserve">Event Materiale </t>
  </si>
  <si>
    <t>pizza 2024:06</t>
  </si>
  <si>
    <t>Lillekat2024-06 normale pizzaer</t>
  </si>
  <si>
    <t xml:space="preserve">nemlig snacks 06 </t>
  </si>
  <si>
    <t>nemlig snacks 07</t>
  </si>
  <si>
    <t>pizza 2024:07</t>
  </si>
  <si>
    <t xml:space="preserve">Lillekat2024-07 store pizzaer </t>
  </si>
  <si>
    <t xml:space="preserve">Lillekat2024-08 store pizzaer </t>
  </si>
  <si>
    <t>trøffel</t>
  </si>
  <si>
    <t>pizza 2024:08</t>
  </si>
  <si>
    <t>pizza 2024:09</t>
  </si>
  <si>
    <t>nemlig snacks 09</t>
  </si>
  <si>
    <t xml:space="preserve">nemlig snacks 10 </t>
  </si>
  <si>
    <t>pizza 2024:10</t>
  </si>
  <si>
    <t xml:space="preserve">Lillekat2024-09 store pizzaer </t>
  </si>
  <si>
    <t xml:space="preserve">Lillekat2024-10 store pizzaer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</si>
</sst>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#,##0.00\ &quot;kr.&quot;"/>
    <numFmt numFmtId="165" formatCode="#,##0\ &quot;kr.&quot;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  <font>
      <sz val="11"/>
      <color rgb="FF000000"/>
      <name val="Georgia Pro"/>
      <charset val="1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3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7" fillId="0" borderId="0" xfId="0" applyFont="1"/>
    <xf numFmtId="0" fontId="10" fillId="8" borderId="23" xfId="0" applyFont="1" applyFill="1" applyBorder="1"/>
    <xf numFmtId="0" fontId="10" fillId="8" borderId="9" xfId="0" applyFont="1" applyFill="1" applyBorder="1"/>
    <xf numFmtId="0" fontId="11" fillId="0" borderId="14" xfId="0" applyFont="1" applyBorder="1"/>
    <xf numFmtId="0" fontId="7" fillId="0" borderId="2" xfId="0" applyFont="1" applyBorder="1"/>
    <xf numFmtId="0" fontId="11" fillId="0" borderId="23" xfId="0" applyFont="1" applyBorder="1"/>
    <xf numFmtId="0" fontId="7" fillId="0" borderId="0" xfId="0" applyFont="1" applyAlignment="1">
      <alignment horizontal="right"/>
    </xf>
    <xf numFmtId="0" fontId="7" fillId="0" borderId="21" xfId="0" applyFont="1" applyBorder="1"/>
    <xf numFmtId="0" fontId="7" fillId="0" borderId="3" xfId="0" applyFont="1" applyBorder="1"/>
    <xf numFmtId="0" fontId="7" fillId="0" borderId="20" xfId="0" applyFont="1" applyBorder="1"/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44" fontId="0" fillId="5" borderId="7" xfId="0" applyNumberFormat="1" applyFill="1" applyBorder="1" applyAlignment="1">
      <alignment horizontal="right"/>
    </xf>
    <xf numFmtId="0" fontId="13" fillId="0" borderId="0" xfId="0" applyFont="1"/>
    <xf numFmtId="44" fontId="0" fillId="4" borderId="21" xfId="0" applyNumberFormat="1" applyFill="1" applyBorder="1"/>
    <xf numFmtId="165" fontId="3" fillId="0" borderId="3" xfId="0" applyNumberFormat="1" applyFont="1" applyBorder="1"/>
    <xf numFmtId="3" fontId="0" fillId="5" borderId="2" xfId="0" applyNumberFormat="1" applyFill="1" applyBorder="1"/>
    <xf numFmtId="44" fontId="0" fillId="5" borderId="7" xfId="0" applyNumberFormat="1" applyFill="1" applyBorder="1"/>
    <xf numFmtId="44" fontId="0" fillId="0" borderId="0" xfId="0" applyNumberFormat="1"/>
    <xf numFmtId="165" fontId="0" fillId="5" borderId="7" xfId="0" applyNumberFormat="1" applyFill="1" applyBorder="1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5" borderId="7" xfId="0" applyNumberFormat="1" applyFill="1" applyBorder="1"/>
    <xf numFmtId="165" fontId="0" fillId="4" borderId="21" xfId="0" applyNumberFormat="1" applyFill="1" applyBorder="1"/>
    <xf numFmtId="0" fontId="2" fillId="3" borderId="0" xfId="0" applyFont="1" applyFill="1"/>
    <xf numFmtId="14" fontId="2" fillId="0" borderId="0" xfId="0" applyNumberFormat="1" applyFont="1"/>
    <xf numFmtId="0" fontId="9" fillId="0" borderId="0" xfId="0" applyFont="1"/>
    <xf numFmtId="2" fontId="3" fillId="0" borderId="3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768"/>
      <color rgb="FFFF40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80" t="s">
        <v>0</v>
      </c>
      <c r="B1" s="80"/>
      <c r="C1" s="80"/>
      <c r="D1" s="80"/>
      <c r="E1" s="80"/>
      <c r="F1" s="80"/>
      <c r="G1" s="80"/>
      <c r="H1" s="80"/>
    </row>
    <row r="2" spans="1:8" x14ac:dyDescent="0.2">
      <c r="A2" s="81"/>
      <c r="B2" s="81"/>
      <c r="C2" s="81"/>
      <c r="D2" s="81"/>
      <c r="E2" s="81"/>
      <c r="F2" s="81"/>
      <c r="G2" s="81"/>
      <c r="H2" s="81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82" t="s">
        <v>7</v>
      </c>
      <c r="C11" s="83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82" t="s">
        <v>9</v>
      </c>
      <c r="C24" s="83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opLeftCell="A4" zoomScale="114" zoomScaleNormal="116" workbookViewId="0">
      <selection activeCell="J8" sqref="J8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80" t="s">
        <v>19</v>
      </c>
      <c r="B1" s="80"/>
      <c r="C1" s="80"/>
      <c r="D1" s="80"/>
      <c r="E1" s="80"/>
      <c r="F1" s="80"/>
      <c r="G1" s="80"/>
      <c r="H1" s="80"/>
    </row>
    <row r="2" spans="1:12" x14ac:dyDescent="0.2">
      <c r="A2" s="81"/>
      <c r="B2" s="81"/>
      <c r="C2" s="81"/>
      <c r="D2" s="81"/>
      <c r="E2" s="81"/>
      <c r="F2" s="81"/>
      <c r="G2" s="81"/>
      <c r="H2" s="81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86" t="s">
        <v>37</v>
      </c>
      <c r="L3" s="87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84" t="s">
        <v>25</v>
      </c>
      <c r="L4" s="85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84" t="s">
        <v>22</v>
      </c>
      <c r="L12" s="85"/>
    </row>
    <row r="13" spans="1:12" x14ac:dyDescent="0.2">
      <c r="B13" s="82" t="s">
        <v>28</v>
      </c>
      <c r="C13" s="83"/>
      <c r="D13" s="88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AS54"/>
  <sheetViews>
    <sheetView tabSelected="1" topLeftCell="A14" zoomScaleNormal="116" workbookViewId="0">
      <selection activeCell="C26" sqref="C26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5.33203125" bestFit="1" customWidth="1"/>
    <col min="9" max="9" width="14" customWidth="1"/>
    <col min="10" max="10" width="28.33203125" customWidth="1"/>
    <col min="11" max="11" width="16.6640625" customWidth="1"/>
    <col min="12" max="12" width="12" bestFit="1" customWidth="1"/>
  </cols>
  <sheetData>
    <row r="1" spans="1:45" ht="21" x14ac:dyDescent="0.25">
      <c r="A1" s="80" t="s">
        <v>60</v>
      </c>
      <c r="B1" s="80"/>
      <c r="C1" s="80"/>
      <c r="D1" s="80"/>
      <c r="E1" s="80"/>
      <c r="F1" s="80"/>
      <c r="G1" s="80"/>
      <c r="L1" s="65"/>
    </row>
    <row r="2" spans="1:45" ht="21" x14ac:dyDescent="0.25">
      <c r="A2" s="81"/>
      <c r="B2" s="81"/>
      <c r="C2" s="81"/>
      <c r="D2" s="81"/>
      <c r="E2" s="81"/>
      <c r="F2" s="81"/>
      <c r="G2" s="81"/>
      <c r="L2" s="65" t="s">
        <v>61</v>
      </c>
    </row>
    <row r="3" spans="1:45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49</v>
      </c>
      <c r="F3" s="49" t="s">
        <v>52</v>
      </c>
      <c r="G3" s="17" t="s">
        <v>18</v>
      </c>
      <c r="I3" s="86" t="s">
        <v>59</v>
      </c>
      <c r="J3" s="87"/>
      <c r="M3" s="82" t="s">
        <v>57</v>
      </c>
      <c r="N3" s="83"/>
      <c r="O3" s="88"/>
      <c r="Q3" s="52"/>
      <c r="R3" s="90" t="s">
        <v>56</v>
      </c>
      <c r="S3" s="91"/>
      <c r="T3" s="92"/>
      <c r="V3" s="52"/>
      <c r="W3" s="90" t="s">
        <v>84</v>
      </c>
      <c r="X3" s="91"/>
      <c r="Y3" s="92"/>
      <c r="AB3" s="82" t="s">
        <v>88</v>
      </c>
      <c r="AC3" s="83"/>
      <c r="AD3" s="88"/>
      <c r="AG3" s="82" t="s">
        <v>89</v>
      </c>
      <c r="AH3" s="83"/>
      <c r="AI3" s="88"/>
      <c r="AL3" s="82" t="s">
        <v>96</v>
      </c>
      <c r="AM3" s="83"/>
      <c r="AN3" s="88"/>
      <c r="AQ3" s="82" t="s">
        <v>97</v>
      </c>
      <c r="AR3" s="83"/>
      <c r="AS3" s="88"/>
    </row>
    <row r="4" spans="1:45" x14ac:dyDescent="0.2">
      <c r="A4" s="1" t="s">
        <v>46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84" t="s">
        <v>25</v>
      </c>
      <c r="J4" s="85"/>
      <c r="M4" s="22" t="s">
        <v>38</v>
      </c>
      <c r="N4" s="22" t="s">
        <v>39</v>
      </c>
      <c r="O4" s="22" t="s">
        <v>17</v>
      </c>
      <c r="Q4" s="52"/>
      <c r="R4" s="53" t="s">
        <v>38</v>
      </c>
      <c r="S4" s="54" t="s">
        <v>39</v>
      </c>
      <c r="T4" s="54" t="s">
        <v>17</v>
      </c>
      <c r="V4" s="52"/>
      <c r="W4" s="53" t="s">
        <v>38</v>
      </c>
      <c r="X4" s="54" t="s">
        <v>39</v>
      </c>
      <c r="Y4" s="54" t="s">
        <v>17</v>
      </c>
      <c r="AB4" s="22" t="s">
        <v>38</v>
      </c>
      <c r="AC4" s="22" t="s">
        <v>39</v>
      </c>
      <c r="AD4" s="22" t="s">
        <v>17</v>
      </c>
      <c r="AG4" s="22" t="s">
        <v>38</v>
      </c>
      <c r="AH4" s="22" t="s">
        <v>39</v>
      </c>
      <c r="AI4" s="22" t="s">
        <v>17</v>
      </c>
      <c r="AL4" s="22" t="s">
        <v>38</v>
      </c>
      <c r="AM4" s="22" t="s">
        <v>39</v>
      </c>
      <c r="AN4" s="22" t="s">
        <v>17</v>
      </c>
      <c r="AQ4" s="22" t="s">
        <v>38</v>
      </c>
      <c r="AR4" s="22" t="s">
        <v>39</v>
      </c>
      <c r="AS4" s="22" t="s">
        <v>17</v>
      </c>
    </row>
    <row r="5" spans="1:45" x14ac:dyDescent="0.2">
      <c r="A5" s="6" t="s">
        <v>50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7" si="0">F5+E5</f>
        <v>4104</v>
      </c>
      <c r="I5" s="44" t="s">
        <v>24</v>
      </c>
      <c r="J5" s="48">
        <v>12000</v>
      </c>
      <c r="L5" s="50" t="s">
        <v>40</v>
      </c>
      <c r="M5" s="23">
        <v>5</v>
      </c>
      <c r="N5">
        <v>1</v>
      </c>
      <c r="O5" s="24">
        <f>M5*110</f>
        <v>550</v>
      </c>
      <c r="Q5" s="55" t="s">
        <v>40</v>
      </c>
      <c r="R5" s="52">
        <v>4</v>
      </c>
      <c r="S5" s="52">
        <v>1</v>
      </c>
      <c r="T5" s="56">
        <f>R5*65</f>
        <v>260</v>
      </c>
      <c r="V5" s="55" t="s">
        <v>40</v>
      </c>
      <c r="W5" s="52">
        <v>7</v>
      </c>
      <c r="X5" s="52">
        <v>1</v>
      </c>
      <c r="Y5" s="56">
        <f>W5*75</f>
        <v>525</v>
      </c>
      <c r="AA5" s="50" t="s">
        <v>40</v>
      </c>
      <c r="AB5" s="23">
        <v>5</v>
      </c>
      <c r="AC5">
        <v>1</v>
      </c>
      <c r="AD5" s="24">
        <f>AB5*140</f>
        <v>700</v>
      </c>
      <c r="AF5" s="50" t="s">
        <v>40</v>
      </c>
      <c r="AG5" s="23">
        <v>5</v>
      </c>
      <c r="AH5">
        <v>1</v>
      </c>
      <c r="AI5" s="24">
        <f>AG5*140</f>
        <v>700</v>
      </c>
      <c r="AK5" s="50" t="s">
        <v>40</v>
      </c>
      <c r="AL5" s="23">
        <v>5</v>
      </c>
      <c r="AM5">
        <v>1</v>
      </c>
      <c r="AN5" s="24">
        <f>AL5*140</f>
        <v>700</v>
      </c>
      <c r="AP5" s="50" t="s">
        <v>40</v>
      </c>
      <c r="AQ5" s="23">
        <v>5</v>
      </c>
      <c r="AR5">
        <v>1</v>
      </c>
      <c r="AS5" s="24">
        <f>AQ5*140</f>
        <v>700</v>
      </c>
    </row>
    <row r="6" spans="1:45" ht="17" thickBot="1" x14ac:dyDescent="0.25">
      <c r="A6" s="6" t="s">
        <v>53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0" t="s">
        <v>14</v>
      </c>
      <c r="J6" s="46">
        <f>SUM(J5:J5)</f>
        <v>12000</v>
      </c>
      <c r="L6" s="50" t="s">
        <v>41</v>
      </c>
      <c r="M6" s="23">
        <v>4</v>
      </c>
      <c r="N6">
        <v>5</v>
      </c>
      <c r="O6" s="24">
        <f>M6*139</f>
        <v>556</v>
      </c>
      <c r="Q6" s="57" t="s">
        <v>41</v>
      </c>
      <c r="R6" s="52">
        <v>5</v>
      </c>
      <c r="S6" s="52">
        <v>5</v>
      </c>
      <c r="T6" s="56">
        <f>R6*79</f>
        <v>395</v>
      </c>
      <c r="V6" s="57" t="s">
        <v>41</v>
      </c>
      <c r="W6" s="52">
        <v>7</v>
      </c>
      <c r="X6" s="52">
        <v>5</v>
      </c>
      <c r="Y6" s="56">
        <f>W6*85</f>
        <v>595</v>
      </c>
      <c r="AA6" s="50" t="s">
        <v>41</v>
      </c>
      <c r="AB6" s="23">
        <v>4</v>
      </c>
      <c r="AC6">
        <v>5</v>
      </c>
      <c r="AD6" s="24">
        <f>AB6*160</f>
        <v>640</v>
      </c>
      <c r="AF6" s="50" t="s">
        <v>41</v>
      </c>
      <c r="AG6" s="23">
        <v>3</v>
      </c>
      <c r="AH6">
        <v>5</v>
      </c>
      <c r="AI6" s="24">
        <f>AG6*160</f>
        <v>480</v>
      </c>
      <c r="AK6" s="50" t="s">
        <v>41</v>
      </c>
      <c r="AL6" s="23">
        <v>2</v>
      </c>
      <c r="AM6">
        <v>5</v>
      </c>
      <c r="AN6" s="24">
        <f>AL6*160</f>
        <v>320</v>
      </c>
      <c r="AP6" s="50" t="s">
        <v>41</v>
      </c>
      <c r="AQ6" s="23">
        <v>4</v>
      </c>
      <c r="AR6">
        <v>5</v>
      </c>
      <c r="AS6" s="24">
        <f>AQ6*160</f>
        <v>640</v>
      </c>
    </row>
    <row r="7" spans="1:45" ht="17" thickTop="1" x14ac:dyDescent="0.2">
      <c r="A7" s="6" t="s">
        <v>47</v>
      </c>
      <c r="B7" s="7">
        <v>45387</v>
      </c>
      <c r="C7" s="4">
        <v>22</v>
      </c>
      <c r="D7">
        <v>29</v>
      </c>
      <c r="E7" s="4">
        <v>3233</v>
      </c>
      <c r="F7" s="4"/>
      <c r="G7" s="33">
        <f t="shared" si="0"/>
        <v>3233</v>
      </c>
      <c r="L7" s="50" t="s">
        <v>42</v>
      </c>
      <c r="M7" s="23">
        <v>4</v>
      </c>
      <c r="N7">
        <v>10</v>
      </c>
      <c r="O7" s="24">
        <f>M7*129</f>
        <v>516</v>
      </c>
      <c r="Q7" s="57" t="s">
        <v>42</v>
      </c>
      <c r="R7" s="52">
        <v>5</v>
      </c>
      <c r="S7" s="52">
        <v>10</v>
      </c>
      <c r="T7" s="56">
        <f>R7*75</f>
        <v>375</v>
      </c>
      <c r="V7" s="57" t="s">
        <v>42</v>
      </c>
      <c r="W7" s="52">
        <v>5</v>
      </c>
      <c r="X7" s="52">
        <v>10</v>
      </c>
      <c r="Y7" s="56">
        <f>W7*80</f>
        <v>400</v>
      </c>
      <c r="AA7" s="50" t="s">
        <v>42</v>
      </c>
      <c r="AB7" s="23">
        <v>3</v>
      </c>
      <c r="AC7">
        <v>10</v>
      </c>
      <c r="AD7" s="24">
        <f>AB7*150</f>
        <v>450</v>
      </c>
      <c r="AF7" s="50" t="s">
        <v>42</v>
      </c>
      <c r="AG7" s="23">
        <v>3</v>
      </c>
      <c r="AH7">
        <v>10</v>
      </c>
      <c r="AI7" s="24">
        <f>AG7*150</f>
        <v>450</v>
      </c>
      <c r="AK7" s="50" t="s">
        <v>42</v>
      </c>
      <c r="AL7" s="23">
        <v>4</v>
      </c>
      <c r="AM7">
        <v>10</v>
      </c>
      <c r="AN7" s="24">
        <f>AL7*150</f>
        <v>600</v>
      </c>
      <c r="AP7" s="50" t="s">
        <v>42</v>
      </c>
      <c r="AQ7" s="23">
        <v>7</v>
      </c>
      <c r="AR7">
        <v>10</v>
      </c>
      <c r="AS7" s="24">
        <f>AQ7*150</f>
        <v>1050</v>
      </c>
    </row>
    <row r="8" spans="1:45" x14ac:dyDescent="0.2">
      <c r="A8" s="6" t="s">
        <v>54</v>
      </c>
      <c r="B8" s="7">
        <v>45401</v>
      </c>
      <c r="C8" s="4"/>
      <c r="E8" s="4" t="s">
        <v>11</v>
      </c>
      <c r="F8" s="4" t="s">
        <v>11</v>
      </c>
      <c r="G8" s="33"/>
      <c r="I8" s="62" t="s">
        <v>22</v>
      </c>
      <c r="J8" s="63"/>
      <c r="L8" s="50" t="s">
        <v>51</v>
      </c>
      <c r="M8" s="23">
        <v>3</v>
      </c>
      <c r="N8">
        <v>12</v>
      </c>
      <c r="O8" s="24">
        <f>M8*129</f>
        <v>387</v>
      </c>
      <c r="Q8" s="57" t="s">
        <v>51</v>
      </c>
      <c r="R8" s="52">
        <v>4</v>
      </c>
      <c r="S8" s="52">
        <v>12</v>
      </c>
      <c r="T8" s="56">
        <f>R8*75</f>
        <v>300</v>
      </c>
      <c r="V8" s="57" t="s">
        <v>51</v>
      </c>
      <c r="W8" s="52">
        <v>5</v>
      </c>
      <c r="X8" s="52">
        <v>12</v>
      </c>
      <c r="Y8" s="56">
        <f>W8*80</f>
        <v>400</v>
      </c>
      <c r="AA8" s="50" t="s">
        <v>51</v>
      </c>
      <c r="AB8" s="23">
        <v>3</v>
      </c>
      <c r="AC8">
        <v>12</v>
      </c>
      <c r="AD8" s="24">
        <f>AB8*150</f>
        <v>450</v>
      </c>
      <c r="AF8" s="50" t="s">
        <v>90</v>
      </c>
      <c r="AG8" s="23">
        <v>3</v>
      </c>
      <c r="AH8">
        <v>4</v>
      </c>
      <c r="AI8" s="24">
        <f>AG8*150</f>
        <v>450</v>
      </c>
      <c r="AK8" s="50" t="s">
        <v>90</v>
      </c>
      <c r="AL8" s="23">
        <v>3</v>
      </c>
      <c r="AM8">
        <v>4</v>
      </c>
      <c r="AN8" s="24">
        <f>AL8*170</f>
        <v>510</v>
      </c>
      <c r="AP8" s="50" t="s">
        <v>90</v>
      </c>
      <c r="AQ8" s="23">
        <v>5</v>
      </c>
      <c r="AR8">
        <v>4</v>
      </c>
      <c r="AS8" s="24">
        <f>AQ8*170</f>
        <v>850</v>
      </c>
    </row>
    <row r="9" spans="1:45" x14ac:dyDescent="0.2">
      <c r="A9" s="6" t="s">
        <v>48</v>
      </c>
      <c r="B9" s="7">
        <v>45415</v>
      </c>
      <c r="C9" s="4">
        <v>36</v>
      </c>
      <c r="D9">
        <v>60</v>
      </c>
      <c r="E9" s="4"/>
      <c r="F9" s="4">
        <v>1670</v>
      </c>
      <c r="G9" s="33">
        <f>F9+E9</f>
        <v>1670</v>
      </c>
      <c r="I9" s="44" t="s">
        <v>33</v>
      </c>
      <c r="J9" s="43"/>
      <c r="L9" s="50" t="s">
        <v>44</v>
      </c>
      <c r="M9" s="23">
        <v>4</v>
      </c>
      <c r="N9" s="25">
        <v>24</v>
      </c>
      <c r="O9" s="24">
        <f>M9*150</f>
        <v>600</v>
      </c>
      <c r="Q9" s="57" t="s">
        <v>44</v>
      </c>
      <c r="R9" s="52">
        <v>4</v>
      </c>
      <c r="S9" s="58">
        <v>24</v>
      </c>
      <c r="T9" s="56">
        <f>R9*85</f>
        <v>340</v>
      </c>
      <c r="V9" s="57" t="s">
        <v>44</v>
      </c>
      <c r="W9" s="52">
        <v>4</v>
      </c>
      <c r="X9" s="58">
        <v>24</v>
      </c>
      <c r="Y9" s="56">
        <f>W9*90</f>
        <v>360</v>
      </c>
      <c r="AA9" s="50" t="s">
        <v>44</v>
      </c>
      <c r="AB9" s="23">
        <v>3</v>
      </c>
      <c r="AC9" s="25">
        <v>24</v>
      </c>
      <c r="AD9" s="24">
        <f>AB9*170</f>
        <v>510</v>
      </c>
      <c r="AF9" s="50" t="s">
        <v>44</v>
      </c>
      <c r="AG9" s="23">
        <v>3</v>
      </c>
      <c r="AH9" s="25">
        <v>24</v>
      </c>
      <c r="AI9" s="24">
        <f>AG9*170</f>
        <v>510</v>
      </c>
      <c r="AK9" s="50" t="s">
        <v>44</v>
      </c>
      <c r="AL9" s="23">
        <v>3</v>
      </c>
      <c r="AM9" s="25">
        <v>24</v>
      </c>
      <c r="AN9" s="24">
        <f>AL9*170</f>
        <v>510</v>
      </c>
      <c r="AP9" s="50" t="s">
        <v>44</v>
      </c>
      <c r="AQ9" s="23">
        <v>4</v>
      </c>
      <c r="AR9" s="25">
        <v>24</v>
      </c>
      <c r="AS9" s="24">
        <f>AQ9*170</f>
        <v>680</v>
      </c>
    </row>
    <row r="10" spans="1:45" ht="17" thickBot="1" x14ac:dyDescent="0.25">
      <c r="A10" s="20" t="s">
        <v>14</v>
      </c>
      <c r="B10" s="20"/>
      <c r="C10" s="35">
        <f>SUM(C4:C9)</f>
        <v>149</v>
      </c>
      <c r="D10" s="20">
        <f>SUM(D4:D9)</f>
        <v>312</v>
      </c>
      <c r="E10" s="21">
        <f>SUM(E4:E9)</f>
        <v>6203</v>
      </c>
      <c r="F10" s="21">
        <f>SUM(F4:F9)</f>
        <v>4279</v>
      </c>
      <c r="G10" s="21">
        <f>SUM(G4:G9)</f>
        <v>10482</v>
      </c>
      <c r="I10" s="44" t="s">
        <v>34</v>
      </c>
      <c r="J10" s="43"/>
      <c r="L10" s="31" t="s">
        <v>18</v>
      </c>
      <c r="M10" s="29">
        <f>SUM(M5:M9)</f>
        <v>20</v>
      </c>
      <c r="N10" s="30"/>
      <c r="O10" s="31">
        <f>SUM(O5:O9)</f>
        <v>2609</v>
      </c>
      <c r="Q10" s="59" t="s">
        <v>18</v>
      </c>
      <c r="R10" s="60">
        <f>SUM(R5:R9)</f>
        <v>22</v>
      </c>
      <c r="S10" s="60"/>
      <c r="T10" s="61">
        <f>SUM(T5:T9)</f>
        <v>1670</v>
      </c>
      <c r="V10" s="59" t="s">
        <v>18</v>
      </c>
      <c r="W10" s="60">
        <f>SUM(W5:W9)</f>
        <v>28</v>
      </c>
      <c r="X10" s="60"/>
      <c r="Y10" s="61">
        <f>SUM(Y5:Y9)</f>
        <v>2280</v>
      </c>
      <c r="AA10" s="31" t="s">
        <v>18</v>
      </c>
      <c r="AB10" s="29">
        <f>SUM(AB5:AB9)</f>
        <v>18</v>
      </c>
      <c r="AC10" s="30"/>
      <c r="AD10" s="31">
        <f>SUM(AD5:AD9)</f>
        <v>2750</v>
      </c>
      <c r="AF10" s="31" t="s">
        <v>18</v>
      </c>
      <c r="AG10" s="29">
        <f>SUM(AG5:AG9)</f>
        <v>17</v>
      </c>
      <c r="AH10" s="30"/>
      <c r="AI10" s="31">
        <f>SUM(AI5:AI9)</f>
        <v>2590</v>
      </c>
      <c r="AK10" s="31" t="s">
        <v>18</v>
      </c>
      <c r="AL10" s="29">
        <f>SUM(AL5:AL9)</f>
        <v>17</v>
      </c>
      <c r="AM10" s="30"/>
      <c r="AN10" s="31">
        <f>SUM(AN5:AN9)</f>
        <v>2640</v>
      </c>
      <c r="AP10" s="31" t="s">
        <v>18</v>
      </c>
      <c r="AQ10" s="29">
        <f>SUM(AQ5:AQ9)</f>
        <v>25</v>
      </c>
      <c r="AR10" s="30"/>
      <c r="AS10" s="31">
        <f>SUM(AS5:AS9)</f>
        <v>3920</v>
      </c>
    </row>
    <row r="11" spans="1:45" ht="18" thickTop="1" thickBot="1" x14ac:dyDescent="0.25">
      <c r="A11" s="20"/>
      <c r="B11" s="20"/>
      <c r="C11" s="35"/>
      <c r="D11" s="20"/>
      <c r="E11" s="20"/>
      <c r="F11" s="20"/>
      <c r="G11" s="21"/>
      <c r="I11" s="44" t="s">
        <v>70</v>
      </c>
      <c r="J11" s="64">
        <f>E10</f>
        <v>6203</v>
      </c>
      <c r="T11" t="s">
        <v>55</v>
      </c>
    </row>
    <row r="12" spans="1:45" ht="17" thickTop="1" x14ac:dyDescent="0.2">
      <c r="I12" s="44" t="s">
        <v>69</v>
      </c>
      <c r="J12" s="64">
        <f>F10</f>
        <v>4279</v>
      </c>
    </row>
    <row r="13" spans="1:45" ht="17" thickBot="1" x14ac:dyDescent="0.25">
      <c r="I13" s="40" t="s">
        <v>14</v>
      </c>
      <c r="J13" s="39">
        <f>SUM(J9:J12)</f>
        <v>10482</v>
      </c>
    </row>
    <row r="14" spans="1:45" ht="17" thickTop="1" x14ac:dyDescent="0.2"/>
    <row r="15" spans="1:45" ht="17" thickBot="1" x14ac:dyDescent="0.25">
      <c r="I15" s="38" t="s">
        <v>26</v>
      </c>
      <c r="J15" s="37">
        <f>J6-J13</f>
        <v>1518</v>
      </c>
    </row>
    <row r="16" spans="1:45" ht="17" thickTop="1" x14ac:dyDescent="0.2">
      <c r="A16" s="80" t="s">
        <v>62</v>
      </c>
      <c r="B16" s="80"/>
      <c r="C16" s="80"/>
      <c r="D16" s="80"/>
      <c r="E16" s="80"/>
      <c r="F16" s="80"/>
      <c r="G16" s="80"/>
    </row>
    <row r="17" spans="1:10" x14ac:dyDescent="0.2">
      <c r="A17" s="81"/>
      <c r="B17" s="81"/>
      <c r="C17" s="81"/>
      <c r="D17" s="81"/>
      <c r="E17" s="81"/>
      <c r="F17" s="81"/>
      <c r="G17" s="81"/>
    </row>
    <row r="18" spans="1:10" ht="17" thickBot="1" x14ac:dyDescent="0.25">
      <c r="A18" s="16" t="s">
        <v>1</v>
      </c>
      <c r="B18" s="17" t="s">
        <v>5</v>
      </c>
      <c r="C18" s="17" t="s">
        <v>2</v>
      </c>
      <c r="D18" s="17" t="s">
        <v>3</v>
      </c>
      <c r="E18" s="49" t="s">
        <v>49</v>
      </c>
      <c r="F18" s="49" t="s">
        <v>52</v>
      </c>
      <c r="G18" s="17" t="s">
        <v>18</v>
      </c>
    </row>
    <row r="19" spans="1:10" ht="25" thickBot="1" x14ac:dyDescent="0.35">
      <c r="A19" s="1" t="s">
        <v>63</v>
      </c>
      <c r="B19" s="2">
        <v>45555</v>
      </c>
      <c r="C19" s="4">
        <v>64</v>
      </c>
      <c r="D19">
        <v>157</v>
      </c>
      <c r="E19" s="78">
        <v>3510.6</v>
      </c>
      <c r="F19" s="78">
        <v>2280</v>
      </c>
      <c r="G19" s="33"/>
      <c r="I19" s="86" t="s">
        <v>58</v>
      </c>
      <c r="J19" s="87"/>
    </row>
    <row r="20" spans="1:10" ht="17" thickBot="1" x14ac:dyDescent="0.25">
      <c r="A20" s="1" t="s">
        <v>64</v>
      </c>
      <c r="B20" s="7">
        <v>45562</v>
      </c>
      <c r="C20" s="4">
        <v>34</v>
      </c>
      <c r="D20">
        <v>79</v>
      </c>
      <c r="E20" s="4">
        <v>3305</v>
      </c>
      <c r="F20" s="4">
        <v>2750</v>
      </c>
      <c r="G20" s="33"/>
      <c r="I20" s="84" t="s">
        <v>25</v>
      </c>
      <c r="J20" s="85"/>
    </row>
    <row r="21" spans="1:10" ht="17" thickBot="1" x14ac:dyDescent="0.25">
      <c r="A21" s="1" t="s">
        <v>65</v>
      </c>
      <c r="B21" s="7">
        <v>45576</v>
      </c>
      <c r="C21" s="4">
        <v>39</v>
      </c>
      <c r="D21">
        <v>66</v>
      </c>
      <c r="E21" s="4">
        <v>0</v>
      </c>
      <c r="F21" s="4">
        <v>2650</v>
      </c>
      <c r="G21" s="33"/>
      <c r="I21" s="44" t="s">
        <v>24</v>
      </c>
      <c r="J21" s="48">
        <v>12000</v>
      </c>
    </row>
    <row r="22" spans="1:10" ht="17" thickBot="1" x14ac:dyDescent="0.25">
      <c r="A22" s="1" t="s">
        <v>66</v>
      </c>
      <c r="B22" s="7">
        <v>45590</v>
      </c>
      <c r="C22" s="4">
        <v>34</v>
      </c>
      <c r="D22">
        <v>61</v>
      </c>
      <c r="E22" s="4">
        <v>1782.78</v>
      </c>
      <c r="F22" s="4">
        <v>2640</v>
      </c>
      <c r="G22" s="33"/>
      <c r="I22" s="44" t="s">
        <v>27</v>
      </c>
      <c r="J22" s="48">
        <v>50000</v>
      </c>
    </row>
    <row r="23" spans="1:10" x14ac:dyDescent="0.2">
      <c r="A23" s="1" t="s">
        <v>67</v>
      </c>
      <c r="B23" s="7">
        <v>45594</v>
      </c>
      <c r="C23" s="4">
        <v>22</v>
      </c>
      <c r="E23" s="4">
        <v>3029</v>
      </c>
      <c r="F23" s="4"/>
      <c r="G23" s="33"/>
      <c r="I23" s="44" t="s">
        <v>75</v>
      </c>
      <c r="J23" s="68">
        <f>J15</f>
        <v>1518</v>
      </c>
    </row>
    <row r="24" spans="1:10" ht="17" thickBot="1" x14ac:dyDescent="0.25">
      <c r="A24" s="20" t="s">
        <v>14</v>
      </c>
      <c r="B24" s="20"/>
      <c r="C24" s="35">
        <f>SUM(C19:C23)</f>
        <v>193</v>
      </c>
      <c r="D24" s="20">
        <f>SUM(D19:D23)</f>
        <v>363</v>
      </c>
      <c r="E24" s="79">
        <f>SUM(E19:E23)</f>
        <v>11627.380000000001</v>
      </c>
      <c r="F24" s="20">
        <f>SUM(F19:F23)</f>
        <v>10320</v>
      </c>
      <c r="G24" s="21">
        <f>SUM(G19:G23)</f>
        <v>0</v>
      </c>
      <c r="I24" s="40" t="s">
        <v>14</v>
      </c>
      <c r="J24" s="46">
        <f>SUM(J21:J23)</f>
        <v>63518</v>
      </c>
    </row>
    <row r="25" spans="1:10" ht="18" thickTop="1" thickBot="1" x14ac:dyDescent="0.25">
      <c r="A25" s="20"/>
      <c r="B25" s="20"/>
      <c r="C25" s="35"/>
      <c r="D25" s="20"/>
      <c r="E25" s="20"/>
      <c r="F25" s="20"/>
      <c r="G25" s="21"/>
    </row>
    <row r="26" spans="1:10" ht="17" thickTop="1" x14ac:dyDescent="0.2">
      <c r="I26" s="84" t="s">
        <v>22</v>
      </c>
      <c r="J26" s="85"/>
    </row>
    <row r="27" spans="1:10" x14ac:dyDescent="0.2">
      <c r="I27" s="44" t="s">
        <v>33</v>
      </c>
      <c r="J27" s="69">
        <f>E47</f>
        <v>0</v>
      </c>
    </row>
    <row r="28" spans="1:10" x14ac:dyDescent="0.2">
      <c r="I28" s="44" t="s">
        <v>34</v>
      </c>
      <c r="J28" s="43"/>
    </row>
    <row r="29" spans="1:10" x14ac:dyDescent="0.2">
      <c r="I29" s="44" t="s">
        <v>68</v>
      </c>
      <c r="J29" s="64">
        <f>E24</f>
        <v>11627.380000000001</v>
      </c>
    </row>
    <row r="30" spans="1:10" x14ac:dyDescent="0.2">
      <c r="I30" s="44" t="s">
        <v>69</v>
      </c>
      <c r="J30" s="64">
        <f>F24</f>
        <v>10320</v>
      </c>
    </row>
    <row r="31" spans="1:10" x14ac:dyDescent="0.2">
      <c r="I31" s="44"/>
      <c r="J31" s="43">
        <v>0</v>
      </c>
    </row>
    <row r="32" spans="1:10" x14ac:dyDescent="0.2">
      <c r="I32" s="42"/>
      <c r="J32" s="41">
        <v>0</v>
      </c>
    </row>
    <row r="33" spans="1:10" ht="17" thickBot="1" x14ac:dyDescent="0.25">
      <c r="I33" s="40" t="s">
        <v>14</v>
      </c>
      <c r="J33" s="66">
        <f>J27+J28+J29+J30+J31+J32</f>
        <v>21947.38</v>
      </c>
    </row>
    <row r="34" spans="1:10" ht="17" thickTop="1" x14ac:dyDescent="0.2"/>
    <row r="35" spans="1:10" ht="17" thickBot="1" x14ac:dyDescent="0.25">
      <c r="I35" s="38" t="s">
        <v>26</v>
      </c>
      <c r="J35" s="37">
        <f>J24-J33</f>
        <v>41570.619999999995</v>
      </c>
    </row>
    <row r="36" spans="1:10" ht="17" thickTop="1" x14ac:dyDescent="0.2"/>
    <row r="37" spans="1:10" ht="16" customHeight="1" x14ac:dyDescent="0.2"/>
    <row r="38" spans="1:10" ht="16" customHeight="1" x14ac:dyDescent="0.2"/>
    <row r="39" spans="1:10" ht="16" customHeight="1" x14ac:dyDescent="0.3">
      <c r="A39" s="80" t="s">
        <v>71</v>
      </c>
      <c r="B39" s="80"/>
      <c r="C39" s="80"/>
      <c r="D39" s="80"/>
      <c r="E39" s="80"/>
      <c r="F39" s="80"/>
      <c r="G39" s="80"/>
      <c r="H39" s="89" t="s">
        <v>78</v>
      </c>
      <c r="I39" s="87"/>
      <c r="J39" s="72" t="s">
        <v>81</v>
      </c>
    </row>
    <row r="40" spans="1:10" x14ac:dyDescent="0.2">
      <c r="A40" s="81"/>
      <c r="B40" s="81"/>
      <c r="C40" s="81"/>
      <c r="D40" s="81"/>
      <c r="E40" s="81"/>
      <c r="F40" s="81"/>
      <c r="G40" s="81"/>
      <c r="H40" s="84" t="s">
        <v>76</v>
      </c>
      <c r="I40" s="85"/>
      <c r="J40" s="72" t="s">
        <v>80</v>
      </c>
    </row>
    <row r="41" spans="1:10" ht="17" thickBot="1" x14ac:dyDescent="0.25">
      <c r="A41" s="16" t="s">
        <v>72</v>
      </c>
      <c r="B41" s="17" t="s">
        <v>5</v>
      </c>
      <c r="C41" s="17" t="s">
        <v>70</v>
      </c>
      <c r="D41" s="17" t="s">
        <v>73</v>
      </c>
      <c r="E41" s="49" t="s">
        <v>74</v>
      </c>
      <c r="F41" s="17" t="s">
        <v>18</v>
      </c>
      <c r="H41" s="44" t="s">
        <v>70</v>
      </c>
      <c r="I41" s="48">
        <v>12000</v>
      </c>
      <c r="J41" s="73">
        <f>I41-I47</f>
        <v>372.39999999999964</v>
      </c>
    </row>
    <row r="42" spans="1:10" ht="17" thickBot="1" x14ac:dyDescent="0.25">
      <c r="A42" s="1" t="s">
        <v>79</v>
      </c>
      <c r="B42" s="2">
        <v>45524</v>
      </c>
      <c r="C42" s="4"/>
      <c r="E42" s="51">
        <v>492.91</v>
      </c>
      <c r="F42" s="33"/>
      <c r="H42" s="44" t="s">
        <v>73</v>
      </c>
      <c r="I42" s="48">
        <v>15000</v>
      </c>
      <c r="J42" s="73">
        <f>I42-I48</f>
        <v>4680</v>
      </c>
    </row>
    <row r="43" spans="1:10" ht="17" thickBot="1" x14ac:dyDescent="0.25">
      <c r="A43" s="1" t="s">
        <v>85</v>
      </c>
      <c r="B43" s="7">
        <v>45553</v>
      </c>
      <c r="C43" s="4">
        <v>3510.6</v>
      </c>
      <c r="E43" s="4"/>
      <c r="F43" s="33"/>
      <c r="H43" s="44" t="s">
        <v>77</v>
      </c>
      <c r="I43" s="68">
        <v>5000</v>
      </c>
      <c r="J43" s="70">
        <f>I43-I49</f>
        <v>4507.09</v>
      </c>
    </row>
    <row r="44" spans="1:10" ht="17" thickBot="1" x14ac:dyDescent="0.25">
      <c r="A44" s="1" t="s">
        <v>83</v>
      </c>
      <c r="B44" s="7">
        <v>45555</v>
      </c>
      <c r="C44" s="4"/>
      <c r="D44">
        <v>2280</v>
      </c>
      <c r="E44" s="4"/>
      <c r="F44" s="33"/>
      <c r="H44" s="40" t="s">
        <v>14</v>
      </c>
      <c r="I44" s="46">
        <f>SUM(I41:I43)</f>
        <v>32000</v>
      </c>
      <c r="J44" s="73"/>
    </row>
    <row r="45" spans="1:10" ht="18" thickTop="1" thickBot="1" x14ac:dyDescent="0.25">
      <c r="A45" s="1" t="s">
        <v>86</v>
      </c>
      <c r="B45" s="7">
        <v>45560</v>
      </c>
      <c r="C45" s="4">
        <v>3305</v>
      </c>
      <c r="E45" s="4"/>
      <c r="F45" s="33"/>
    </row>
    <row r="46" spans="1:10" x14ac:dyDescent="0.2">
      <c r="A46" s="1" t="s">
        <v>87</v>
      </c>
      <c r="B46" s="7">
        <v>45562</v>
      </c>
      <c r="C46" s="4"/>
      <c r="D46">
        <v>2750</v>
      </c>
      <c r="E46" s="4"/>
      <c r="F46" s="33"/>
      <c r="H46" s="84" t="s">
        <v>22</v>
      </c>
      <c r="I46" s="85"/>
    </row>
    <row r="47" spans="1:10" x14ac:dyDescent="0.2">
      <c r="A47" s="76" t="s">
        <v>91</v>
      </c>
      <c r="B47" s="77">
        <v>45576</v>
      </c>
      <c r="C47" s="4"/>
      <c r="D47">
        <v>2650</v>
      </c>
      <c r="E47" s="4"/>
      <c r="F47" s="33"/>
      <c r="H47" s="44" t="s">
        <v>70</v>
      </c>
      <c r="I47" s="74">
        <f>C52</f>
        <v>11627.6</v>
      </c>
    </row>
    <row r="48" spans="1:10" x14ac:dyDescent="0.2">
      <c r="A48" s="76" t="s">
        <v>93</v>
      </c>
      <c r="B48" s="77">
        <v>45589</v>
      </c>
      <c r="C48" s="4">
        <v>1782.78</v>
      </c>
      <c r="E48" s="4"/>
      <c r="F48" s="33"/>
      <c r="H48" s="44" t="s">
        <v>69</v>
      </c>
      <c r="I48" s="74">
        <f>D52</f>
        <v>10320</v>
      </c>
    </row>
    <row r="49" spans="1:9" x14ac:dyDescent="0.2">
      <c r="A49" s="76" t="s">
        <v>92</v>
      </c>
      <c r="B49" s="77">
        <v>45590</v>
      </c>
      <c r="C49" s="4"/>
      <c r="D49">
        <v>2640</v>
      </c>
      <c r="E49" s="4"/>
      <c r="F49" s="33"/>
      <c r="H49" s="44" t="s">
        <v>82</v>
      </c>
      <c r="I49" s="71">
        <f>E52</f>
        <v>492.91</v>
      </c>
    </row>
    <row r="50" spans="1:9" ht="17" thickBot="1" x14ac:dyDescent="0.25">
      <c r="A50" s="76" t="s">
        <v>95</v>
      </c>
      <c r="B50" s="77"/>
      <c r="C50" s="4"/>
      <c r="E50" s="4"/>
      <c r="F50" s="33"/>
      <c r="H50" s="40" t="s">
        <v>14</v>
      </c>
      <c r="I50" s="75">
        <f>I47+I49+I48</f>
        <v>22440.510000000002</v>
      </c>
    </row>
    <row r="51" spans="1:9" ht="17" thickTop="1" x14ac:dyDescent="0.2">
      <c r="A51" s="76" t="s">
        <v>94</v>
      </c>
      <c r="B51" s="77">
        <v>45592</v>
      </c>
      <c r="C51" s="4">
        <v>3029.22</v>
      </c>
      <c r="E51" s="4"/>
      <c r="F51" s="33"/>
    </row>
    <row r="52" spans="1:9" ht="17" thickBot="1" x14ac:dyDescent="0.25">
      <c r="A52" s="20" t="s">
        <v>14</v>
      </c>
      <c r="B52" s="20"/>
      <c r="C52" s="67">
        <f>SUM(C42:C51)</f>
        <v>11627.6</v>
      </c>
      <c r="D52" s="67">
        <f>SUM(D42:D51)</f>
        <v>10320</v>
      </c>
      <c r="E52" s="21">
        <f>SUM(E42:E51)</f>
        <v>492.91</v>
      </c>
      <c r="F52" s="67">
        <f>SUM(C52:E52)</f>
        <v>22440.51</v>
      </c>
      <c r="H52" s="38" t="s">
        <v>26</v>
      </c>
      <c r="I52" s="37">
        <f>I44-I50</f>
        <v>9559.489999999998</v>
      </c>
    </row>
    <row r="53" spans="1:9" ht="18" thickTop="1" thickBot="1" x14ac:dyDescent="0.25">
      <c r="A53" s="20"/>
      <c r="B53" s="20"/>
      <c r="C53" s="35"/>
      <c r="D53" s="20"/>
      <c r="E53" s="20"/>
      <c r="F53" s="21"/>
    </row>
    <row r="54" spans="1:9" ht="17" thickTop="1" x14ac:dyDescent="0.2"/>
  </sheetData>
  <mergeCells count="18">
    <mergeCell ref="A1:G2"/>
    <mergeCell ref="M3:O3"/>
    <mergeCell ref="R3:T3"/>
    <mergeCell ref="AG3:AI3"/>
    <mergeCell ref="A39:G40"/>
    <mergeCell ref="I19:J19"/>
    <mergeCell ref="A16:G17"/>
    <mergeCell ref="I3:J3"/>
    <mergeCell ref="I4:J4"/>
    <mergeCell ref="AB3:AD3"/>
    <mergeCell ref="W3:Y3"/>
    <mergeCell ref="AL3:AN3"/>
    <mergeCell ref="AQ3:AS3"/>
    <mergeCell ref="H39:I39"/>
    <mergeCell ref="H40:I40"/>
    <mergeCell ref="H46:I46"/>
    <mergeCell ref="I26:J26"/>
    <mergeCell ref="I20:J20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2024-11-28T14:50:34Z</dcterms:modified>
</cp:coreProperties>
</file>