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975"/>
  </bookViews>
  <sheets>
    <sheet name="Returns" sheetId="2" r:id="rId1"/>
    <sheet name="Price Volume" sheetId="4" r:id="rId2"/>
    <sheet name="Sheet3" sheetId="3" r:id="rId3"/>
    <sheet name="Sheet1" sheetId="1" r:id="rId4"/>
  </sheets>
  <calcPr calcId="145621"/>
</workbook>
</file>

<file path=xl/calcChain.xml><?xml version="1.0" encoding="utf-8"?>
<calcChain xmlns="http://schemas.openxmlformats.org/spreadsheetml/2006/main">
  <c r="F21" i="4" l="1"/>
  <c r="E21" i="4"/>
  <c r="D21" i="4"/>
  <c r="C21" i="4"/>
  <c r="B21" i="4"/>
  <c r="J58" i="2"/>
  <c r="K52" i="2" s="1"/>
  <c r="L52" i="2" s="1"/>
  <c r="M52" i="2" s="1"/>
  <c r="J57" i="2"/>
  <c r="J56" i="2"/>
  <c r="J55" i="2"/>
  <c r="J54" i="2"/>
  <c r="J53" i="2"/>
  <c r="J52" i="2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E2" i="3"/>
  <c r="D2" i="3"/>
  <c r="K44" i="2"/>
  <c r="L44" i="2" s="1"/>
  <c r="M44" i="2" s="1"/>
  <c r="J7" i="2" s="1"/>
  <c r="J50" i="2"/>
  <c r="J49" i="2"/>
  <c r="J48" i="2"/>
  <c r="J47" i="2"/>
  <c r="J46" i="2"/>
  <c r="J45" i="2"/>
  <c r="J44" i="2"/>
  <c r="J42" i="2"/>
  <c r="J41" i="2"/>
  <c r="J40" i="2"/>
  <c r="J39" i="2"/>
  <c r="J38" i="2"/>
  <c r="J37" i="2"/>
  <c r="J36" i="2"/>
  <c r="K36" i="2" s="1"/>
  <c r="L36" i="2" s="1"/>
  <c r="M36" i="2" s="1"/>
  <c r="J6" i="2" s="1"/>
  <c r="J34" i="2"/>
  <c r="J33" i="2"/>
  <c r="J32" i="2"/>
  <c r="J31" i="2"/>
  <c r="J30" i="2"/>
  <c r="J29" i="2"/>
  <c r="J28" i="2"/>
  <c r="K28" i="2" s="1"/>
  <c r="L28" i="2" s="1"/>
  <c r="M28" i="2" s="1"/>
  <c r="J5" i="2" s="1"/>
  <c r="J26" i="2"/>
  <c r="J25" i="2"/>
  <c r="J24" i="2"/>
  <c r="J23" i="2"/>
  <c r="J22" i="2"/>
  <c r="J21" i="2"/>
  <c r="K20" i="2" s="1"/>
  <c r="L20" i="2" s="1"/>
  <c r="M20" i="2" s="1"/>
  <c r="J4" i="2" s="1"/>
  <c r="J20" i="2"/>
  <c r="J18" i="2"/>
  <c r="J17" i="2"/>
  <c r="J16" i="2"/>
  <c r="J15" i="2"/>
  <c r="J14" i="2"/>
  <c r="J13" i="2"/>
  <c r="J12" i="2"/>
  <c r="K12" i="2" s="1"/>
  <c r="L12" i="2" s="1"/>
  <c r="M12" i="2" s="1"/>
  <c r="H7" i="2"/>
  <c r="H6" i="2"/>
  <c r="H5" i="2"/>
  <c r="H4" i="2"/>
  <c r="H3" i="2"/>
  <c r="I3" i="2" s="1"/>
  <c r="G7" i="2"/>
  <c r="G6" i="2"/>
  <c r="G5" i="2"/>
  <c r="G4" i="2"/>
  <c r="G3" i="2"/>
  <c r="F7" i="2"/>
  <c r="O44" i="2" s="1"/>
  <c r="F6" i="2"/>
  <c r="O36" i="2" s="1"/>
  <c r="F5" i="2"/>
  <c r="O28" i="2" s="1"/>
  <c r="F4" i="2"/>
  <c r="O20" i="2" s="1"/>
  <c r="F3" i="2"/>
  <c r="O12" i="2" s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F47" i="1"/>
  <c r="C47" i="1"/>
  <c r="C46" i="1"/>
  <c r="C45" i="1"/>
  <c r="C44" i="1"/>
  <c r="C43" i="1"/>
  <c r="C42" i="1"/>
  <c r="C41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F37" i="1"/>
  <c r="C37" i="1"/>
  <c r="C36" i="1"/>
  <c r="C35" i="1"/>
  <c r="C34" i="1"/>
  <c r="C33" i="1"/>
  <c r="C32" i="1"/>
  <c r="C31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F28" i="1"/>
  <c r="C28" i="1"/>
  <c r="C27" i="1"/>
  <c r="C26" i="1"/>
  <c r="C25" i="1"/>
  <c r="C24" i="1"/>
  <c r="C23" i="1"/>
  <c r="C22" i="1"/>
  <c r="H19" i="1"/>
  <c r="H18" i="1"/>
  <c r="H17" i="1"/>
  <c r="H16" i="1"/>
  <c r="H15" i="1"/>
  <c r="H14" i="1"/>
  <c r="H13" i="1"/>
  <c r="H12" i="1"/>
  <c r="G19" i="1"/>
  <c r="G18" i="1"/>
  <c r="G17" i="1"/>
  <c r="G16" i="1"/>
  <c r="G15" i="1"/>
  <c r="G14" i="1"/>
  <c r="G13" i="1"/>
  <c r="G12" i="1"/>
  <c r="F19" i="1"/>
  <c r="C19" i="1"/>
  <c r="C18" i="1"/>
  <c r="C17" i="1"/>
  <c r="C16" i="1"/>
  <c r="C15" i="1"/>
  <c r="C14" i="1"/>
  <c r="C13" i="1"/>
  <c r="D10" i="1"/>
  <c r="E10" i="1"/>
  <c r="G10" i="1"/>
  <c r="G6" i="1"/>
  <c r="G5" i="1"/>
  <c r="G3" i="1"/>
  <c r="H10" i="1"/>
  <c r="C10" i="1"/>
  <c r="F10" i="1"/>
  <c r="H7" i="1"/>
  <c r="H6" i="1"/>
  <c r="H4" i="1"/>
  <c r="H3" i="1"/>
  <c r="C5" i="1"/>
  <c r="H5" i="1" s="1"/>
  <c r="C6" i="1"/>
  <c r="C7" i="1"/>
  <c r="G7" i="1" s="1"/>
  <c r="C8" i="1"/>
  <c r="G8" i="1" s="1"/>
  <c r="C9" i="1"/>
  <c r="C4" i="1"/>
  <c r="G4" i="1" s="1"/>
  <c r="I6" i="2" l="1"/>
  <c r="G8" i="2"/>
  <c r="I5" i="2"/>
  <c r="P12" i="2"/>
  <c r="O13" i="2" s="1"/>
  <c r="J3" i="2"/>
  <c r="I7" i="2"/>
  <c r="H8" i="2"/>
  <c r="I8" i="2" s="1"/>
  <c r="I4" i="2"/>
  <c r="P28" i="2"/>
  <c r="O29" i="2" s="1"/>
  <c r="P36" i="2"/>
  <c r="O37" i="2" s="1"/>
  <c r="P44" i="2"/>
  <c r="O45" i="2" s="1"/>
  <c r="P20" i="2"/>
  <c r="O21" i="2" s="1"/>
  <c r="F8" i="2"/>
  <c r="P13" i="2"/>
  <c r="O14" i="2" s="1"/>
  <c r="H8" i="1"/>
  <c r="H9" i="1"/>
  <c r="G9" i="1"/>
  <c r="P37" i="2" l="1"/>
  <c r="O38" i="2" s="1"/>
  <c r="P38" i="2" s="1"/>
  <c r="O39" i="2" s="1"/>
  <c r="P39" i="2" s="1"/>
  <c r="O40" i="2" s="1"/>
  <c r="P21" i="2"/>
  <c r="O22" i="2" s="1"/>
  <c r="P45" i="2"/>
  <c r="O46" i="2" s="1"/>
  <c r="P29" i="2"/>
  <c r="P14" i="2"/>
  <c r="O15" i="2" s="1"/>
  <c r="P46" i="2" l="1"/>
  <c r="O47" i="2" s="1"/>
  <c r="P47" i="2" s="1"/>
  <c r="O48" i="2" s="1"/>
  <c r="P48" i="2" s="1"/>
  <c r="O49" i="2" s="1"/>
  <c r="P49" i="2" s="1"/>
  <c r="P22" i="2"/>
  <c r="O23" i="2" s="1"/>
  <c r="P23" i="2" s="1"/>
  <c r="O30" i="2"/>
  <c r="P30" i="2" s="1"/>
  <c r="O31" i="2" s="1"/>
  <c r="P31" i="2" s="1"/>
  <c r="O32" i="2" s="1"/>
  <c r="P32" i="2" s="1"/>
  <c r="P40" i="2"/>
  <c r="O41" i="2" s="1"/>
  <c r="P41" i="2" s="1"/>
  <c r="P15" i="2"/>
  <c r="O16" i="2" s="1"/>
  <c r="P16" i="2" s="1"/>
  <c r="O17" i="2" s="1"/>
  <c r="P17" i="2" s="1"/>
  <c r="O24" i="2" l="1"/>
  <c r="P24" i="2" s="1"/>
  <c r="O33" i="2"/>
  <c r="P33" i="2" s="1"/>
  <c r="O25" i="2" l="1"/>
  <c r="P25" i="2" s="1"/>
</calcChain>
</file>

<file path=xl/sharedStrings.xml><?xml version="1.0" encoding="utf-8"?>
<sst xmlns="http://schemas.openxmlformats.org/spreadsheetml/2006/main" count="169" uniqueCount="58">
  <si>
    <t xml:space="preserve">Apple </t>
  </si>
  <si>
    <t>52 week change %</t>
  </si>
  <si>
    <t>52 week high $</t>
  </si>
  <si>
    <t>52 week low $</t>
  </si>
  <si>
    <t>Year</t>
  </si>
  <si>
    <t>YTD</t>
  </si>
  <si>
    <t>Close</t>
  </si>
  <si>
    <t>Open $</t>
  </si>
  <si>
    <t>Close $</t>
  </si>
  <si>
    <t>Price</t>
  </si>
  <si>
    <t>52 week change $</t>
  </si>
  <si>
    <t>Since Inception</t>
  </si>
  <si>
    <t>Bank Of Am</t>
  </si>
  <si>
    <t>GE</t>
  </si>
  <si>
    <t>Exxon Mobil</t>
  </si>
  <si>
    <t>Walmart</t>
  </si>
  <si>
    <t>Investment</t>
  </si>
  <si>
    <t xml:space="preserve">Company </t>
  </si>
  <si>
    <t>Sticker</t>
  </si>
  <si>
    <t># of Shares</t>
  </si>
  <si>
    <t>P/L</t>
  </si>
  <si>
    <t>APPL</t>
  </si>
  <si>
    <t>Apple</t>
  </si>
  <si>
    <t>Bank of America</t>
  </si>
  <si>
    <t>BAC</t>
  </si>
  <si>
    <t>General Electric</t>
  </si>
  <si>
    <t>Exxon Mobile</t>
  </si>
  <si>
    <t>XOM</t>
  </si>
  <si>
    <t>WMT</t>
  </si>
  <si>
    <t>Current Value</t>
  </si>
  <si>
    <t>Total</t>
  </si>
  <si>
    <t>Overall Return %</t>
  </si>
  <si>
    <t>Annual Return %</t>
  </si>
  <si>
    <t>Bank Of America</t>
  </si>
  <si>
    <t>Company</t>
  </si>
  <si>
    <t>Annual Return % Calculation</t>
  </si>
  <si>
    <t>Verify Annual Return Calculation</t>
  </si>
  <si>
    <t>Start</t>
  </si>
  <si>
    <t>Open</t>
  </si>
  <si>
    <t>S&amp;P500</t>
  </si>
  <si>
    <t>Annual %</t>
  </si>
  <si>
    <t>Initial Price</t>
  </si>
  <si>
    <t>Last Price</t>
  </si>
  <si>
    <t>Initial Value</t>
  </si>
  <si>
    <t>Wal-Mart</t>
  </si>
  <si>
    <t>Bin</t>
  </si>
  <si>
    <t>Frequency</t>
  </si>
  <si>
    <t>More</t>
  </si>
  <si>
    <t>Daily Price Move (%)</t>
  </si>
  <si>
    <t>450000000-500000000</t>
  </si>
  <si>
    <t>0-49,999,999</t>
  </si>
  <si>
    <t>50,000,000-99,999,999</t>
  </si>
  <si>
    <t>100,000,000-149,999,999</t>
  </si>
  <si>
    <t>150,000,000-199,999,999</t>
  </si>
  <si>
    <t>&gt; 300,000,000</t>
  </si>
  <si>
    <t>200,000,000-249,999,999</t>
  </si>
  <si>
    <t>250,000,000-299,999,999</t>
  </si>
  <si>
    <t>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</si>
</sst>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3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DF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 wrapText="1"/>
    </xf>
    <xf numFmtId="43" fontId="0" fillId="0" borderId="0" xfId="1" applyFont="1"/>
    <xf numFmtId="2" fontId="0" fillId="0" borderId="0" xfId="2" applyNumberFormat="1" applyFont="1"/>
    <xf numFmtId="9" fontId="0" fillId="0" borderId="0" xfId="3" applyNumberFormat="1" applyFont="1"/>
    <xf numFmtId="9" fontId="0" fillId="0" borderId="0" xfId="3" applyFont="1"/>
    <xf numFmtId="43" fontId="0" fillId="0" borderId="0" xfId="0" applyNumberFormat="1"/>
    <xf numFmtId="0" fontId="5" fillId="0" borderId="3" xfId="7" applyAlignment="1">
      <alignment horizontal="right" wrapText="1"/>
    </xf>
    <xf numFmtId="0" fontId="5" fillId="0" borderId="3" xfId="7" applyAlignment="1">
      <alignment horizontal="right"/>
    </xf>
    <xf numFmtId="0" fontId="0" fillId="0" borderId="0" xfId="0"/>
    <xf numFmtId="44" fontId="0" fillId="0" borderId="0" xfId="2" applyFont="1"/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/>
    <xf numFmtId="0" fontId="0" fillId="0" borderId="0" xfId="0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2" applyNumberFormat="1" applyFont="1"/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2" applyNumberFormat="1" applyFont="1"/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2" applyNumberFormat="1" applyFont="1"/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2" applyNumberFormat="1" applyFont="1"/>
    <xf numFmtId="0" fontId="0" fillId="0" borderId="0" xfId="0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2" applyNumberFormat="1" applyFont="1"/>
    <xf numFmtId="0" fontId="0" fillId="0" borderId="0" xfId="0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2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2" applyNumberFormat="1" applyFont="1"/>
    <xf numFmtId="9" fontId="0" fillId="0" borderId="0" xfId="3" applyFont="1"/>
    <xf numFmtId="43" fontId="0" fillId="0" borderId="0" xfId="1" applyFont="1"/>
    <xf numFmtId="43" fontId="0" fillId="0" borderId="0" xfId="0" applyNumberFormat="1"/>
    <xf numFmtId="0" fontId="18" fillId="0" borderId="3" xfId="7" applyFont="1"/>
    <xf numFmtId="0" fontId="18" fillId="0" borderId="3" xfId="7" applyFont="1" applyAlignment="1">
      <alignment horizontal="right"/>
    </xf>
    <xf numFmtId="14" fontId="18" fillId="0" borderId="3" xfId="7" applyNumberFormat="1" applyFont="1" applyAlignment="1">
      <alignment horizontal="right" wrapText="1"/>
    </xf>
    <xf numFmtId="0" fontId="18" fillId="0" borderId="3" xfId="7" applyFont="1" applyAlignment="1">
      <alignment horizontal="right" wrapText="1"/>
    </xf>
    <xf numFmtId="9" fontId="18" fillId="0" borderId="3" xfId="7" applyNumberFormat="1" applyFont="1" applyAlignment="1">
      <alignment horizontal="right" wrapText="1"/>
    </xf>
    <xf numFmtId="0" fontId="19" fillId="0" borderId="0" xfId="0" applyFont="1"/>
    <xf numFmtId="44" fontId="19" fillId="0" borderId="0" xfId="2" applyFont="1"/>
    <xf numFmtId="9" fontId="19" fillId="0" borderId="0" xfId="3" applyFont="1"/>
    <xf numFmtId="9" fontId="19" fillId="0" borderId="0" xfId="3" applyNumberFormat="1" applyFont="1"/>
    <xf numFmtId="2" fontId="19" fillId="0" borderId="0" xfId="0" applyNumberFormat="1" applyFont="1"/>
    <xf numFmtId="0" fontId="20" fillId="0" borderId="9" xfId="20" applyFont="1"/>
    <xf numFmtId="44" fontId="20" fillId="0" borderId="9" xfId="20" applyNumberFormat="1" applyFont="1"/>
    <xf numFmtId="9" fontId="20" fillId="0" borderId="9" xfId="20" applyNumberFormat="1" applyFont="1"/>
    <xf numFmtId="0" fontId="18" fillId="34" borderId="3" xfId="7" applyFont="1" applyFill="1" applyAlignment="1">
      <alignment horizontal="right"/>
    </xf>
    <xf numFmtId="9" fontId="19" fillId="34" borderId="0" xfId="3" applyNumberFormat="1" applyFont="1" applyFill="1"/>
    <xf numFmtId="9" fontId="19" fillId="34" borderId="0" xfId="3" applyFont="1" applyFill="1"/>
    <xf numFmtId="0" fontId="19" fillId="33" borderId="0" xfId="0" applyFont="1" applyFill="1"/>
    <xf numFmtId="9" fontId="19" fillId="33" borderId="0" xfId="3" applyFont="1" applyFill="1"/>
    <xf numFmtId="0" fontId="0" fillId="35" borderId="0" xfId="0" applyFill="1"/>
    <xf numFmtId="0" fontId="0" fillId="35" borderId="0" xfId="0" applyFill="1" applyAlignment="1">
      <alignment horizontal="right"/>
    </xf>
    <xf numFmtId="2" fontId="0" fillId="35" borderId="0" xfId="0" applyNumberFormat="1" applyFill="1"/>
    <xf numFmtId="0" fontId="0" fillId="0" borderId="0" xfId="0" applyFill="1" applyBorder="1" applyAlignment="1"/>
    <xf numFmtId="0" fontId="21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0" xfId="0" applyFill="1" applyBorder="1" applyAlignment="1"/>
    <xf numFmtId="0" fontId="0" fillId="0" borderId="0" xfId="0" applyFill="1" applyBorder="1" applyAlignment="1"/>
    <xf numFmtId="0" fontId="21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0" xfId="0" applyFill="1" applyBorder="1" applyAlignment="1"/>
    <xf numFmtId="0" fontId="0" fillId="0" borderId="0" xfId="0" applyFill="1" applyBorder="1" applyAlignment="1"/>
    <xf numFmtId="0" fontId="21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0" xfId="0" applyFill="1" applyBorder="1" applyAlignment="1"/>
    <xf numFmtId="0" fontId="0" fillId="0" borderId="0" xfId="0" applyFill="1" applyBorder="1" applyAlignment="1"/>
    <xf numFmtId="0" fontId="21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0" xfId="0" applyFill="1" applyBorder="1" applyAlignment="1"/>
    <xf numFmtId="0" fontId="0" fillId="0" borderId="0" xfId="0"/>
    <xf numFmtId="0" fontId="0" fillId="0" borderId="0" xfId="0" applyFill="1" applyBorder="1" applyAlignment="1"/>
    <xf numFmtId="0" fontId="21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0" xfId="0" applyFill="1" applyBorder="1" applyAlignme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FCFD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workbookViewId="0">
      <pane ySplit="11" topLeftCell="A63" activePane="bottomLeft" state="frozenSplit"/>
      <selection pane="bottomLeft" activeCell="J70" sqref="J70"/>
    </sheetView>
  </sheetViews>
  <sheetFormatPr defaultRowHeight="15" x14ac:dyDescent="0.25"/>
  <cols>
    <col min="1" max="1" width="15.42578125" bestFit="1" customWidth="1"/>
    <col min="3" max="3" width="11" customWidth="1"/>
    <col min="4" max="4" width="9.85546875" customWidth="1"/>
    <col min="5" max="5" width="10.140625" customWidth="1"/>
    <col min="6" max="6" width="14" customWidth="1"/>
    <col min="7" max="7" width="14.140625" bestFit="1" customWidth="1"/>
    <col min="8" max="8" width="16.85546875" customWidth="1"/>
    <col min="9" max="9" width="11.7109375" customWidth="1"/>
    <col min="10" max="10" width="10.7109375" bestFit="1" customWidth="1"/>
    <col min="11" max="13" width="10.5703125" style="45" customWidth="1"/>
    <col min="14" max="14" width="4.5703125" style="45" customWidth="1"/>
    <col min="15" max="16" width="14.85546875" style="40" customWidth="1"/>
    <col min="17" max="17" width="9.5703125" style="40" customWidth="1"/>
    <col min="19" max="20" width="10.5703125" bestFit="1" customWidth="1"/>
  </cols>
  <sheetData>
    <row r="1" spans="1:17" x14ac:dyDescent="0.25">
      <c r="A1" t="s">
        <v>16</v>
      </c>
    </row>
    <row r="2" spans="1:17" ht="27" thickBot="1" x14ac:dyDescent="0.3">
      <c r="A2" s="63" t="s">
        <v>17</v>
      </c>
      <c r="B2" s="63" t="s">
        <v>18</v>
      </c>
      <c r="C2" s="64" t="s">
        <v>19</v>
      </c>
      <c r="D2" s="65" t="s">
        <v>41</v>
      </c>
      <c r="E2" s="65" t="s">
        <v>42</v>
      </c>
      <c r="F2" s="66" t="s">
        <v>43</v>
      </c>
      <c r="G2" s="66" t="s">
        <v>29</v>
      </c>
      <c r="H2" s="66" t="s">
        <v>20</v>
      </c>
      <c r="I2" s="66" t="s">
        <v>31</v>
      </c>
      <c r="J2" s="67" t="s">
        <v>32</v>
      </c>
      <c r="K2" s="5"/>
      <c r="L2" s="5"/>
      <c r="M2" s="5"/>
      <c r="N2" s="5"/>
      <c r="O2" s="5"/>
      <c r="P2" s="5"/>
      <c r="Q2" s="5"/>
    </row>
    <row r="3" spans="1:17" x14ac:dyDescent="0.25">
      <c r="A3" s="68" t="s">
        <v>22</v>
      </c>
      <c r="B3" s="68" t="s">
        <v>21</v>
      </c>
      <c r="C3" s="68">
        <v>100</v>
      </c>
      <c r="D3" s="68">
        <v>25.41</v>
      </c>
      <c r="E3" s="68">
        <v>93.7</v>
      </c>
      <c r="F3" s="69">
        <f>C3*D3</f>
        <v>2541</v>
      </c>
      <c r="G3" s="69">
        <f>C3*E3</f>
        <v>9370</v>
      </c>
      <c r="H3" s="69">
        <f>(E3-D3)*C3</f>
        <v>6829.0000000000009</v>
      </c>
      <c r="I3" s="70">
        <f>H3/F3</f>
        <v>2.6875245966155061</v>
      </c>
      <c r="J3" s="71">
        <f>M12</f>
        <v>0.24295618185763201</v>
      </c>
      <c r="K3" s="8"/>
      <c r="L3" s="8"/>
      <c r="M3" s="8"/>
      <c r="N3" s="8"/>
      <c r="O3" s="8"/>
      <c r="P3" s="8"/>
      <c r="Q3" s="8"/>
    </row>
    <row r="4" spans="1:17" x14ac:dyDescent="0.25">
      <c r="A4" s="68" t="s">
        <v>23</v>
      </c>
      <c r="B4" s="68" t="s">
        <v>24</v>
      </c>
      <c r="C4" s="68">
        <v>100</v>
      </c>
      <c r="D4" s="72">
        <v>14.658521</v>
      </c>
      <c r="E4" s="68">
        <v>11.16</v>
      </c>
      <c r="F4" s="69">
        <f>C4*D4</f>
        <v>1465.8521000000001</v>
      </c>
      <c r="G4" s="69">
        <f>C4*E4</f>
        <v>1116</v>
      </c>
      <c r="H4" s="69">
        <f>(E4-D4)*C4</f>
        <v>-349.85210000000001</v>
      </c>
      <c r="I4" s="70">
        <f>H4/F4</f>
        <v>-0.23866807572196402</v>
      </c>
      <c r="J4" s="70">
        <f>M20</f>
        <v>-4.4430366330046711E-2</v>
      </c>
      <c r="K4" s="9"/>
      <c r="L4" s="9"/>
      <c r="M4" s="9"/>
      <c r="N4" s="9"/>
      <c r="O4" s="9"/>
      <c r="P4" s="9"/>
      <c r="Q4" s="9"/>
    </row>
    <row r="5" spans="1:17" x14ac:dyDescent="0.25">
      <c r="A5" s="68" t="s">
        <v>25</v>
      </c>
      <c r="B5" s="68" t="s">
        <v>13</v>
      </c>
      <c r="C5" s="68">
        <v>100</v>
      </c>
      <c r="D5" s="68">
        <v>13.17</v>
      </c>
      <c r="E5" s="68">
        <v>27.45</v>
      </c>
      <c r="F5" s="69">
        <f>C5*D5</f>
        <v>1317</v>
      </c>
      <c r="G5" s="69">
        <f>C5*E5</f>
        <v>2745</v>
      </c>
      <c r="H5" s="69">
        <f>(E5-D5)*C5</f>
        <v>1428</v>
      </c>
      <c r="I5" s="70">
        <f>H5/F5</f>
        <v>1.0842824601366743</v>
      </c>
      <c r="J5" s="70">
        <f>M28</f>
        <v>0.13015899066560621</v>
      </c>
      <c r="K5" s="9"/>
      <c r="L5" s="9"/>
      <c r="M5" s="9"/>
      <c r="N5" s="9"/>
      <c r="O5" s="9"/>
      <c r="P5" s="9"/>
      <c r="Q5" s="9"/>
    </row>
    <row r="6" spans="1:17" x14ac:dyDescent="0.25">
      <c r="A6" s="68" t="s">
        <v>26</v>
      </c>
      <c r="B6" s="68" t="s">
        <v>27</v>
      </c>
      <c r="C6" s="68">
        <v>100</v>
      </c>
      <c r="D6" s="72">
        <v>54.20476</v>
      </c>
      <c r="E6" s="72">
        <v>79.599997999999999</v>
      </c>
      <c r="F6" s="69">
        <f>C6*D6</f>
        <v>5420.4759999999997</v>
      </c>
      <c r="G6" s="69">
        <f>C6*E6</f>
        <v>7959.9997999999996</v>
      </c>
      <c r="H6" s="69">
        <f>(E6-D6)*C6</f>
        <v>2539.5237999999999</v>
      </c>
      <c r="I6" s="70">
        <f>H6/F6</f>
        <v>0.4685056810508893</v>
      </c>
      <c r="J6" s="70">
        <f>M36</f>
        <v>6.6135992216632689E-2</v>
      </c>
      <c r="K6" s="9"/>
      <c r="L6" s="9"/>
      <c r="M6" s="9"/>
      <c r="N6" s="9"/>
      <c r="O6" s="9"/>
      <c r="P6" s="9"/>
      <c r="Q6" s="9"/>
    </row>
    <row r="7" spans="1:17" x14ac:dyDescent="0.25">
      <c r="A7" s="68" t="s">
        <v>15</v>
      </c>
      <c r="B7" s="68" t="s">
        <v>28</v>
      </c>
      <c r="C7" s="68">
        <v>100</v>
      </c>
      <c r="D7" s="68">
        <v>45.96</v>
      </c>
      <c r="E7" s="68">
        <v>65.319999999999993</v>
      </c>
      <c r="F7" s="69">
        <f>C7*D7</f>
        <v>4596</v>
      </c>
      <c r="G7" s="69">
        <f>C7*E7</f>
        <v>6531.9999999999991</v>
      </c>
      <c r="H7" s="69">
        <f>(E7-D7)*C7</f>
        <v>1935.9999999999993</v>
      </c>
      <c r="I7" s="70">
        <f>H7/F7</f>
        <v>0.42123585726718871</v>
      </c>
      <c r="J7" s="70">
        <f>M44</f>
        <v>6.0331072420366061E-2</v>
      </c>
      <c r="K7" s="9"/>
      <c r="L7" s="9"/>
      <c r="M7" s="9"/>
      <c r="N7" s="9"/>
      <c r="O7" s="9"/>
      <c r="P7" s="9"/>
      <c r="Q7" s="9"/>
    </row>
    <row r="8" spans="1:17" ht="15.75" thickBot="1" x14ac:dyDescent="0.3">
      <c r="A8" s="73" t="s">
        <v>30</v>
      </c>
      <c r="B8" s="73"/>
      <c r="C8" s="73"/>
      <c r="D8" s="73"/>
      <c r="E8" s="73"/>
      <c r="F8" s="74">
        <f>SUM(F3:F7)</f>
        <v>15340.328099999999</v>
      </c>
      <c r="G8" s="74">
        <f>SUM(G3:G7)</f>
        <v>27722.999799999998</v>
      </c>
      <c r="H8" s="74">
        <f>SUM(H3:H7)</f>
        <v>12382.671700000001</v>
      </c>
      <c r="I8" s="75">
        <f>H8/F8</f>
        <v>0.80719731802868033</v>
      </c>
      <c r="J8" s="73"/>
    </row>
    <row r="9" spans="1:17" s="45" customFormat="1" ht="15.75" thickTop="1" x14ac:dyDescent="0.25">
      <c r="F9" s="46"/>
      <c r="G9" s="46"/>
      <c r="H9" s="46"/>
      <c r="I9" s="9"/>
    </row>
    <row r="10" spans="1:17" s="45" customFormat="1" x14ac:dyDescent="0.25">
      <c r="F10" s="46"/>
      <c r="G10" s="46"/>
      <c r="H10" s="46"/>
      <c r="I10" s="9"/>
    </row>
    <row r="11" spans="1:17" x14ac:dyDescent="0.25">
      <c r="A11" s="45" t="s">
        <v>34</v>
      </c>
      <c r="B11" s="48" t="s">
        <v>4</v>
      </c>
      <c r="C11" s="48" t="s">
        <v>7</v>
      </c>
      <c r="D11" s="48" t="s">
        <v>2</v>
      </c>
      <c r="E11" s="48" t="s">
        <v>3</v>
      </c>
      <c r="F11" s="48" t="s">
        <v>8</v>
      </c>
      <c r="G11" s="48" t="s">
        <v>10</v>
      </c>
      <c r="H11" s="82" t="s">
        <v>1</v>
      </c>
      <c r="J11" s="4" t="s">
        <v>35</v>
      </c>
      <c r="K11" s="4"/>
      <c r="L11" s="4"/>
      <c r="M11" s="4"/>
      <c r="O11" s="4" t="s">
        <v>36</v>
      </c>
      <c r="P11" s="4"/>
    </row>
    <row r="12" spans="1:17" x14ac:dyDescent="0.25">
      <c r="A12" s="22" t="s">
        <v>0</v>
      </c>
      <c r="B12" s="22">
        <v>2010</v>
      </c>
      <c r="C12" s="24">
        <v>25.41</v>
      </c>
      <c r="D12" s="24">
        <v>43.06</v>
      </c>
      <c r="E12" s="24">
        <v>25.41</v>
      </c>
      <c r="F12" s="27">
        <v>42.674196000000002</v>
      </c>
      <c r="G12" s="27">
        <v>17.264196000000002</v>
      </c>
      <c r="H12" s="83">
        <v>0.67942526564344752</v>
      </c>
      <c r="J12" s="24">
        <f>H12+1</f>
        <v>1.6794252656434474</v>
      </c>
      <c r="K12" s="24">
        <f>J12*J13*J14*J15*J16*J17*J18</f>
        <v>3.68752447855175</v>
      </c>
      <c r="L12">
        <f>POWER(K12,(1/6))</f>
        <v>1.242956181857632</v>
      </c>
      <c r="M12">
        <f>L12-1</f>
        <v>0.24295618185763201</v>
      </c>
      <c r="O12" s="23">
        <f>F3</f>
        <v>2541</v>
      </c>
      <c r="P12" s="23">
        <f>F3*$M$12</f>
        <v>617.35165810024296</v>
      </c>
      <c r="Q12" s="42"/>
    </row>
    <row r="13" spans="1:17" x14ac:dyDescent="0.25">
      <c r="A13" s="22" t="s">
        <v>0</v>
      </c>
      <c r="B13" s="22">
        <v>2011</v>
      </c>
      <c r="C13" s="24">
        <v>42.674196000000002</v>
      </c>
      <c r="D13" s="24">
        <v>55.86</v>
      </c>
      <c r="E13" s="24">
        <v>41.72</v>
      </c>
      <c r="F13" s="24">
        <v>53.58</v>
      </c>
      <c r="G13" s="27">
        <v>10.905803999999996</v>
      </c>
      <c r="H13" s="83">
        <v>0.25555968295219894</v>
      </c>
      <c r="J13" s="24">
        <f t="shared" ref="J13:J58" si="0">H13+1</f>
        <v>1.2555596829521989</v>
      </c>
      <c r="K13" s="47"/>
      <c r="L13" s="47"/>
      <c r="M13" s="47"/>
      <c r="N13" s="47"/>
      <c r="O13" s="23">
        <f>O12+P12</f>
        <v>3158.3516581002432</v>
      </c>
      <c r="P13" s="23">
        <f>O13*$M$12</f>
        <v>767.34105981575624</v>
      </c>
      <c r="Q13" s="42"/>
    </row>
    <row r="14" spans="1:17" x14ac:dyDescent="0.25">
      <c r="A14" s="22" t="s">
        <v>0</v>
      </c>
      <c r="B14" s="22">
        <v>2012</v>
      </c>
      <c r="C14" s="24">
        <v>53.58</v>
      </c>
      <c r="D14" s="24">
        <v>93.29</v>
      </c>
      <c r="E14" s="24">
        <v>54.41</v>
      </c>
      <c r="F14" s="27">
        <v>71.030508999999995</v>
      </c>
      <c r="G14" s="27">
        <v>17.450508999999997</v>
      </c>
      <c r="H14" s="83">
        <v>0.32569072415080247</v>
      </c>
      <c r="J14" s="24">
        <f t="shared" si="0"/>
        <v>1.3256907241508025</v>
      </c>
      <c r="K14" s="47"/>
      <c r="L14" s="47"/>
      <c r="M14" s="47"/>
      <c r="N14" s="47"/>
      <c r="O14" s="23">
        <f>O13+P13</f>
        <v>3925.6927179159993</v>
      </c>
      <c r="P14" s="23">
        <f>O14*$M$12</f>
        <v>953.77131389118119</v>
      </c>
      <c r="Q14" s="42"/>
    </row>
    <row r="15" spans="1:17" x14ac:dyDescent="0.25">
      <c r="A15" s="22" t="s">
        <v>0</v>
      </c>
      <c r="B15" s="22">
        <v>2013</v>
      </c>
      <c r="C15" s="24">
        <v>71.030508999999995</v>
      </c>
      <c r="D15" s="24">
        <v>78</v>
      </c>
      <c r="E15" s="24">
        <v>52.43</v>
      </c>
      <c r="F15" s="27">
        <v>76.762305999999995</v>
      </c>
      <c r="G15" s="27">
        <v>5.7317970000000003</v>
      </c>
      <c r="H15" s="83">
        <v>8.0694860288837308E-2</v>
      </c>
      <c r="J15" s="24">
        <f t="shared" si="0"/>
        <v>1.0806948602888373</v>
      </c>
      <c r="K15" s="47"/>
      <c r="L15" s="47"/>
      <c r="M15" s="47"/>
      <c r="N15" s="47"/>
      <c r="O15" s="23">
        <f t="shared" ref="O15:O17" si="1">O14+P14</f>
        <v>4879.4640318071806</v>
      </c>
      <c r="P15" s="23">
        <f>O15*$M$12</f>
        <v>1185.4959506795196</v>
      </c>
      <c r="Q15" s="42"/>
    </row>
    <row r="16" spans="1:17" x14ac:dyDescent="0.25">
      <c r="A16" s="22" t="s">
        <v>0</v>
      </c>
      <c r="B16" s="22">
        <v>2014</v>
      </c>
      <c r="C16" s="24">
        <v>76.762305999999995</v>
      </c>
      <c r="D16" s="24">
        <v>116.37</v>
      </c>
      <c r="E16" s="24">
        <v>68.38</v>
      </c>
      <c r="F16" s="27">
        <v>107.94507</v>
      </c>
      <c r="G16" s="27">
        <v>31.182764000000006</v>
      </c>
      <c r="H16" s="83">
        <v>0.40622495108471607</v>
      </c>
      <c r="J16" s="24">
        <f t="shared" si="0"/>
        <v>1.406224951084716</v>
      </c>
      <c r="K16" s="47"/>
      <c r="L16" s="47"/>
      <c r="M16" s="47"/>
      <c r="N16" s="47"/>
      <c r="O16" s="23">
        <f t="shared" si="1"/>
        <v>6064.9599824867</v>
      </c>
      <c r="P16" s="23">
        <f>O16*$M$12</f>
        <v>1473.5195204642994</v>
      </c>
      <c r="Q16" s="42"/>
    </row>
    <row r="17" spans="1:17" x14ac:dyDescent="0.25">
      <c r="A17" s="22" t="s">
        <v>0</v>
      </c>
      <c r="B17" s="22">
        <v>2015</v>
      </c>
      <c r="C17" s="24">
        <v>107.94507</v>
      </c>
      <c r="D17" s="24">
        <v>130.66999999999999</v>
      </c>
      <c r="E17" s="24">
        <v>102.13</v>
      </c>
      <c r="F17" s="27">
        <v>104.691918</v>
      </c>
      <c r="G17" s="27">
        <v>-3.253152</v>
      </c>
      <c r="H17" s="83">
        <v>-3.0137105844667108E-2</v>
      </c>
      <c r="J17" s="24">
        <f t="shared" si="0"/>
        <v>0.96986289415533289</v>
      </c>
      <c r="K17" s="47"/>
      <c r="L17" s="47"/>
      <c r="M17" s="47"/>
      <c r="N17" s="47"/>
      <c r="O17" s="23">
        <f t="shared" si="1"/>
        <v>7538.4795029509996</v>
      </c>
      <c r="P17" s="23">
        <f>O17*$M$12</f>
        <v>1831.5201970489945</v>
      </c>
      <c r="Q17" s="42"/>
    </row>
    <row r="18" spans="1:17" x14ac:dyDescent="0.25">
      <c r="A18" s="22" t="s">
        <v>0</v>
      </c>
      <c r="B18" s="25" t="s">
        <v>5</v>
      </c>
      <c r="C18" s="24">
        <v>104.691918</v>
      </c>
      <c r="D18" s="24">
        <v>104.78</v>
      </c>
      <c r="E18" s="26">
        <v>92.92</v>
      </c>
      <c r="F18" s="27">
        <v>93.699996999999996</v>
      </c>
      <c r="G18" s="27">
        <v>-10.991921000000005</v>
      </c>
      <c r="H18" s="83">
        <v>-0.10499302343472211</v>
      </c>
      <c r="J18" s="24">
        <f t="shared" si="0"/>
        <v>0.89500697656527795</v>
      </c>
      <c r="K18" s="47"/>
      <c r="L18" s="47"/>
      <c r="M18" s="47"/>
      <c r="N18" s="47"/>
      <c r="O18" s="42"/>
      <c r="P18" s="42"/>
      <c r="Q18" s="42"/>
    </row>
    <row r="19" spans="1:17" x14ac:dyDescent="0.25">
      <c r="H19" s="81"/>
    </row>
    <row r="20" spans="1:17" x14ac:dyDescent="0.25">
      <c r="A20" s="28" t="s">
        <v>33</v>
      </c>
      <c r="B20" s="28">
        <v>2010</v>
      </c>
      <c r="C20" s="29">
        <v>14.658521</v>
      </c>
      <c r="D20" s="29">
        <v>18.822237000000001</v>
      </c>
      <c r="E20" s="29">
        <v>10.595622000000001</v>
      </c>
      <c r="F20" s="29">
        <v>12.920073</v>
      </c>
      <c r="G20" s="31">
        <v>-1.738448</v>
      </c>
      <c r="H20" s="83">
        <v>-0.11859641228470458</v>
      </c>
      <c r="J20" s="42">
        <f t="shared" si="0"/>
        <v>0.88140358771529548</v>
      </c>
      <c r="K20" s="42">
        <f>J20*J21*J22*J23*J24*J25*J26</f>
        <v>0.7613319242780362</v>
      </c>
      <c r="L20" s="40">
        <f>POWER(K20,(1/6))</f>
        <v>0.95556963366995329</v>
      </c>
      <c r="M20" s="40">
        <f>L20-1</f>
        <v>-4.4430366330046711E-2</v>
      </c>
      <c r="O20" s="41">
        <f>F4</f>
        <v>1465.8521000000001</v>
      </c>
      <c r="P20" s="41">
        <f>F4*$M$20</f>
        <v>-65.12834578866827</v>
      </c>
      <c r="Q20" s="42"/>
    </row>
    <row r="21" spans="1:17" x14ac:dyDescent="0.25">
      <c r="A21" s="28" t="s">
        <v>33</v>
      </c>
      <c r="B21" s="28">
        <v>2011</v>
      </c>
      <c r="C21" s="29">
        <v>12.920073</v>
      </c>
      <c r="D21" s="29">
        <v>14.769949</v>
      </c>
      <c r="E21" s="29">
        <v>4.8560400000000001</v>
      </c>
      <c r="F21" s="29">
        <v>5.4107380000000003</v>
      </c>
      <c r="G21" s="31">
        <v>-7.5093350000000001</v>
      </c>
      <c r="H21" s="83">
        <v>-0.58121459530453112</v>
      </c>
      <c r="J21" s="42">
        <f t="shared" si="0"/>
        <v>0.41878540469546888</v>
      </c>
      <c r="K21" s="47"/>
      <c r="L21" s="47"/>
      <c r="M21" s="47"/>
      <c r="N21" s="47"/>
      <c r="O21" s="41">
        <f>O20+P20</f>
        <v>1400.7237542113319</v>
      </c>
      <c r="P21" s="41">
        <f>O21*$M$20</f>
        <v>-62.234669526807785</v>
      </c>
      <c r="Q21" s="42"/>
    </row>
    <row r="22" spans="1:17" x14ac:dyDescent="0.25">
      <c r="A22" s="28" t="s">
        <v>33</v>
      </c>
      <c r="B22" s="28">
        <v>2012</v>
      </c>
      <c r="C22" s="29">
        <v>5.4107380000000003</v>
      </c>
      <c r="D22" s="29">
        <v>11.353111999999999</v>
      </c>
      <c r="E22" s="29">
        <v>5.6442959999999998</v>
      </c>
      <c r="F22" s="29">
        <v>11.353111999999999</v>
      </c>
      <c r="G22" s="31">
        <v>5.9423739999999992</v>
      </c>
      <c r="H22" s="83">
        <v>1.0982557277768761</v>
      </c>
      <c r="J22" s="42">
        <f t="shared" si="0"/>
        <v>2.0982557277768761</v>
      </c>
      <c r="K22" s="47"/>
      <c r="L22" s="47"/>
      <c r="M22" s="47"/>
      <c r="N22" s="47"/>
      <c r="O22" s="41">
        <f>O21+P21</f>
        <v>1338.4890846845242</v>
      </c>
      <c r="P22" s="41">
        <f>O22*$M$20</f>
        <v>-59.469560361302321</v>
      </c>
      <c r="Q22" s="42"/>
    </row>
    <row r="23" spans="1:17" x14ac:dyDescent="0.25">
      <c r="A23" s="28" t="s">
        <v>33</v>
      </c>
      <c r="B23" s="28">
        <v>2013</v>
      </c>
      <c r="C23" s="29">
        <v>11.353111999999999</v>
      </c>
      <c r="D23" s="29">
        <v>15.565162000000001</v>
      </c>
      <c r="E23" s="29">
        <v>10.785945</v>
      </c>
      <c r="F23" s="29">
        <v>15.271134999999999</v>
      </c>
      <c r="G23" s="31">
        <v>3.9180229999999998</v>
      </c>
      <c r="H23" s="83">
        <v>0.34510564151925921</v>
      </c>
      <c r="J23" s="42">
        <f t="shared" si="0"/>
        <v>1.3451056415192593</v>
      </c>
      <c r="K23" s="47"/>
      <c r="L23" s="47"/>
      <c r="M23" s="47"/>
      <c r="N23" s="47"/>
      <c r="O23" s="41">
        <f t="shared" ref="O23:O25" si="2">O22+P22</f>
        <v>1279.019524323222</v>
      </c>
      <c r="P23" s="41">
        <f>O23*$M$20</f>
        <v>-56.827306008962843</v>
      </c>
      <c r="Q23" s="42"/>
    </row>
    <row r="24" spans="1:17" x14ac:dyDescent="0.25">
      <c r="A24" s="28" t="s">
        <v>33</v>
      </c>
      <c r="B24" s="28">
        <v>2014</v>
      </c>
      <c r="C24" s="29">
        <v>15.271134999999999</v>
      </c>
      <c r="D24" s="29">
        <v>17.911182</v>
      </c>
      <c r="E24" s="29">
        <v>14.239993</v>
      </c>
      <c r="F24" s="29">
        <v>17.674078999999999</v>
      </c>
      <c r="G24" s="31">
        <v>2.4029439999999997</v>
      </c>
      <c r="H24" s="83">
        <v>0.1573520239327332</v>
      </c>
      <c r="J24" s="42">
        <f t="shared" si="0"/>
        <v>1.1573520239327333</v>
      </c>
      <c r="K24" s="47"/>
      <c r="L24" s="47"/>
      <c r="M24" s="47"/>
      <c r="N24" s="47"/>
      <c r="O24" s="41">
        <f t="shared" si="2"/>
        <v>1222.1922183142592</v>
      </c>
      <c r="P24" s="41">
        <f>O24*$M$20</f>
        <v>-54.302447985434959</v>
      </c>
      <c r="Q24" s="42"/>
    </row>
    <row r="25" spans="1:17" x14ac:dyDescent="0.25">
      <c r="A25" s="28" t="s">
        <v>33</v>
      </c>
      <c r="B25" s="28">
        <v>2015</v>
      </c>
      <c r="C25" s="29">
        <v>17.674078999999999</v>
      </c>
      <c r="D25" s="29">
        <v>18.339158999999999</v>
      </c>
      <c r="E25" s="29">
        <v>14.967148999999999</v>
      </c>
      <c r="F25" s="29">
        <v>16.829999999999998</v>
      </c>
      <c r="G25" s="31">
        <v>-0.84407900000000069</v>
      </c>
      <c r="H25" s="83">
        <v>-4.7758018960988052E-2</v>
      </c>
      <c r="J25" s="42">
        <f t="shared" si="0"/>
        <v>0.95224198103901192</v>
      </c>
      <c r="K25" s="47"/>
      <c r="L25" s="47"/>
      <c r="M25" s="47"/>
      <c r="N25" s="47"/>
      <c r="O25" s="41">
        <f t="shared" si="2"/>
        <v>1167.8897703288242</v>
      </c>
      <c r="P25" s="41">
        <f>O25*$M$20</f>
        <v>-51.889770328823779</v>
      </c>
      <c r="Q25" s="42"/>
    </row>
    <row r="26" spans="1:17" x14ac:dyDescent="0.25">
      <c r="A26" s="28" t="s">
        <v>33</v>
      </c>
      <c r="B26" s="30" t="s">
        <v>5</v>
      </c>
      <c r="C26" s="29">
        <v>16.829999999999998</v>
      </c>
      <c r="D26" s="29">
        <v>16.43</v>
      </c>
      <c r="E26" s="29">
        <v>11.16</v>
      </c>
      <c r="F26" s="29">
        <v>11.16</v>
      </c>
      <c r="G26" s="31">
        <v>-5.6699999999999982</v>
      </c>
      <c r="H26" s="83">
        <v>-0.33689839572192504</v>
      </c>
      <c r="J26" s="42">
        <f t="shared" si="0"/>
        <v>0.66310160427807496</v>
      </c>
      <c r="K26" s="47"/>
      <c r="L26" s="47"/>
      <c r="M26" s="47"/>
      <c r="N26" s="47"/>
      <c r="O26" s="42"/>
      <c r="P26" s="42"/>
      <c r="Q26" s="42"/>
    </row>
    <row r="27" spans="1:17" x14ac:dyDescent="0.25">
      <c r="H27" s="81"/>
    </row>
    <row r="28" spans="1:17" x14ac:dyDescent="0.25">
      <c r="A28" s="32" t="s">
        <v>13</v>
      </c>
      <c r="B28" s="32">
        <v>2010</v>
      </c>
      <c r="C28" s="33">
        <v>13.173619</v>
      </c>
      <c r="D28" s="33">
        <v>16.075192999999999</v>
      </c>
      <c r="E28" s="33">
        <v>11.514889999999999</v>
      </c>
      <c r="F28" s="33">
        <v>15.406192000000001</v>
      </c>
      <c r="G28" s="35">
        <v>2.2325730000000004</v>
      </c>
      <c r="H28" s="83">
        <v>0.16947302028394781</v>
      </c>
      <c r="J28" s="42">
        <f t="shared" si="0"/>
        <v>1.1694730202839478</v>
      </c>
      <c r="K28" s="42">
        <f>J28*J29*J30*J31*J32*J33*J34</f>
        <v>2.0837099509254067</v>
      </c>
      <c r="L28" s="40">
        <f>POWER(K28,(1/6))</f>
        <v>1.1301589906656062</v>
      </c>
      <c r="M28" s="40">
        <f>L28-1</f>
        <v>0.13015899066560621</v>
      </c>
      <c r="O28" s="42">
        <f>F5</f>
        <v>1317</v>
      </c>
      <c r="P28" s="41">
        <f>O28*$M$28</f>
        <v>171.41939070660339</v>
      </c>
      <c r="Q28" s="42"/>
    </row>
    <row r="29" spans="1:17" x14ac:dyDescent="0.25">
      <c r="A29" s="32" t="s">
        <v>13</v>
      </c>
      <c r="B29" s="32">
        <v>2011</v>
      </c>
      <c r="C29" s="33">
        <v>15.406192000000001</v>
      </c>
      <c r="D29" s="33">
        <v>18.126912999999998</v>
      </c>
      <c r="E29" s="33">
        <v>12.68238</v>
      </c>
      <c r="F29" s="33">
        <v>15.612352</v>
      </c>
      <c r="G29" s="35">
        <v>0.20615999999999879</v>
      </c>
      <c r="H29" s="83">
        <v>1.3381632528012034E-2</v>
      </c>
      <c r="J29" s="42">
        <f t="shared" si="0"/>
        <v>1.0133816325280121</v>
      </c>
      <c r="K29" s="47"/>
      <c r="L29" s="47"/>
      <c r="M29" s="47"/>
      <c r="N29" s="47"/>
      <c r="O29" s="42">
        <f>O28+P28</f>
        <v>1488.4193907066033</v>
      </c>
      <c r="P29" s="41">
        <f>O29*$M$28</f>
        <v>193.73116558148806</v>
      </c>
      <c r="Q29" s="42"/>
    </row>
    <row r="30" spans="1:17" x14ac:dyDescent="0.25">
      <c r="A30" s="32" t="s">
        <v>13</v>
      </c>
      <c r="B30" s="32">
        <v>2012</v>
      </c>
      <c r="C30" s="33">
        <v>15.612352</v>
      </c>
      <c r="D30" s="33">
        <v>20.720051999999999</v>
      </c>
      <c r="E30" s="33">
        <v>15.961503</v>
      </c>
      <c r="F30" s="33">
        <v>18.982821000000001</v>
      </c>
      <c r="G30" s="35">
        <v>3.3704690000000017</v>
      </c>
      <c r="H30" s="83">
        <v>0.21588476867546938</v>
      </c>
      <c r="J30" s="42">
        <f t="shared" si="0"/>
        <v>1.2158847686754695</v>
      </c>
      <c r="K30" s="47"/>
      <c r="L30" s="47"/>
      <c r="M30" s="47"/>
      <c r="N30" s="47"/>
      <c r="O30" s="42">
        <f t="shared" ref="O30:O33" si="3">O29+P29</f>
        <v>1682.1505562880914</v>
      </c>
      <c r="P30" s="41">
        <f>O30*$M$28</f>
        <v>218.94701855404597</v>
      </c>
      <c r="Q30" s="42"/>
    </row>
    <row r="31" spans="1:17" x14ac:dyDescent="0.25">
      <c r="A31" s="32" t="s">
        <v>13</v>
      </c>
      <c r="B31" s="32">
        <v>2013</v>
      </c>
      <c r="C31" s="33">
        <v>18.982821000000001</v>
      </c>
      <c r="D31" s="33">
        <v>26.169604</v>
      </c>
      <c r="E31" s="33">
        <v>18.901427999999999</v>
      </c>
      <c r="F31" s="33">
        <v>26.169604</v>
      </c>
      <c r="G31" s="35">
        <v>7.1867829999999984</v>
      </c>
      <c r="H31" s="83">
        <v>0.37859404563736854</v>
      </c>
      <c r="J31" s="42">
        <f t="shared" si="0"/>
        <v>1.3785940456373686</v>
      </c>
      <c r="K31" s="47"/>
      <c r="L31" s="47"/>
      <c r="M31" s="47"/>
      <c r="N31" s="47"/>
      <c r="O31" s="42">
        <f t="shared" si="3"/>
        <v>1901.0975748421374</v>
      </c>
      <c r="P31" s="41">
        <f>O31*$M$28</f>
        <v>247.44494149828438</v>
      </c>
      <c r="Q31" s="42"/>
    </row>
    <row r="32" spans="1:17" x14ac:dyDescent="0.25">
      <c r="A32" s="32" t="s">
        <v>13</v>
      </c>
      <c r="B32" s="32">
        <v>2014</v>
      </c>
      <c r="C32" s="33">
        <v>26.169604</v>
      </c>
      <c r="D32" s="33">
        <v>25.864065</v>
      </c>
      <c r="E32" s="33">
        <v>22.733851000000001</v>
      </c>
      <c r="F32" s="33">
        <v>24.425701</v>
      </c>
      <c r="G32" s="35">
        <v>-1.7439029999999995</v>
      </c>
      <c r="H32" s="83">
        <v>-6.6638494033001011E-2</v>
      </c>
      <c r="J32" s="42">
        <f t="shared" si="0"/>
        <v>0.93336150596699896</v>
      </c>
      <c r="K32" s="47"/>
      <c r="L32" s="47"/>
      <c r="M32" s="47"/>
      <c r="N32" s="47"/>
      <c r="O32" s="42">
        <f t="shared" si="3"/>
        <v>2148.5425163404216</v>
      </c>
      <c r="P32" s="41">
        <f>O32*$M$28</f>
        <v>279.65212532901103</v>
      </c>
      <c r="Q32" s="42"/>
    </row>
    <row r="33" spans="1:17" x14ac:dyDescent="0.25">
      <c r="A33" s="32" t="s">
        <v>13</v>
      </c>
      <c r="B33" s="32">
        <v>2015</v>
      </c>
      <c r="C33" s="33">
        <v>24.425701</v>
      </c>
      <c r="D33" s="33">
        <v>31.280000999999999</v>
      </c>
      <c r="E33" s="33">
        <v>22.792165000000001</v>
      </c>
      <c r="F33" s="33">
        <v>31.15</v>
      </c>
      <c r="G33" s="35">
        <v>6.7242989999999985</v>
      </c>
      <c r="H33" s="83">
        <v>0.2752960498452019</v>
      </c>
      <c r="J33" s="42">
        <f t="shared" si="0"/>
        <v>1.275296049845202</v>
      </c>
      <c r="K33" s="47"/>
      <c r="L33" s="47"/>
      <c r="M33" s="47"/>
      <c r="N33" s="47"/>
      <c r="O33" s="42">
        <f t="shared" si="3"/>
        <v>2428.1946416694327</v>
      </c>
      <c r="P33" s="41">
        <f>O33*$M$28</f>
        <v>316.05136369932671</v>
      </c>
      <c r="Q33" s="42"/>
    </row>
    <row r="34" spans="1:17" x14ac:dyDescent="0.25">
      <c r="A34" s="32" t="s">
        <v>13</v>
      </c>
      <c r="B34" s="34" t="s">
        <v>5</v>
      </c>
      <c r="C34" s="33">
        <v>31.15</v>
      </c>
      <c r="D34" s="33">
        <v>30.74</v>
      </c>
      <c r="E34" s="33">
        <v>27.450001</v>
      </c>
      <c r="F34" s="33">
        <v>27.450001</v>
      </c>
      <c r="G34" s="35">
        <v>-3.6999989999999983</v>
      </c>
      <c r="H34" s="83">
        <v>-0.11878006420545742</v>
      </c>
      <c r="J34" s="42">
        <f t="shared" si="0"/>
        <v>0.88121993579454261</v>
      </c>
      <c r="K34" s="47"/>
      <c r="L34" s="47"/>
      <c r="M34" s="47"/>
      <c r="N34" s="47"/>
      <c r="O34" s="42"/>
      <c r="P34" s="42"/>
      <c r="Q34" s="42"/>
    </row>
    <row r="35" spans="1:17" x14ac:dyDescent="0.25">
      <c r="H35" s="81"/>
    </row>
    <row r="36" spans="1:17" x14ac:dyDescent="0.25">
      <c r="A36" s="36" t="s">
        <v>14</v>
      </c>
      <c r="B36" s="36">
        <v>2010</v>
      </c>
      <c r="C36" s="37">
        <v>54.20476</v>
      </c>
      <c r="D36" s="37">
        <v>63.438021999999997</v>
      </c>
      <c r="E36" s="37">
        <v>48.227963000000003</v>
      </c>
      <c r="F36" s="37">
        <v>63.178812999999998</v>
      </c>
      <c r="G36" s="39">
        <v>8.9740529999999978</v>
      </c>
      <c r="H36" s="83">
        <v>0.1655583937646804</v>
      </c>
      <c r="J36" s="42">
        <f t="shared" si="0"/>
        <v>1.1655583937646803</v>
      </c>
      <c r="K36" s="42">
        <f>J36*J37*J38*J39*J40*J41*J42</f>
        <v>1.468505681050889</v>
      </c>
      <c r="L36" s="40">
        <f>POWER(K36,(1/6))</f>
        <v>1.0661359922166327</v>
      </c>
      <c r="M36" s="40">
        <f>L36-1</f>
        <v>6.6135992216632689E-2</v>
      </c>
      <c r="O36" s="42">
        <f>F6</f>
        <v>5420.4759999999997</v>
      </c>
      <c r="P36" s="42">
        <f>O36*$M$36</f>
        <v>358.48855854644427</v>
      </c>
      <c r="Q36" s="42"/>
    </row>
    <row r="37" spans="1:17" x14ac:dyDescent="0.25">
      <c r="A37" s="36" t="s">
        <v>14</v>
      </c>
      <c r="B37" s="36">
        <v>2011</v>
      </c>
      <c r="C37" s="37">
        <v>63.178812999999998</v>
      </c>
      <c r="D37" s="37">
        <v>76.419117</v>
      </c>
      <c r="E37" s="37">
        <v>59.818190000000001</v>
      </c>
      <c r="F37" s="37">
        <v>74.972810999999993</v>
      </c>
      <c r="G37" s="39">
        <v>11.793997999999995</v>
      </c>
      <c r="H37" s="83">
        <v>0.18667647332975368</v>
      </c>
      <c r="J37" s="42">
        <f t="shared" si="0"/>
        <v>1.1866764733297537</v>
      </c>
      <c r="K37" s="47"/>
      <c r="L37" s="47"/>
      <c r="M37" s="47"/>
      <c r="N37" s="47"/>
      <c r="O37" s="42">
        <f>O36+P36</f>
        <v>5778.9645585464441</v>
      </c>
      <c r="P37" s="42">
        <f>O37*$M$36</f>
        <v>382.19755506422376</v>
      </c>
      <c r="Q37" s="42"/>
    </row>
    <row r="38" spans="1:17" x14ac:dyDescent="0.25">
      <c r="A38" s="36" t="s">
        <v>14</v>
      </c>
      <c r="B38" s="36">
        <v>2012</v>
      </c>
      <c r="C38" s="37">
        <v>74.972810999999993</v>
      </c>
      <c r="D38" s="37">
        <v>84.255250000000004</v>
      </c>
      <c r="E38" s="37">
        <v>69.490711000000005</v>
      </c>
      <c r="F38" s="37">
        <v>78.497525999999993</v>
      </c>
      <c r="G38" s="39">
        <v>3.5247150000000005</v>
      </c>
      <c r="H38" s="83">
        <v>4.7013243240939716E-2</v>
      </c>
      <c r="J38" s="42">
        <f t="shared" si="0"/>
        <v>1.0470132432409398</v>
      </c>
      <c r="K38" s="47"/>
      <c r="L38" s="47"/>
      <c r="M38" s="47"/>
      <c r="N38" s="47"/>
      <c r="O38" s="42">
        <f t="shared" ref="O38:O41" si="4">O37+P37</f>
        <v>6161.1621136106678</v>
      </c>
      <c r="P38" s="42">
        <f>O38*$M$36</f>
        <v>407.47456959116732</v>
      </c>
      <c r="Q38" s="42"/>
    </row>
    <row r="39" spans="1:17" x14ac:dyDescent="0.25">
      <c r="A39" s="36" t="s">
        <v>14</v>
      </c>
      <c r="B39" s="36">
        <v>2013</v>
      </c>
      <c r="C39" s="37">
        <v>78.497525999999993</v>
      </c>
      <c r="D39" s="37">
        <v>94.578816000000003</v>
      </c>
      <c r="E39" s="37">
        <v>78.570030000000003</v>
      </c>
      <c r="F39" s="37">
        <v>94.289979000000002</v>
      </c>
      <c r="G39" s="39">
        <v>15.792453000000009</v>
      </c>
      <c r="H39" s="83">
        <v>0.20118408572519866</v>
      </c>
      <c r="J39" s="42">
        <f t="shared" si="0"/>
        <v>1.2011840857251987</v>
      </c>
      <c r="K39" s="47"/>
      <c r="L39" s="47"/>
      <c r="M39" s="47"/>
      <c r="N39" s="47"/>
      <c r="O39" s="42">
        <f t="shared" si="4"/>
        <v>6568.6366832018348</v>
      </c>
      <c r="P39" s="42">
        <f>O39*$M$36</f>
        <v>434.42330455412451</v>
      </c>
      <c r="Q39" s="42"/>
    </row>
    <row r="40" spans="1:17" x14ac:dyDescent="0.25">
      <c r="A40" s="36" t="s">
        <v>14</v>
      </c>
      <c r="B40" s="36">
        <v>2014</v>
      </c>
      <c r="C40" s="37">
        <v>94.289979000000002</v>
      </c>
      <c r="D40" s="37">
        <v>98.606607999999994</v>
      </c>
      <c r="E40" s="37">
        <v>82.792676</v>
      </c>
      <c r="F40" s="37">
        <v>88.579820999999995</v>
      </c>
      <c r="G40" s="39">
        <v>-5.710158000000007</v>
      </c>
      <c r="H40" s="83">
        <v>-6.0559542599961838E-2</v>
      </c>
      <c r="J40" s="42">
        <f t="shared" si="0"/>
        <v>0.93944045740003812</v>
      </c>
      <c r="K40" s="47"/>
      <c r="L40" s="47"/>
      <c r="M40" s="47"/>
      <c r="N40" s="47"/>
      <c r="O40" s="42">
        <f t="shared" si="4"/>
        <v>7003.0599877559589</v>
      </c>
      <c r="P40" s="42">
        <f>O40*$M$36</f>
        <v>463.15432084283992</v>
      </c>
      <c r="Q40" s="42"/>
    </row>
    <row r="41" spans="1:17" x14ac:dyDescent="0.25">
      <c r="A41" s="36" t="s">
        <v>14</v>
      </c>
      <c r="B41" s="36">
        <v>2015</v>
      </c>
      <c r="C41" s="37">
        <v>88.579820999999995</v>
      </c>
      <c r="D41" s="37">
        <v>90.134691000000004</v>
      </c>
      <c r="E41" s="37">
        <v>67.503521000000006</v>
      </c>
      <c r="F41" s="37">
        <v>77.248869999999997</v>
      </c>
      <c r="G41" s="39">
        <v>-11.330950999999999</v>
      </c>
      <c r="H41" s="83">
        <v>-0.12791797129506505</v>
      </c>
      <c r="J41" s="42">
        <f t="shared" si="0"/>
        <v>0.8720820287049349</v>
      </c>
      <c r="K41" s="47"/>
      <c r="L41" s="47"/>
      <c r="M41" s="47"/>
      <c r="N41" s="47"/>
      <c r="O41" s="42">
        <f t="shared" si="4"/>
        <v>7466.2143085987991</v>
      </c>
      <c r="P41" s="42">
        <f>O41*$M$36</f>
        <v>493.7854914012018</v>
      </c>
      <c r="Q41" s="42"/>
    </row>
    <row r="42" spans="1:17" x14ac:dyDescent="0.25">
      <c r="A42" s="36" t="s">
        <v>14</v>
      </c>
      <c r="B42" s="38" t="s">
        <v>5</v>
      </c>
      <c r="C42" s="37">
        <v>77.248869999999997</v>
      </c>
      <c r="D42" s="37">
        <v>80.430003999999997</v>
      </c>
      <c r="E42" s="37">
        <v>72.521777</v>
      </c>
      <c r="F42" s="37">
        <v>79.599997999999999</v>
      </c>
      <c r="G42" s="39">
        <v>2.3511280000000028</v>
      </c>
      <c r="H42" s="83">
        <v>3.0435759125020247E-2</v>
      </c>
      <c r="J42" s="42">
        <f t="shared" si="0"/>
        <v>1.0304357591250202</v>
      </c>
      <c r="K42" s="47"/>
      <c r="L42" s="47"/>
      <c r="M42" s="47"/>
      <c r="N42" s="47"/>
      <c r="O42" s="42"/>
      <c r="P42" s="42"/>
      <c r="Q42" s="42"/>
    </row>
    <row r="43" spans="1:17" x14ac:dyDescent="0.25">
      <c r="H43" s="81"/>
    </row>
    <row r="44" spans="1:17" x14ac:dyDescent="0.25">
      <c r="A44" s="40" t="s">
        <v>15</v>
      </c>
      <c r="B44" s="40">
        <v>2010</v>
      </c>
      <c r="C44" s="42">
        <v>45.961823000000003</v>
      </c>
      <c r="D44" s="42">
        <v>48.449817000000003</v>
      </c>
      <c r="E44" s="42">
        <v>41.764761</v>
      </c>
      <c r="F44" s="42">
        <v>47.459341999999999</v>
      </c>
      <c r="G44" s="44">
        <v>1.4975189999999969</v>
      </c>
      <c r="H44" s="83">
        <v>3.2581801640026262E-2</v>
      </c>
      <c r="J44" s="42">
        <f t="shared" si="0"/>
        <v>1.0325818016400263</v>
      </c>
      <c r="K44" s="42">
        <f>J44*J45*J46*J47*J48*J49*J50</f>
        <v>1.4211794862879996</v>
      </c>
      <c r="L44" s="40">
        <f>POWER(K44,(1/6))</f>
        <v>1.0603310724203661</v>
      </c>
      <c r="M44" s="40">
        <f>L44-1</f>
        <v>6.0331072420366061E-2</v>
      </c>
      <c r="O44" s="42">
        <f>F7</f>
        <v>4596</v>
      </c>
      <c r="P44" s="42">
        <f>O44*$M$44</f>
        <v>277.28160884400239</v>
      </c>
      <c r="Q44" s="42"/>
    </row>
    <row r="45" spans="1:17" x14ac:dyDescent="0.25">
      <c r="A45" s="40" t="s">
        <v>15</v>
      </c>
      <c r="B45" s="40">
        <v>2011</v>
      </c>
      <c r="C45" s="42">
        <v>47.459341999999999</v>
      </c>
      <c r="D45" s="42">
        <v>54.237951000000002</v>
      </c>
      <c r="E45" s="42">
        <v>43.496499</v>
      </c>
      <c r="F45" s="42">
        <v>54.030000999999999</v>
      </c>
      <c r="G45" s="44">
        <v>6.5706589999999991</v>
      </c>
      <c r="H45" s="83">
        <v>0.13844816896112885</v>
      </c>
      <c r="J45" s="42">
        <f t="shared" si="0"/>
        <v>1.1384481689611288</v>
      </c>
      <c r="K45" s="47"/>
      <c r="L45" s="47"/>
      <c r="M45" s="47"/>
      <c r="N45" s="47"/>
      <c r="O45" s="42">
        <f>O44+P44</f>
        <v>4873.2816088440022</v>
      </c>
      <c r="P45" s="42">
        <f>O45*$M$44</f>
        <v>294.01030566800551</v>
      </c>
      <c r="Q45" s="42"/>
    </row>
    <row r="46" spans="1:17" x14ac:dyDescent="0.25">
      <c r="A46" s="40" t="s">
        <v>15</v>
      </c>
      <c r="B46" s="40">
        <v>2012</v>
      </c>
      <c r="C46" s="42">
        <v>54.030000999999999</v>
      </c>
      <c r="D46" s="42">
        <v>71.078300999999996</v>
      </c>
      <c r="E46" s="42">
        <v>52.207242999999998</v>
      </c>
      <c r="F46" s="42">
        <v>63.209133999999999</v>
      </c>
      <c r="G46" s="44">
        <v>9.1791330000000002</v>
      </c>
      <c r="H46" s="83">
        <v>0.16988955821044682</v>
      </c>
      <c r="J46" s="42">
        <f t="shared" si="0"/>
        <v>1.1698895582104467</v>
      </c>
      <c r="K46" s="47"/>
      <c r="L46" s="47"/>
      <c r="M46" s="47"/>
      <c r="N46" s="47"/>
      <c r="O46" s="42">
        <f t="shared" ref="O46:O49" si="5">O45+P45</f>
        <v>5167.2919145120077</v>
      </c>
      <c r="P46" s="42">
        <f>O46*$M$44</f>
        <v>311.74826271159594</v>
      </c>
      <c r="Q46" s="42"/>
    </row>
    <row r="47" spans="1:17" x14ac:dyDescent="0.25">
      <c r="A47" s="40" t="s">
        <v>15</v>
      </c>
      <c r="B47" s="40">
        <v>2013</v>
      </c>
      <c r="C47" s="42">
        <v>63.209133999999999</v>
      </c>
      <c r="D47" s="42">
        <v>76.636056999999994</v>
      </c>
      <c r="E47" s="42">
        <v>63.273981999999997</v>
      </c>
      <c r="F47" s="42">
        <v>74.690258999999998</v>
      </c>
      <c r="G47" s="44">
        <v>11.481124999999999</v>
      </c>
      <c r="H47" s="83">
        <v>0.18163711909104779</v>
      </c>
      <c r="J47" s="42">
        <f t="shared" si="0"/>
        <v>1.1816371190910477</v>
      </c>
      <c r="K47" s="47"/>
      <c r="L47" s="47"/>
      <c r="M47" s="47"/>
      <c r="N47" s="47"/>
      <c r="O47" s="42">
        <f t="shared" si="5"/>
        <v>5479.0401772236037</v>
      </c>
      <c r="P47" s="42">
        <f>O47*$M$44</f>
        <v>330.55636972617253</v>
      </c>
      <c r="Q47" s="42"/>
    </row>
    <row r="48" spans="1:17" x14ac:dyDescent="0.25">
      <c r="A48" s="40" t="s">
        <v>15</v>
      </c>
      <c r="B48" s="40">
        <v>2014</v>
      </c>
      <c r="C48" s="42">
        <v>74.690258999999998</v>
      </c>
      <c r="D48" s="42">
        <v>84.698575000000005</v>
      </c>
      <c r="E48" s="42">
        <v>68.966759999999994</v>
      </c>
      <c r="F48" s="42">
        <v>83.556655000000006</v>
      </c>
      <c r="G48" s="44">
        <v>8.8663960000000088</v>
      </c>
      <c r="H48" s="83">
        <v>0.11870886670777255</v>
      </c>
      <c r="J48" s="42">
        <f t="shared" si="0"/>
        <v>1.1187088667077725</v>
      </c>
      <c r="K48" s="47"/>
      <c r="L48" s="47"/>
      <c r="M48" s="47"/>
      <c r="N48" s="47"/>
      <c r="O48" s="42">
        <f t="shared" si="5"/>
        <v>5809.596546949776</v>
      </c>
      <c r="P48" s="42">
        <f>O48*$M$44</f>
        <v>350.49919000713555</v>
      </c>
      <c r="Q48" s="42"/>
    </row>
    <row r="49" spans="1:17" x14ac:dyDescent="0.25">
      <c r="A49" s="40" t="s">
        <v>15</v>
      </c>
      <c r="B49" s="40">
        <v>2015</v>
      </c>
      <c r="C49" s="42">
        <v>83.556655000000006</v>
      </c>
      <c r="D49" s="42">
        <v>88.022484000000006</v>
      </c>
      <c r="E49" s="42">
        <v>55.951345000000003</v>
      </c>
      <c r="F49" s="42">
        <v>61.299999</v>
      </c>
      <c r="G49" s="44">
        <v>-22.256656000000007</v>
      </c>
      <c r="H49" s="83">
        <v>-0.26636604828185145</v>
      </c>
      <c r="J49" s="42">
        <f t="shared" si="0"/>
        <v>0.73363395171814849</v>
      </c>
      <c r="K49" s="47"/>
      <c r="L49" s="47"/>
      <c r="M49" s="47"/>
      <c r="N49" s="47"/>
      <c r="O49" s="42">
        <f t="shared" si="5"/>
        <v>6160.0957369569114</v>
      </c>
      <c r="P49" s="42">
        <f>O49*$M$44</f>
        <v>371.64518202273564</v>
      </c>
      <c r="Q49" s="42"/>
    </row>
    <row r="50" spans="1:17" x14ac:dyDescent="0.25">
      <c r="A50" s="40" t="s">
        <v>15</v>
      </c>
      <c r="B50" s="43" t="s">
        <v>5</v>
      </c>
      <c r="C50" s="42">
        <v>61.299999</v>
      </c>
      <c r="D50" s="42">
        <v>67.5</v>
      </c>
      <c r="E50" s="42">
        <v>60.84</v>
      </c>
      <c r="F50" s="42">
        <v>65.319999999999993</v>
      </c>
      <c r="G50" s="44">
        <v>4.0200009999999935</v>
      </c>
      <c r="H50" s="83">
        <v>6.5579136469480104E-2</v>
      </c>
      <c r="J50" s="42">
        <f t="shared" si="0"/>
        <v>1.0655791364694802</v>
      </c>
      <c r="K50" s="47"/>
      <c r="L50" s="47"/>
      <c r="M50" s="47"/>
      <c r="N50" s="47"/>
      <c r="O50" s="42"/>
      <c r="P50" s="42"/>
      <c r="Q50" s="42"/>
    </row>
    <row r="51" spans="1:17" x14ac:dyDescent="0.25">
      <c r="H51" s="81"/>
    </row>
    <row r="52" spans="1:17" x14ac:dyDescent="0.25">
      <c r="A52" s="56" t="s">
        <v>39</v>
      </c>
      <c r="B52" s="56">
        <v>2010</v>
      </c>
      <c r="C52" s="61">
        <v>1073.869995</v>
      </c>
      <c r="D52" s="56"/>
      <c r="E52" s="56"/>
      <c r="F52" s="61">
        <v>1257.6400149999999</v>
      </c>
      <c r="G52" s="62">
        <v>183.77001999999993</v>
      </c>
      <c r="H52" s="83">
        <v>0.17112874077462228</v>
      </c>
      <c r="J52" s="57">
        <f t="shared" si="0"/>
        <v>1.1711287407746223</v>
      </c>
      <c r="K52" s="57">
        <f>J52*J53*J54*J55*J56*J57*J58</f>
        <v>1.7032601381138319</v>
      </c>
      <c r="L52" s="56">
        <f>POWER(K52,(1/6))</f>
        <v>1.0928154602905895</v>
      </c>
      <c r="M52" s="56">
        <f>L52-1</f>
        <v>9.2815460290589513E-2</v>
      </c>
    </row>
    <row r="53" spans="1:17" x14ac:dyDescent="0.25">
      <c r="A53" s="56" t="s">
        <v>39</v>
      </c>
      <c r="B53" s="56">
        <v>2011</v>
      </c>
      <c r="C53" s="61">
        <v>1257.6400149999999</v>
      </c>
      <c r="D53" s="56"/>
      <c r="E53" s="56"/>
      <c r="F53" s="61">
        <v>1257.599976</v>
      </c>
      <c r="G53" s="62">
        <v>-4.0038999999978842E-2</v>
      </c>
      <c r="H53" s="83">
        <v>-3.183661423175919E-5</v>
      </c>
      <c r="J53" s="57">
        <f t="shared" si="0"/>
        <v>0.99996816338576822</v>
      </c>
      <c r="K53" s="50"/>
      <c r="L53" s="49"/>
      <c r="M53" s="49"/>
      <c r="O53" s="23"/>
      <c r="P53" s="23"/>
    </row>
    <row r="54" spans="1:17" x14ac:dyDescent="0.25">
      <c r="A54" s="56" t="s">
        <v>39</v>
      </c>
      <c r="B54" s="56">
        <v>2012</v>
      </c>
      <c r="C54" s="61">
        <v>1257.599976</v>
      </c>
      <c r="D54" s="56"/>
      <c r="E54" s="56"/>
      <c r="F54" s="61">
        <v>1426.1899410000001</v>
      </c>
      <c r="G54" s="62">
        <v>168.58996500000012</v>
      </c>
      <c r="H54" s="83">
        <v>0.13405690856978844</v>
      </c>
      <c r="J54" s="57">
        <f t="shared" si="0"/>
        <v>1.1340569085697885</v>
      </c>
    </row>
    <row r="55" spans="1:17" x14ac:dyDescent="0.25">
      <c r="A55" s="56" t="s">
        <v>39</v>
      </c>
      <c r="B55" s="56">
        <v>2013</v>
      </c>
      <c r="C55" s="61">
        <v>1426.1899410000001</v>
      </c>
      <c r="D55" s="56"/>
      <c r="E55" s="56"/>
      <c r="F55" s="61">
        <v>1848.3599850000001</v>
      </c>
      <c r="G55" s="62">
        <v>422.17004399999996</v>
      </c>
      <c r="H55" s="83">
        <v>0.29601249585590783</v>
      </c>
      <c r="J55" s="57">
        <f t="shared" si="0"/>
        <v>1.2960124958559078</v>
      </c>
    </row>
    <row r="56" spans="1:17" x14ac:dyDescent="0.25">
      <c r="A56" s="56" t="s">
        <v>39</v>
      </c>
      <c r="B56" s="56">
        <v>2014</v>
      </c>
      <c r="C56" s="61">
        <v>1848.3599850000001</v>
      </c>
      <c r="D56" s="56"/>
      <c r="E56" s="56"/>
      <c r="F56" s="61">
        <v>2058.8999020000001</v>
      </c>
      <c r="G56" s="62">
        <v>210.53991700000006</v>
      </c>
      <c r="H56" s="83">
        <v>0.11390633789337311</v>
      </c>
      <c r="J56" s="57">
        <f t="shared" si="0"/>
        <v>1.1139063378933731</v>
      </c>
    </row>
    <row r="57" spans="1:17" x14ac:dyDescent="0.25">
      <c r="A57" s="56" t="s">
        <v>39</v>
      </c>
      <c r="B57" s="56">
        <v>2015</v>
      </c>
      <c r="C57" s="61">
        <v>2058.8999020000001</v>
      </c>
      <c r="D57" s="56"/>
      <c r="E57" s="56"/>
      <c r="F57" s="61">
        <v>2043.9399410000001</v>
      </c>
      <c r="G57" s="62">
        <v>-14.959961000000021</v>
      </c>
      <c r="H57" s="83">
        <v>-7.2659972373926608E-3</v>
      </c>
      <c r="J57" s="57">
        <f t="shared" si="0"/>
        <v>0.99273400276260737</v>
      </c>
    </row>
    <row r="58" spans="1:17" x14ac:dyDescent="0.25">
      <c r="A58" s="56" t="s">
        <v>39</v>
      </c>
      <c r="B58" s="58" t="s">
        <v>5</v>
      </c>
      <c r="C58" s="61">
        <v>2043.9399410000001</v>
      </c>
      <c r="D58" s="56"/>
      <c r="E58" s="56"/>
      <c r="F58" s="61">
        <v>1829.079956</v>
      </c>
      <c r="G58" s="62">
        <v>-214.85998500000005</v>
      </c>
      <c r="H58" s="83">
        <v>-0.10512049825440543</v>
      </c>
      <c r="J58" s="57">
        <f t="shared" si="0"/>
        <v>0.89487950174559461</v>
      </c>
    </row>
    <row r="59" spans="1:17" x14ac:dyDescent="0.25">
      <c r="A59" s="56"/>
      <c r="B59" s="58"/>
      <c r="C59" s="61"/>
      <c r="D59" s="61"/>
      <c r="E59" s="62"/>
      <c r="F59" s="57"/>
      <c r="G59" s="56"/>
      <c r="H59" s="81"/>
    </row>
    <row r="60" spans="1:17" x14ac:dyDescent="0.25">
      <c r="A60" s="56" t="s">
        <v>0</v>
      </c>
      <c r="B60" s="58" t="s">
        <v>11</v>
      </c>
      <c r="C60" s="57">
        <v>25.41</v>
      </c>
      <c r="D60" s="57">
        <v>130.66999999999999</v>
      </c>
      <c r="E60" s="57">
        <v>25.41</v>
      </c>
      <c r="F60" s="57">
        <v>93.699996999999996</v>
      </c>
      <c r="G60" s="59">
        <v>68.289997</v>
      </c>
      <c r="H60" s="83">
        <v>2.6875244785517514</v>
      </c>
    </row>
    <row r="61" spans="1:17" x14ac:dyDescent="0.25">
      <c r="A61" s="56" t="s">
        <v>33</v>
      </c>
      <c r="B61" s="58" t="s">
        <v>11</v>
      </c>
      <c r="C61" s="57">
        <v>14.658521</v>
      </c>
      <c r="D61" s="57">
        <v>18.822237000000001</v>
      </c>
      <c r="E61" s="57">
        <v>4.8560400000000001</v>
      </c>
      <c r="F61" s="57">
        <v>11.16</v>
      </c>
      <c r="G61" s="59">
        <v>-3.4985210000000002</v>
      </c>
      <c r="H61" s="83">
        <v>-0.23866807572196405</v>
      </c>
    </row>
    <row r="62" spans="1:17" x14ac:dyDescent="0.25">
      <c r="A62" s="56" t="s">
        <v>13</v>
      </c>
      <c r="B62" s="58" t="s">
        <v>11</v>
      </c>
      <c r="C62" s="57">
        <v>13.173619</v>
      </c>
      <c r="D62" s="57">
        <v>31.280000999999999</v>
      </c>
      <c r="E62" s="57">
        <v>11.514889999999999</v>
      </c>
      <c r="F62" s="57">
        <v>27.450001</v>
      </c>
      <c r="G62" s="59">
        <v>14.276382</v>
      </c>
      <c r="H62" s="83">
        <v>1.0837099509254062</v>
      </c>
    </row>
    <row r="63" spans="1:17" x14ac:dyDescent="0.25">
      <c r="A63" s="56" t="s">
        <v>14</v>
      </c>
      <c r="B63" s="58" t="s">
        <v>11</v>
      </c>
      <c r="C63" s="57">
        <v>54.20476</v>
      </c>
      <c r="D63" s="57">
        <v>98.606607999999994</v>
      </c>
      <c r="E63" s="57">
        <v>48.227963000000003</v>
      </c>
      <c r="F63" s="57">
        <v>79.599997999999999</v>
      </c>
      <c r="G63" s="59">
        <v>25.395237999999999</v>
      </c>
      <c r="H63" s="83">
        <v>0.46850568105088924</v>
      </c>
    </row>
    <row r="64" spans="1:17" x14ac:dyDescent="0.25">
      <c r="A64" s="56" t="s">
        <v>15</v>
      </c>
      <c r="B64" s="58" t="s">
        <v>11</v>
      </c>
      <c r="C64" s="57">
        <v>45.961823000000003</v>
      </c>
      <c r="D64" s="57">
        <v>88.022484000000006</v>
      </c>
      <c r="E64" s="57">
        <v>41.764761</v>
      </c>
      <c r="F64" s="57">
        <v>65.319999999999993</v>
      </c>
      <c r="G64" s="59">
        <v>19.358176999999991</v>
      </c>
      <c r="H64" s="83">
        <v>0.42117948628800012</v>
      </c>
    </row>
    <row r="65" spans="1:9" x14ac:dyDescent="0.25">
      <c r="A65" s="56" t="s">
        <v>39</v>
      </c>
      <c r="B65" s="58" t="s">
        <v>11</v>
      </c>
      <c r="C65" s="61">
        <v>1073.869995</v>
      </c>
      <c r="D65" s="56"/>
      <c r="E65" s="56"/>
      <c r="F65" s="61">
        <v>1829.079956</v>
      </c>
      <c r="G65" s="62">
        <v>755.20996100000002</v>
      </c>
      <c r="H65" s="83">
        <v>0.70326013811383192</v>
      </c>
    </row>
    <row r="68" spans="1:9" ht="15.75" thickBot="1" x14ac:dyDescent="0.3">
      <c r="A68" s="63"/>
      <c r="B68" s="63">
        <v>2010</v>
      </c>
      <c r="C68" s="63">
        <v>2011</v>
      </c>
      <c r="D68" s="63">
        <v>2012</v>
      </c>
      <c r="E68" s="63">
        <v>2013</v>
      </c>
      <c r="F68" s="63">
        <v>2014</v>
      </c>
      <c r="G68" s="63">
        <v>2015</v>
      </c>
      <c r="H68" s="64" t="s">
        <v>5</v>
      </c>
      <c r="I68" s="76" t="s">
        <v>40</v>
      </c>
    </row>
    <row r="69" spans="1:9" x14ac:dyDescent="0.25">
      <c r="A69" s="68" t="s">
        <v>0</v>
      </c>
      <c r="B69" s="70">
        <v>0.67942526564344752</v>
      </c>
      <c r="C69" s="70">
        <v>0.25555968295219894</v>
      </c>
      <c r="D69" s="70">
        <v>0.32569072415080247</v>
      </c>
      <c r="E69" s="70">
        <v>8.0694860288837308E-2</v>
      </c>
      <c r="F69" s="70">
        <v>0.40622495108471607</v>
      </c>
      <c r="G69" s="70">
        <v>-3.0137105844667108E-2</v>
      </c>
      <c r="H69" s="70">
        <v>-0.10499302343472211</v>
      </c>
      <c r="I69" s="77">
        <v>0.24295618185763201</v>
      </c>
    </row>
    <row r="70" spans="1:9" x14ac:dyDescent="0.25">
      <c r="A70" s="68" t="s">
        <v>13</v>
      </c>
      <c r="B70" s="70">
        <v>0.16947302028394781</v>
      </c>
      <c r="C70" s="70">
        <v>1.3381632528012034E-2</v>
      </c>
      <c r="D70" s="70">
        <v>0.21588476867546938</v>
      </c>
      <c r="E70" s="70">
        <v>0.37859404563736854</v>
      </c>
      <c r="F70" s="70">
        <v>-6.6638494033001011E-2</v>
      </c>
      <c r="G70" s="70">
        <v>0.2752960498452019</v>
      </c>
      <c r="H70" s="70">
        <v>-0.11878006420545742</v>
      </c>
      <c r="I70" s="78">
        <v>0.13015899066560621</v>
      </c>
    </row>
    <row r="71" spans="1:9" x14ac:dyDescent="0.25">
      <c r="A71" s="79" t="s">
        <v>39</v>
      </c>
      <c r="B71" s="80">
        <v>0.17112874077462228</v>
      </c>
      <c r="C71" s="80">
        <v>-3.183661423175919E-5</v>
      </c>
      <c r="D71" s="80">
        <v>0.13405690856978844</v>
      </c>
      <c r="E71" s="80">
        <v>0.29601249585590783</v>
      </c>
      <c r="F71" s="80">
        <v>0.11390633789337311</v>
      </c>
      <c r="G71" s="80">
        <v>-7.2659972373926608E-3</v>
      </c>
      <c r="H71" s="80">
        <v>-0.10512049825440543</v>
      </c>
      <c r="I71" s="80">
        <v>9.2815460290589513E-2</v>
      </c>
    </row>
    <row r="72" spans="1:9" x14ac:dyDescent="0.25">
      <c r="A72" s="68" t="s">
        <v>14</v>
      </c>
      <c r="B72" s="70">
        <v>0.1655583937646804</v>
      </c>
      <c r="C72" s="70">
        <v>0.18667647332975368</v>
      </c>
      <c r="D72" s="70">
        <v>4.7013243240939716E-2</v>
      </c>
      <c r="E72" s="70">
        <v>0.20118408572519866</v>
      </c>
      <c r="F72" s="70">
        <v>-6.0559542599961838E-2</v>
      </c>
      <c r="G72" s="70">
        <v>-0.12791797129506505</v>
      </c>
      <c r="H72" s="70">
        <v>3.0435759125020247E-2</v>
      </c>
      <c r="I72" s="78">
        <v>6.6135992216632689E-2</v>
      </c>
    </row>
    <row r="73" spans="1:9" x14ac:dyDescent="0.25">
      <c r="A73" s="68" t="s">
        <v>44</v>
      </c>
      <c r="B73" s="70">
        <v>3.2581801640026262E-2</v>
      </c>
      <c r="C73" s="70">
        <v>0.13844816896112885</v>
      </c>
      <c r="D73" s="70">
        <v>0.16988955821044682</v>
      </c>
      <c r="E73" s="70">
        <v>0.18163711909104779</v>
      </c>
      <c r="F73" s="70">
        <v>0.11870886670777255</v>
      </c>
      <c r="G73" s="70">
        <v>-0.26636604828185145</v>
      </c>
      <c r="H73" s="70">
        <v>6.5579136469480104E-2</v>
      </c>
      <c r="I73" s="78">
        <v>6.0331072420366061E-2</v>
      </c>
    </row>
    <row r="74" spans="1:9" x14ac:dyDescent="0.25">
      <c r="A74" s="68" t="s">
        <v>33</v>
      </c>
      <c r="B74" s="70">
        <v>-0.11859641228470458</v>
      </c>
      <c r="C74" s="70">
        <v>-0.58121459530453112</v>
      </c>
      <c r="D74" s="70">
        <v>1.0982557277768761</v>
      </c>
      <c r="E74" s="70">
        <v>0.34510564151925921</v>
      </c>
      <c r="F74" s="70">
        <v>0.1573520239327332</v>
      </c>
      <c r="G74" s="70">
        <v>-4.7758018960988052E-2</v>
      </c>
      <c r="H74" s="70">
        <v>-0.33689839572192504</v>
      </c>
      <c r="I74" s="78">
        <v>-4.4430366330046711E-2</v>
      </c>
    </row>
  </sheetData>
  <sortState ref="A69:I74">
    <sortCondition descending="1" ref="I69:I74"/>
  </sortState>
  <mergeCells count="2">
    <mergeCell ref="J11:M11"/>
    <mergeCell ref="O11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P13" sqref="P13:U20"/>
    </sheetView>
  </sheetViews>
  <sheetFormatPr defaultRowHeight="15" x14ac:dyDescent="0.25"/>
  <cols>
    <col min="1" max="1" width="11.5703125" customWidth="1"/>
    <col min="16" max="16" width="22.42578125" bestFit="1" customWidth="1"/>
  </cols>
  <sheetData>
    <row r="1" spans="1:21" x14ac:dyDescent="0.25">
      <c r="A1" t="s">
        <v>22</v>
      </c>
      <c r="D1" t="s">
        <v>23</v>
      </c>
      <c r="G1" t="s">
        <v>25</v>
      </c>
      <c r="J1" t="s">
        <v>14</v>
      </c>
      <c r="M1" t="s">
        <v>44</v>
      </c>
      <c r="P1" s="106"/>
    </row>
    <row r="2" spans="1:21" ht="15.75" thickBot="1" x14ac:dyDescent="0.3">
      <c r="P2" s="106"/>
    </row>
    <row r="3" spans="1:21" x14ac:dyDescent="0.25">
      <c r="A3" s="85" t="s">
        <v>45</v>
      </c>
      <c r="B3" s="85" t="s">
        <v>46</v>
      </c>
      <c r="D3" s="89" t="s">
        <v>45</v>
      </c>
      <c r="E3" s="89" t="s">
        <v>46</v>
      </c>
      <c r="G3" s="93" t="s">
        <v>45</v>
      </c>
      <c r="H3" s="93" t="s">
        <v>46</v>
      </c>
      <c r="J3" s="97" t="s">
        <v>45</v>
      </c>
      <c r="K3" s="97" t="s">
        <v>46</v>
      </c>
      <c r="M3" s="102" t="s">
        <v>45</v>
      </c>
      <c r="N3" s="102" t="s">
        <v>46</v>
      </c>
      <c r="P3" s="106"/>
    </row>
    <row r="4" spans="1:21" x14ac:dyDescent="0.25">
      <c r="A4" s="86">
        <v>0.01</v>
      </c>
      <c r="B4" s="84">
        <v>182</v>
      </c>
      <c r="D4" s="90">
        <v>0.01</v>
      </c>
      <c r="E4" s="88">
        <v>115</v>
      </c>
      <c r="G4" s="94">
        <v>0.01</v>
      </c>
      <c r="H4" s="92">
        <v>296</v>
      </c>
      <c r="J4" s="98">
        <v>0.01</v>
      </c>
      <c r="K4" s="96">
        <v>398</v>
      </c>
      <c r="M4" s="103">
        <v>0.01</v>
      </c>
      <c r="N4" s="101">
        <v>560</v>
      </c>
      <c r="P4" s="106"/>
    </row>
    <row r="5" spans="1:21" x14ac:dyDescent="0.25">
      <c r="A5" s="86">
        <v>0.02</v>
      </c>
      <c r="B5" s="84">
        <v>772</v>
      </c>
      <c r="D5" s="90">
        <v>0.02</v>
      </c>
      <c r="E5" s="88">
        <v>615</v>
      </c>
      <c r="G5" s="94">
        <v>0.02</v>
      </c>
      <c r="H5" s="92">
        <v>812</v>
      </c>
      <c r="J5" s="98">
        <v>0.02</v>
      </c>
      <c r="K5" s="96">
        <v>851</v>
      </c>
      <c r="M5" s="103">
        <v>0.02</v>
      </c>
      <c r="N5" s="101">
        <v>804</v>
      </c>
      <c r="P5" s="106"/>
    </row>
    <row r="6" spans="1:21" x14ac:dyDescent="0.25">
      <c r="A6" s="86">
        <v>0.03</v>
      </c>
      <c r="B6" s="84">
        <v>377</v>
      </c>
      <c r="D6" s="90">
        <v>0.03</v>
      </c>
      <c r="E6" s="88">
        <v>405</v>
      </c>
      <c r="G6" s="94">
        <v>0.03</v>
      </c>
      <c r="H6" s="92">
        <v>289</v>
      </c>
      <c r="J6" s="98">
        <v>0.03</v>
      </c>
      <c r="K6" s="96">
        <v>202</v>
      </c>
      <c r="M6" s="103">
        <v>0.03</v>
      </c>
      <c r="N6" s="101">
        <v>130</v>
      </c>
      <c r="P6" s="106"/>
    </row>
    <row r="7" spans="1:21" x14ac:dyDescent="0.25">
      <c r="A7" s="86">
        <v>0.04</v>
      </c>
      <c r="B7" s="84">
        <v>131</v>
      </c>
      <c r="D7" s="90">
        <v>0.04</v>
      </c>
      <c r="E7" s="88">
        <v>199</v>
      </c>
      <c r="G7" s="94">
        <v>0.04</v>
      </c>
      <c r="H7" s="92">
        <v>85</v>
      </c>
      <c r="J7" s="98">
        <v>0.04</v>
      </c>
      <c r="K7" s="96">
        <v>51</v>
      </c>
      <c r="M7" s="103">
        <v>0.04</v>
      </c>
      <c r="N7" s="101">
        <v>18</v>
      </c>
      <c r="P7" s="106"/>
    </row>
    <row r="8" spans="1:21" x14ac:dyDescent="0.25">
      <c r="A8" s="86">
        <v>0.05</v>
      </c>
      <c r="B8" s="84">
        <v>33</v>
      </c>
      <c r="D8" s="90">
        <v>0.05</v>
      </c>
      <c r="E8" s="88">
        <v>103</v>
      </c>
      <c r="G8" s="94">
        <v>0.05</v>
      </c>
      <c r="H8" s="92">
        <v>20</v>
      </c>
      <c r="J8" s="98">
        <v>0.05</v>
      </c>
      <c r="K8" s="96">
        <v>10</v>
      </c>
      <c r="M8" s="103">
        <v>0.05</v>
      </c>
      <c r="N8" s="101">
        <v>4</v>
      </c>
    </row>
    <row r="9" spans="1:21" ht="15.75" thickBot="1" x14ac:dyDescent="0.3">
      <c r="A9" s="87" t="s">
        <v>47</v>
      </c>
      <c r="B9" s="87">
        <v>25</v>
      </c>
      <c r="D9" s="91" t="s">
        <v>47</v>
      </c>
      <c r="E9" s="91">
        <v>83</v>
      </c>
      <c r="G9" s="95" t="s">
        <v>47</v>
      </c>
      <c r="H9" s="95">
        <v>18</v>
      </c>
      <c r="J9" s="99" t="s">
        <v>47</v>
      </c>
      <c r="K9" s="99">
        <v>8</v>
      </c>
      <c r="M9" s="104" t="s">
        <v>47</v>
      </c>
      <c r="N9" s="104">
        <v>4</v>
      </c>
    </row>
    <row r="13" spans="1:21" ht="32.25" customHeight="1" thickBot="1" x14ac:dyDescent="0.3">
      <c r="A13" s="11" t="s">
        <v>48</v>
      </c>
      <c r="B13" s="11" t="s">
        <v>23</v>
      </c>
      <c r="C13" s="11" t="s">
        <v>22</v>
      </c>
      <c r="D13" s="11" t="s">
        <v>25</v>
      </c>
      <c r="E13" s="11" t="s">
        <v>14</v>
      </c>
      <c r="F13" s="11" t="s">
        <v>44</v>
      </c>
      <c r="G13" s="100"/>
      <c r="I13" s="100"/>
      <c r="J13" s="100"/>
      <c r="L13" s="100"/>
      <c r="M13" s="100"/>
      <c r="P13" s="12" t="s">
        <v>57</v>
      </c>
      <c r="Q13" s="11" t="s">
        <v>14</v>
      </c>
      <c r="R13" s="11" t="s">
        <v>23</v>
      </c>
      <c r="S13" s="11" t="s">
        <v>22</v>
      </c>
      <c r="T13" s="11" t="s">
        <v>44</v>
      </c>
      <c r="U13" s="11" t="s">
        <v>25</v>
      </c>
    </row>
    <row r="14" spans="1:21" x14ac:dyDescent="0.25">
      <c r="A14" s="103">
        <v>0.01</v>
      </c>
      <c r="B14" s="112">
        <v>114</v>
      </c>
      <c r="C14" s="114">
        <v>174</v>
      </c>
      <c r="D14" s="116">
        <v>291</v>
      </c>
      <c r="E14" s="118">
        <v>389</v>
      </c>
      <c r="F14" s="120">
        <v>554</v>
      </c>
      <c r="P14" s="111" t="s">
        <v>50</v>
      </c>
      <c r="Q14" s="108">
        <v>2</v>
      </c>
      <c r="R14" s="105">
        <v>54</v>
      </c>
      <c r="S14">
        <v>259</v>
      </c>
      <c r="T14" s="110">
        <v>151</v>
      </c>
      <c r="U14" s="107">
        <v>972</v>
      </c>
    </row>
    <row r="15" spans="1:21" x14ac:dyDescent="0.25">
      <c r="A15" s="103">
        <v>0.02</v>
      </c>
      <c r="B15" s="112">
        <v>603</v>
      </c>
      <c r="C15" s="114">
        <v>771</v>
      </c>
      <c r="D15" s="116">
        <v>804</v>
      </c>
      <c r="E15" s="118">
        <v>852</v>
      </c>
      <c r="F15" s="120">
        <v>803</v>
      </c>
      <c r="P15" s="111" t="s">
        <v>51</v>
      </c>
      <c r="Q15" s="108">
        <v>226</v>
      </c>
      <c r="R15" s="105">
        <v>487</v>
      </c>
      <c r="S15">
        <v>627</v>
      </c>
      <c r="T15" s="110">
        <v>829</v>
      </c>
      <c r="U15" s="107">
        <v>467</v>
      </c>
    </row>
    <row r="16" spans="1:21" x14ac:dyDescent="0.25">
      <c r="A16" s="103">
        <v>0.03</v>
      </c>
      <c r="B16" s="112">
        <v>399</v>
      </c>
      <c r="C16" s="114">
        <v>377</v>
      </c>
      <c r="D16" s="116">
        <v>295</v>
      </c>
      <c r="E16" s="118">
        <v>207</v>
      </c>
      <c r="F16" s="120">
        <v>134</v>
      </c>
      <c r="P16" s="111" t="s">
        <v>52</v>
      </c>
      <c r="Q16" s="108">
        <v>544</v>
      </c>
      <c r="R16" s="105">
        <v>422</v>
      </c>
      <c r="S16">
        <v>372</v>
      </c>
      <c r="T16" s="110">
        <v>382</v>
      </c>
      <c r="U16" s="107">
        <v>59</v>
      </c>
    </row>
    <row r="17" spans="1:21" x14ac:dyDescent="0.25">
      <c r="A17" s="103">
        <v>0.04</v>
      </c>
      <c r="B17" s="112">
        <v>208</v>
      </c>
      <c r="C17" s="114">
        <v>135</v>
      </c>
      <c r="D17" s="116">
        <v>91</v>
      </c>
      <c r="E17" s="118">
        <v>53</v>
      </c>
      <c r="F17" s="120">
        <v>21</v>
      </c>
      <c r="N17" s="109"/>
      <c r="P17" s="111" t="s">
        <v>53</v>
      </c>
      <c r="Q17" s="108">
        <v>359</v>
      </c>
      <c r="R17" s="105">
        <v>240</v>
      </c>
      <c r="S17">
        <v>162</v>
      </c>
      <c r="T17" s="110">
        <v>95</v>
      </c>
      <c r="U17" s="107">
        <v>12</v>
      </c>
    </row>
    <row r="18" spans="1:21" x14ac:dyDescent="0.25">
      <c r="A18" s="103">
        <v>0.05</v>
      </c>
      <c r="B18" s="112">
        <v>104</v>
      </c>
      <c r="C18" s="114">
        <v>35</v>
      </c>
      <c r="D18" s="116">
        <v>20</v>
      </c>
      <c r="E18" s="118">
        <v>9</v>
      </c>
      <c r="F18" s="120">
        <v>3</v>
      </c>
      <c r="P18" s="111" t="s">
        <v>55</v>
      </c>
      <c r="Q18" s="108">
        <v>204</v>
      </c>
      <c r="R18" s="105">
        <v>145</v>
      </c>
      <c r="S18">
        <v>57</v>
      </c>
      <c r="T18" s="110">
        <v>36</v>
      </c>
      <c r="U18" s="107">
        <v>6</v>
      </c>
    </row>
    <row r="19" spans="1:21" ht="15.75" thickBot="1" x14ac:dyDescent="0.3">
      <c r="A19" s="104" t="s">
        <v>47</v>
      </c>
      <c r="B19" s="113">
        <v>92</v>
      </c>
      <c r="C19" s="115">
        <v>28</v>
      </c>
      <c r="D19" s="117">
        <v>19</v>
      </c>
      <c r="E19" s="119">
        <v>10</v>
      </c>
      <c r="F19" s="121">
        <v>5</v>
      </c>
      <c r="P19" s="111" t="s">
        <v>56</v>
      </c>
      <c r="Q19" s="108">
        <v>83</v>
      </c>
      <c r="R19" s="105">
        <v>77</v>
      </c>
      <c r="S19">
        <v>29</v>
      </c>
      <c r="T19" s="110">
        <v>19</v>
      </c>
      <c r="U19" s="107">
        <v>2</v>
      </c>
    </row>
    <row r="20" spans="1:21" x14ac:dyDescent="0.25">
      <c r="P20" s="111" t="s">
        <v>54</v>
      </c>
      <c r="Q20" s="108">
        <v>102</v>
      </c>
      <c r="R20" s="105">
        <v>95</v>
      </c>
      <c r="S20">
        <v>13</v>
      </c>
      <c r="T20" s="110">
        <v>8</v>
      </c>
      <c r="U20" s="107">
        <v>2</v>
      </c>
    </row>
    <row r="21" spans="1:21" x14ac:dyDescent="0.25">
      <c r="B21" s="60">
        <f>(B18+B19)/SUM(B14:B19)</f>
        <v>0.12894736842105264</v>
      </c>
      <c r="C21" s="60">
        <f>(C18+C19)/SUM(C14:C19)</f>
        <v>4.1447368421052629E-2</v>
      </c>
      <c r="D21" s="60">
        <f>(D18+D19)/SUM(D14:D19)</f>
        <v>2.5657894736842105E-2</v>
      </c>
      <c r="E21" s="60">
        <f>(E18+E19)/SUM(E14:E19)</f>
        <v>1.2500000000000001E-2</v>
      </c>
      <c r="F21" s="60">
        <f>(F18+F19)/SUM(F14:F19)</f>
        <v>5.263157894736842E-3</v>
      </c>
    </row>
    <row r="32" spans="1:21" x14ac:dyDescent="0.25">
      <c r="A32" t="s">
        <v>49</v>
      </c>
      <c r="B3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2" sqref="A2:E8"/>
    </sheetView>
  </sheetViews>
  <sheetFormatPr defaultRowHeight="15" x14ac:dyDescent="0.25"/>
  <cols>
    <col min="1" max="1" width="14.42578125" customWidth="1"/>
    <col min="2" max="2" width="11.5703125" customWidth="1"/>
    <col min="3" max="9" width="12" bestFit="1" customWidth="1"/>
  </cols>
  <sheetData>
    <row r="1" spans="1:9" x14ac:dyDescent="0.25">
      <c r="B1" s="55" t="s">
        <v>38</v>
      </c>
      <c r="C1" s="55" t="s">
        <v>6</v>
      </c>
    </row>
    <row r="2" spans="1:9" x14ac:dyDescent="0.25">
      <c r="A2" s="53">
        <v>2010</v>
      </c>
      <c r="B2" s="6">
        <v>1073.869995</v>
      </c>
      <c r="C2" s="6">
        <v>1257.6400149999999</v>
      </c>
      <c r="D2" s="10">
        <f>C2-B2</f>
        <v>183.77001999999993</v>
      </c>
      <c r="E2" s="54">
        <f>D2/B2</f>
        <v>0.17112874077462228</v>
      </c>
    </row>
    <row r="3" spans="1:9" x14ac:dyDescent="0.25">
      <c r="A3" s="53">
        <v>2011</v>
      </c>
      <c r="B3" s="6">
        <v>1257.6400149999999</v>
      </c>
      <c r="C3" s="6">
        <v>1257.599976</v>
      </c>
      <c r="D3" s="10">
        <f t="shared" ref="D3:D9" si="0">C3-B3</f>
        <v>-4.0038999999978842E-2</v>
      </c>
      <c r="E3" s="54">
        <f t="shared" ref="E3:E9" si="1">D3/B3</f>
        <v>-3.183661423175919E-5</v>
      </c>
    </row>
    <row r="4" spans="1:9" x14ac:dyDescent="0.25">
      <c r="A4" s="53">
        <v>2012</v>
      </c>
      <c r="B4" s="6">
        <v>1257.599976</v>
      </c>
      <c r="C4" s="6">
        <v>1426.1899410000001</v>
      </c>
      <c r="D4" s="10">
        <f t="shared" si="0"/>
        <v>168.58996500000012</v>
      </c>
      <c r="E4" s="54">
        <f t="shared" si="1"/>
        <v>0.13405690856978844</v>
      </c>
    </row>
    <row r="5" spans="1:9" x14ac:dyDescent="0.25">
      <c r="A5" s="53">
        <v>2013</v>
      </c>
      <c r="B5" s="6">
        <v>1426.1899410000001</v>
      </c>
      <c r="C5" s="6">
        <v>1848.3599850000001</v>
      </c>
      <c r="D5" s="10">
        <f t="shared" si="0"/>
        <v>422.17004399999996</v>
      </c>
      <c r="E5" s="54">
        <f t="shared" si="1"/>
        <v>0.29601249585590783</v>
      </c>
    </row>
    <row r="6" spans="1:9" x14ac:dyDescent="0.25">
      <c r="A6" s="53">
        <v>2014</v>
      </c>
      <c r="B6" s="6">
        <v>1848.3599850000001</v>
      </c>
      <c r="C6" s="6">
        <v>2058.8999020000001</v>
      </c>
      <c r="D6" s="10">
        <f t="shared" si="0"/>
        <v>210.53991700000006</v>
      </c>
      <c r="E6" s="54">
        <f t="shared" si="1"/>
        <v>0.11390633789337311</v>
      </c>
    </row>
    <row r="7" spans="1:9" x14ac:dyDescent="0.25">
      <c r="A7" s="53">
        <v>2015</v>
      </c>
      <c r="B7" s="6">
        <v>2058.8999020000001</v>
      </c>
      <c r="C7" s="6">
        <v>2043.9399410000001</v>
      </c>
      <c r="D7" s="10">
        <f t="shared" si="0"/>
        <v>-14.959961000000021</v>
      </c>
      <c r="E7" s="54">
        <f t="shared" si="1"/>
        <v>-7.2659972373926608E-3</v>
      </c>
    </row>
    <row r="8" spans="1:9" x14ac:dyDescent="0.25">
      <c r="A8" s="55" t="s">
        <v>5</v>
      </c>
      <c r="B8" s="6">
        <v>2043.9399410000001</v>
      </c>
      <c r="C8" s="6">
        <v>1829.079956</v>
      </c>
      <c r="D8" s="10">
        <f t="shared" si="0"/>
        <v>-214.85998500000005</v>
      </c>
      <c r="E8" s="54">
        <f t="shared" si="1"/>
        <v>-0.10512049825440543</v>
      </c>
    </row>
    <row r="9" spans="1:9" x14ac:dyDescent="0.25">
      <c r="A9" s="55" t="s">
        <v>11</v>
      </c>
      <c r="B9" s="6">
        <v>1073.869995</v>
      </c>
      <c r="C9" s="6">
        <v>1829.079956</v>
      </c>
      <c r="D9" s="10">
        <f t="shared" si="0"/>
        <v>755.20996100000002</v>
      </c>
      <c r="E9" s="54">
        <f t="shared" si="1"/>
        <v>0.70326013811383192</v>
      </c>
    </row>
    <row r="13" spans="1:9" x14ac:dyDescent="0.25">
      <c r="A13" s="51" t="s">
        <v>37</v>
      </c>
      <c r="B13" s="51"/>
      <c r="C13" s="52">
        <v>40543</v>
      </c>
      <c r="D13" s="52">
        <v>40908</v>
      </c>
      <c r="E13" s="52">
        <v>41274</v>
      </c>
      <c r="F13" s="52">
        <v>41639</v>
      </c>
      <c r="G13" s="52">
        <v>42004</v>
      </c>
      <c r="H13" s="52">
        <v>42369</v>
      </c>
      <c r="I13" s="52">
        <v>42411</v>
      </c>
    </row>
    <row r="14" spans="1:9" x14ac:dyDescent="0.25">
      <c r="B14" s="51"/>
      <c r="C14" s="51">
        <v>1257.6400149999999</v>
      </c>
      <c r="D14" s="51">
        <v>1257.599976</v>
      </c>
      <c r="E14" s="51">
        <v>1426.1899410000001</v>
      </c>
      <c r="F14" s="51">
        <v>1848.3599850000001</v>
      </c>
      <c r="G14" s="51">
        <v>2058.8999020000001</v>
      </c>
      <c r="H14" s="51">
        <v>2043.9399410000001</v>
      </c>
      <c r="I14" s="51">
        <v>1829.079956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H3" sqref="H3"/>
    </sheetView>
  </sheetViews>
  <sheetFormatPr defaultRowHeight="15" x14ac:dyDescent="0.25"/>
  <cols>
    <col min="1" max="1" width="11.42578125" customWidth="1"/>
    <col min="2" max="2" width="15.85546875" customWidth="1"/>
    <col min="4" max="4" width="14.5703125" customWidth="1"/>
    <col min="5" max="5" width="14.5703125" style="13" customWidth="1"/>
    <col min="6" max="6" width="11.140625" customWidth="1"/>
    <col min="7" max="7" width="17.28515625" style="13" customWidth="1"/>
    <col min="8" max="8" width="18" customWidth="1"/>
  </cols>
  <sheetData>
    <row r="1" spans="1:14" x14ac:dyDescent="0.25">
      <c r="C1" s="4" t="s">
        <v>9</v>
      </c>
      <c r="D1" s="4"/>
      <c r="E1" s="4"/>
      <c r="F1" s="4"/>
      <c r="G1" s="4"/>
      <c r="H1" s="4"/>
    </row>
    <row r="2" spans="1:14" x14ac:dyDescent="0.25">
      <c r="B2" s="1" t="s">
        <v>4</v>
      </c>
      <c r="C2" s="1" t="s">
        <v>7</v>
      </c>
      <c r="D2" s="1" t="s">
        <v>2</v>
      </c>
      <c r="E2" s="1" t="s">
        <v>3</v>
      </c>
      <c r="F2" s="1" t="s">
        <v>8</v>
      </c>
      <c r="G2" s="1" t="s">
        <v>10</v>
      </c>
      <c r="H2" s="1" t="s">
        <v>1</v>
      </c>
    </row>
    <row r="3" spans="1:14" x14ac:dyDescent="0.25">
      <c r="A3" t="s">
        <v>0</v>
      </c>
      <c r="B3">
        <v>2010</v>
      </c>
      <c r="C3" s="2">
        <v>25.41</v>
      </c>
      <c r="D3" s="2">
        <v>43.06</v>
      </c>
      <c r="E3" s="2">
        <v>25.41</v>
      </c>
      <c r="F3" s="7">
        <v>42.674196000000002</v>
      </c>
      <c r="G3" s="7">
        <f>F3-C3</f>
        <v>17.264196000000002</v>
      </c>
      <c r="H3" s="2">
        <f>(F3-C3)/C3</f>
        <v>0.67942526564344752</v>
      </c>
    </row>
    <row r="4" spans="1:14" x14ac:dyDescent="0.25">
      <c r="B4">
        <v>2011</v>
      </c>
      <c r="C4" s="2">
        <f>F3</f>
        <v>42.674196000000002</v>
      </c>
      <c r="D4" s="2">
        <v>55.86</v>
      </c>
      <c r="E4" s="2">
        <v>41.72</v>
      </c>
      <c r="F4" s="2">
        <v>53.58</v>
      </c>
      <c r="G4" s="7">
        <f>F4-C4</f>
        <v>10.905803999999996</v>
      </c>
      <c r="H4" s="2">
        <f>(F4-C4)/C4</f>
        <v>0.25555968295219894</v>
      </c>
    </row>
    <row r="5" spans="1:14" x14ac:dyDescent="0.25">
      <c r="B5">
        <v>2012</v>
      </c>
      <c r="C5" s="2">
        <f t="shared" ref="C5:C9" si="0">F4</f>
        <v>53.58</v>
      </c>
      <c r="D5" s="2">
        <v>93.29</v>
      </c>
      <c r="E5" s="2">
        <v>54.41</v>
      </c>
      <c r="F5" s="7">
        <v>71.030508999999995</v>
      </c>
      <c r="G5" s="7">
        <f>F5-C5</f>
        <v>17.450508999999997</v>
      </c>
      <c r="H5" s="2">
        <f>(F5-C5)/C5</f>
        <v>0.32569072415080247</v>
      </c>
    </row>
    <row r="6" spans="1:14" x14ac:dyDescent="0.25">
      <c r="B6">
        <v>2013</v>
      </c>
      <c r="C6" s="2">
        <f t="shared" si="0"/>
        <v>71.030508999999995</v>
      </c>
      <c r="D6" s="2">
        <v>78</v>
      </c>
      <c r="E6" s="2">
        <v>52.43</v>
      </c>
      <c r="F6" s="7">
        <v>76.762305999999995</v>
      </c>
      <c r="G6" s="7">
        <f>F6-C6</f>
        <v>5.7317970000000003</v>
      </c>
      <c r="H6" s="2">
        <f>(F6-C6)/C6</f>
        <v>8.0694860288837308E-2</v>
      </c>
      <c r="J6" s="2"/>
      <c r="N6" s="2"/>
    </row>
    <row r="7" spans="1:14" x14ac:dyDescent="0.25">
      <c r="B7">
        <v>2014</v>
      </c>
      <c r="C7" s="2">
        <f t="shared" si="0"/>
        <v>76.762305999999995</v>
      </c>
      <c r="D7" s="2">
        <v>116.37</v>
      </c>
      <c r="E7" s="2">
        <v>68.38</v>
      </c>
      <c r="F7" s="7">
        <v>107.94507</v>
      </c>
      <c r="G7" s="7">
        <f>F7-C7</f>
        <v>31.182764000000006</v>
      </c>
      <c r="H7" s="2">
        <f>(F7-C7)/C7</f>
        <v>0.40622495108471607</v>
      </c>
    </row>
    <row r="8" spans="1:14" x14ac:dyDescent="0.25">
      <c r="B8">
        <v>2015</v>
      </c>
      <c r="C8" s="2">
        <f t="shared" si="0"/>
        <v>107.94507</v>
      </c>
      <c r="D8" s="2">
        <v>130.66999999999999</v>
      </c>
      <c r="E8" s="2">
        <v>102.13</v>
      </c>
      <c r="F8" s="7">
        <v>104.691918</v>
      </c>
      <c r="G8" s="7">
        <f>F8-C8</f>
        <v>-3.253152</v>
      </c>
      <c r="H8" s="2">
        <f>(F8-C8)/C8</f>
        <v>-3.0137105844667108E-2</v>
      </c>
      <c r="K8" s="14"/>
    </row>
    <row r="9" spans="1:14" x14ac:dyDescent="0.25">
      <c r="B9" s="1" t="s">
        <v>5</v>
      </c>
      <c r="C9" s="2">
        <f t="shared" si="0"/>
        <v>104.691918</v>
      </c>
      <c r="D9" s="2">
        <v>104.78</v>
      </c>
      <c r="E9" s="3">
        <v>92.92</v>
      </c>
      <c r="F9" s="7">
        <v>93.699996999999996</v>
      </c>
      <c r="G9" s="7">
        <f>F9-C9</f>
        <v>-10.991921000000005</v>
      </c>
      <c r="H9" s="2">
        <f>(F9-C9)/C9</f>
        <v>-0.10499302343472211</v>
      </c>
    </row>
    <row r="10" spans="1:14" x14ac:dyDescent="0.25">
      <c r="B10" s="1" t="s">
        <v>11</v>
      </c>
      <c r="C10" s="2">
        <f>C3</f>
        <v>25.41</v>
      </c>
      <c r="D10" s="2">
        <f>MAX(D3:D9)</f>
        <v>130.66999999999999</v>
      </c>
      <c r="E10" s="2">
        <f>MIN(E3:E9)</f>
        <v>25.41</v>
      </c>
      <c r="F10" s="2">
        <f>F9</f>
        <v>93.699996999999996</v>
      </c>
      <c r="G10" s="7">
        <f>F10-C10</f>
        <v>68.289997</v>
      </c>
      <c r="H10" s="2">
        <f>(F10-C10)/C10</f>
        <v>2.6875244785517514</v>
      </c>
    </row>
    <row r="11" spans="1:14" x14ac:dyDescent="0.25">
      <c r="B11" s="1"/>
    </row>
    <row r="12" spans="1:14" x14ac:dyDescent="0.25">
      <c r="A12" t="s">
        <v>12</v>
      </c>
      <c r="B12" s="13">
        <v>2010</v>
      </c>
      <c r="C12" s="16">
        <v>14.658521</v>
      </c>
      <c r="D12" s="2">
        <v>18.822237000000001</v>
      </c>
      <c r="E12" s="2">
        <v>10.595622000000001</v>
      </c>
      <c r="F12" s="16">
        <v>12.920073</v>
      </c>
      <c r="G12" s="7">
        <f t="shared" ref="G12:G18" si="1">F12-C12</f>
        <v>-1.738448</v>
      </c>
      <c r="H12" s="16">
        <f t="shared" ref="H12:H19" si="2">(F12-C12)/C12</f>
        <v>-0.11859641228470458</v>
      </c>
    </row>
    <row r="13" spans="1:14" x14ac:dyDescent="0.25">
      <c r="B13" s="13">
        <v>2011</v>
      </c>
      <c r="C13" s="2">
        <f>F12</f>
        <v>12.920073</v>
      </c>
      <c r="D13" s="2">
        <v>14.769949</v>
      </c>
      <c r="E13" s="2">
        <v>4.8560400000000001</v>
      </c>
      <c r="F13" s="16">
        <v>5.4107380000000003</v>
      </c>
      <c r="G13" s="7">
        <f t="shared" si="1"/>
        <v>-7.5093350000000001</v>
      </c>
      <c r="H13" s="16">
        <f t="shared" si="2"/>
        <v>-0.58121459530453112</v>
      </c>
    </row>
    <row r="14" spans="1:14" x14ac:dyDescent="0.25">
      <c r="B14" s="13">
        <v>2012</v>
      </c>
      <c r="C14" s="16">
        <f t="shared" ref="C14:C18" si="3">F13</f>
        <v>5.4107380000000003</v>
      </c>
      <c r="D14" s="2">
        <v>11.353111999999999</v>
      </c>
      <c r="E14" s="2">
        <v>5.6442959999999998</v>
      </c>
      <c r="F14" s="16">
        <v>11.353111999999999</v>
      </c>
      <c r="G14" s="7">
        <f t="shared" si="1"/>
        <v>5.9423739999999992</v>
      </c>
      <c r="H14" s="16">
        <f t="shared" si="2"/>
        <v>1.0982557277768761</v>
      </c>
    </row>
    <row r="15" spans="1:14" x14ac:dyDescent="0.25">
      <c r="B15" s="13">
        <v>2013</v>
      </c>
      <c r="C15" s="16">
        <f t="shared" si="3"/>
        <v>11.353111999999999</v>
      </c>
      <c r="D15" s="2">
        <v>15.565162000000001</v>
      </c>
      <c r="E15" s="2">
        <v>10.785945</v>
      </c>
      <c r="F15" s="16">
        <v>15.271134999999999</v>
      </c>
      <c r="G15" s="7">
        <f t="shared" si="1"/>
        <v>3.9180229999999998</v>
      </c>
      <c r="H15" s="16">
        <f t="shared" si="2"/>
        <v>0.34510564151925921</v>
      </c>
    </row>
    <row r="16" spans="1:14" x14ac:dyDescent="0.25">
      <c r="B16" s="13">
        <v>2014</v>
      </c>
      <c r="C16" s="16">
        <f t="shared" si="3"/>
        <v>15.271134999999999</v>
      </c>
      <c r="D16" s="2">
        <v>17.911182</v>
      </c>
      <c r="E16" s="2">
        <v>14.239993</v>
      </c>
      <c r="F16" s="16">
        <v>17.674078999999999</v>
      </c>
      <c r="G16" s="7">
        <f t="shared" si="1"/>
        <v>2.4029439999999997</v>
      </c>
      <c r="H16" s="16">
        <f t="shared" si="2"/>
        <v>0.1573520239327332</v>
      </c>
    </row>
    <row r="17" spans="1:18" x14ac:dyDescent="0.25">
      <c r="B17" s="13">
        <v>2015</v>
      </c>
      <c r="C17" s="16">
        <f t="shared" si="3"/>
        <v>17.674078999999999</v>
      </c>
      <c r="D17" s="2">
        <v>18.339158999999999</v>
      </c>
      <c r="E17" s="2">
        <v>14.967148999999999</v>
      </c>
      <c r="F17" s="16">
        <v>16.829999999999998</v>
      </c>
      <c r="G17" s="7">
        <f t="shared" si="1"/>
        <v>-0.84407900000000069</v>
      </c>
      <c r="H17" s="16">
        <f t="shared" si="2"/>
        <v>-4.7758018960988052E-2</v>
      </c>
    </row>
    <row r="18" spans="1:18" x14ac:dyDescent="0.25">
      <c r="B18" s="1" t="s">
        <v>5</v>
      </c>
      <c r="C18" s="16">
        <f t="shared" si="3"/>
        <v>16.829999999999998</v>
      </c>
      <c r="D18" s="2">
        <v>16.43</v>
      </c>
      <c r="E18" s="2">
        <v>11.16</v>
      </c>
      <c r="F18" s="16">
        <v>11.16</v>
      </c>
      <c r="G18" s="7">
        <f t="shared" si="1"/>
        <v>-5.6699999999999982</v>
      </c>
      <c r="H18" s="16">
        <f t="shared" si="2"/>
        <v>-0.33689839572192504</v>
      </c>
    </row>
    <row r="19" spans="1:18" x14ac:dyDescent="0.25">
      <c r="B19" s="1" t="s">
        <v>11</v>
      </c>
      <c r="C19" s="2">
        <f>C12</f>
        <v>14.658521</v>
      </c>
      <c r="D19" s="2">
        <v>18.822237000000001</v>
      </c>
      <c r="E19" s="2">
        <v>4.8560400000000001</v>
      </c>
      <c r="F19" s="2">
        <f>F18</f>
        <v>11.16</v>
      </c>
      <c r="G19" s="7">
        <f>F19-C19</f>
        <v>-3.4985210000000002</v>
      </c>
      <c r="H19" s="16">
        <f t="shared" si="2"/>
        <v>-0.23866807572196405</v>
      </c>
    </row>
    <row r="21" spans="1:18" x14ac:dyDescent="0.25">
      <c r="A21" t="s">
        <v>13</v>
      </c>
      <c r="B21" s="15">
        <v>2010</v>
      </c>
      <c r="C21" s="18">
        <v>13.173619</v>
      </c>
      <c r="D21" s="16">
        <v>16.075192999999999</v>
      </c>
      <c r="E21" s="16">
        <v>11.514889999999999</v>
      </c>
      <c r="F21" s="18">
        <v>15.406192000000001</v>
      </c>
      <c r="G21" s="7">
        <f t="shared" ref="G21:G28" si="4">F21-C21</f>
        <v>2.2325730000000004</v>
      </c>
      <c r="H21" s="18">
        <f t="shared" ref="H21:H28" si="5">(F21-C21)/C21</f>
        <v>0.16947302028394781</v>
      </c>
    </row>
    <row r="22" spans="1:18" x14ac:dyDescent="0.25">
      <c r="B22" s="15">
        <v>2011</v>
      </c>
      <c r="C22" s="2">
        <f>F21</f>
        <v>15.406192000000001</v>
      </c>
      <c r="D22" s="16">
        <v>18.126912999999998</v>
      </c>
      <c r="E22" s="16">
        <v>12.68238</v>
      </c>
      <c r="F22" s="18">
        <v>15.612352</v>
      </c>
      <c r="G22" s="7">
        <f t="shared" si="4"/>
        <v>0.20615999999999879</v>
      </c>
      <c r="H22" s="18">
        <f t="shared" si="5"/>
        <v>1.3381632528012034E-2</v>
      </c>
    </row>
    <row r="23" spans="1:18" x14ac:dyDescent="0.25">
      <c r="B23" s="15">
        <v>2012</v>
      </c>
      <c r="C23" s="18">
        <f t="shared" ref="C23:C27" si="6">F22</f>
        <v>15.612352</v>
      </c>
      <c r="D23" s="16">
        <v>20.720051999999999</v>
      </c>
      <c r="E23" s="16">
        <v>15.961503</v>
      </c>
      <c r="F23" s="18">
        <v>18.982821000000001</v>
      </c>
      <c r="G23" s="7">
        <f t="shared" si="4"/>
        <v>3.3704690000000017</v>
      </c>
      <c r="H23" s="18">
        <f t="shared" si="5"/>
        <v>0.21588476867546938</v>
      </c>
    </row>
    <row r="24" spans="1:18" x14ac:dyDescent="0.25">
      <c r="B24" s="15">
        <v>2013</v>
      </c>
      <c r="C24" s="18">
        <f t="shared" si="6"/>
        <v>18.982821000000001</v>
      </c>
      <c r="D24" s="16">
        <v>26.169604</v>
      </c>
      <c r="E24" s="16">
        <v>18.901427999999999</v>
      </c>
      <c r="F24" s="18">
        <v>26.169604</v>
      </c>
      <c r="G24" s="7">
        <f t="shared" si="4"/>
        <v>7.1867829999999984</v>
      </c>
      <c r="H24" s="18">
        <f t="shared" si="5"/>
        <v>0.37859404563736854</v>
      </c>
      <c r="K24" s="18"/>
      <c r="N24" s="18"/>
      <c r="O24" s="18"/>
      <c r="P24" s="18"/>
      <c r="Q24" s="18"/>
      <c r="R24" s="18"/>
    </row>
    <row r="25" spans="1:18" x14ac:dyDescent="0.25">
      <c r="B25" s="15">
        <v>2014</v>
      </c>
      <c r="C25" s="18">
        <f t="shared" si="6"/>
        <v>26.169604</v>
      </c>
      <c r="D25" s="16">
        <v>25.864065</v>
      </c>
      <c r="E25" s="16">
        <v>22.733851000000001</v>
      </c>
      <c r="F25" s="18">
        <v>24.425701</v>
      </c>
      <c r="G25" s="7">
        <f t="shared" si="4"/>
        <v>-1.7439029999999995</v>
      </c>
      <c r="H25" s="18">
        <f t="shared" si="5"/>
        <v>-6.6638494033001011E-2</v>
      </c>
    </row>
    <row r="26" spans="1:18" x14ac:dyDescent="0.25">
      <c r="B26" s="15">
        <v>2015</v>
      </c>
      <c r="C26" s="18">
        <f t="shared" si="6"/>
        <v>24.425701</v>
      </c>
      <c r="D26" s="16">
        <v>31.280000999999999</v>
      </c>
      <c r="E26" s="16">
        <v>22.792165000000001</v>
      </c>
      <c r="F26" s="18">
        <v>31.15</v>
      </c>
      <c r="G26" s="7">
        <f t="shared" si="4"/>
        <v>6.7242989999999985</v>
      </c>
      <c r="H26" s="18">
        <f t="shared" si="5"/>
        <v>0.2752960498452019</v>
      </c>
    </row>
    <row r="27" spans="1:18" x14ac:dyDescent="0.25">
      <c r="B27" s="1" t="s">
        <v>5</v>
      </c>
      <c r="C27" s="18">
        <f t="shared" si="6"/>
        <v>31.15</v>
      </c>
      <c r="D27" s="16">
        <v>30.74</v>
      </c>
      <c r="E27" s="16">
        <v>27.450001</v>
      </c>
      <c r="F27" s="18">
        <v>27.450001</v>
      </c>
      <c r="G27" s="7">
        <f t="shared" si="4"/>
        <v>-3.6999989999999983</v>
      </c>
      <c r="H27" s="18">
        <f t="shared" si="5"/>
        <v>-0.11878006420545742</v>
      </c>
    </row>
    <row r="28" spans="1:18" x14ac:dyDescent="0.25">
      <c r="B28" s="1" t="s">
        <v>11</v>
      </c>
      <c r="C28" s="2">
        <f>C21</f>
        <v>13.173619</v>
      </c>
      <c r="D28" s="16">
        <v>31.280000999999999</v>
      </c>
      <c r="E28" s="16">
        <v>11.514889999999999</v>
      </c>
      <c r="F28" s="2">
        <f>F27</f>
        <v>27.450001</v>
      </c>
      <c r="G28" s="7">
        <f t="shared" si="4"/>
        <v>14.276382</v>
      </c>
      <c r="H28" s="18">
        <f t="shared" si="5"/>
        <v>1.0837099509254062</v>
      </c>
    </row>
    <row r="30" spans="1:18" x14ac:dyDescent="0.25">
      <c r="A30" t="s">
        <v>14</v>
      </c>
      <c r="B30" s="17">
        <v>2010</v>
      </c>
      <c r="C30" s="20">
        <v>54.20476</v>
      </c>
      <c r="D30" s="18">
        <v>63.438021999999997</v>
      </c>
      <c r="E30" s="18">
        <v>48.227963000000003</v>
      </c>
      <c r="F30" s="20">
        <v>63.178812999999998</v>
      </c>
      <c r="G30" s="7">
        <f t="shared" ref="G30:G37" si="7">F30-C30</f>
        <v>8.9740529999999978</v>
      </c>
      <c r="H30" s="20">
        <f t="shared" ref="H30:H37" si="8">(F30-C30)/C30</f>
        <v>0.1655583937646804</v>
      </c>
    </row>
    <row r="31" spans="1:18" x14ac:dyDescent="0.25">
      <c r="B31" s="17">
        <v>2011</v>
      </c>
      <c r="C31" s="2">
        <f>F30</f>
        <v>63.178812999999998</v>
      </c>
      <c r="D31" s="18">
        <v>76.419117</v>
      </c>
      <c r="E31" s="18">
        <v>59.818190000000001</v>
      </c>
      <c r="F31" s="20">
        <v>74.972810999999993</v>
      </c>
      <c r="G31" s="7">
        <f t="shared" si="7"/>
        <v>11.793997999999995</v>
      </c>
      <c r="H31" s="20">
        <f t="shared" si="8"/>
        <v>0.18667647332975368</v>
      </c>
    </row>
    <row r="32" spans="1:18" x14ac:dyDescent="0.25">
      <c r="B32" s="17">
        <v>2012</v>
      </c>
      <c r="C32" s="20">
        <f t="shared" ref="C32:C36" si="9">F31</f>
        <v>74.972810999999993</v>
      </c>
      <c r="D32" s="18">
        <v>84.255250000000004</v>
      </c>
      <c r="E32" s="18">
        <v>69.490711000000005</v>
      </c>
      <c r="F32" s="20">
        <v>78.497525999999993</v>
      </c>
      <c r="G32" s="7">
        <f t="shared" si="7"/>
        <v>3.5247150000000005</v>
      </c>
      <c r="H32" s="20">
        <f t="shared" si="8"/>
        <v>4.7013243240939716E-2</v>
      </c>
    </row>
    <row r="33" spans="1:18" x14ac:dyDescent="0.25">
      <c r="B33" s="17">
        <v>2013</v>
      </c>
      <c r="C33" s="20">
        <f t="shared" si="9"/>
        <v>78.497525999999993</v>
      </c>
      <c r="D33" s="18">
        <v>94.578816000000003</v>
      </c>
      <c r="E33" s="18">
        <v>78.570030000000003</v>
      </c>
      <c r="F33" s="20">
        <v>94.289979000000002</v>
      </c>
      <c r="G33" s="7">
        <f t="shared" si="7"/>
        <v>15.792453000000009</v>
      </c>
      <c r="H33" s="20">
        <f t="shared" si="8"/>
        <v>0.20118408572519866</v>
      </c>
    </row>
    <row r="34" spans="1:18" x14ac:dyDescent="0.25">
      <c r="B34" s="17">
        <v>2014</v>
      </c>
      <c r="C34" s="20">
        <f t="shared" si="9"/>
        <v>94.289979000000002</v>
      </c>
      <c r="D34" s="18">
        <v>98.606607999999994</v>
      </c>
      <c r="E34" s="18">
        <v>82.792676</v>
      </c>
      <c r="F34" s="20">
        <v>88.579820999999995</v>
      </c>
      <c r="G34" s="7">
        <f t="shared" si="7"/>
        <v>-5.710158000000007</v>
      </c>
      <c r="H34" s="20">
        <f t="shared" si="8"/>
        <v>-6.0559542599961838E-2</v>
      </c>
    </row>
    <row r="35" spans="1:18" x14ac:dyDescent="0.25">
      <c r="B35" s="17">
        <v>2015</v>
      </c>
      <c r="C35" s="20">
        <f t="shared" si="9"/>
        <v>88.579820999999995</v>
      </c>
      <c r="D35" s="18">
        <v>90.134691000000004</v>
      </c>
      <c r="E35" s="18">
        <v>67.503521000000006</v>
      </c>
      <c r="F35" s="20">
        <v>77.248869999999997</v>
      </c>
      <c r="G35" s="7">
        <f t="shared" si="7"/>
        <v>-11.330950999999999</v>
      </c>
      <c r="H35" s="20">
        <f t="shared" si="8"/>
        <v>-0.12791797129506505</v>
      </c>
    </row>
    <row r="36" spans="1:18" x14ac:dyDescent="0.25">
      <c r="B36" s="1" t="s">
        <v>5</v>
      </c>
      <c r="C36" s="20">
        <f t="shared" si="9"/>
        <v>77.248869999999997</v>
      </c>
      <c r="D36" s="18">
        <v>80.430003999999997</v>
      </c>
      <c r="E36" s="18">
        <v>72.521777</v>
      </c>
      <c r="F36" s="20">
        <v>79.599997999999999</v>
      </c>
      <c r="G36" s="7">
        <f t="shared" si="7"/>
        <v>2.3511280000000028</v>
      </c>
      <c r="H36" s="20">
        <f t="shared" si="8"/>
        <v>3.0435759125020247E-2</v>
      </c>
    </row>
    <row r="37" spans="1:18" x14ac:dyDescent="0.25">
      <c r="B37" s="1" t="s">
        <v>11</v>
      </c>
      <c r="C37" s="2">
        <f>C30</f>
        <v>54.20476</v>
      </c>
      <c r="D37" s="18">
        <v>98.606607999999994</v>
      </c>
      <c r="E37" s="18">
        <v>48.227963000000003</v>
      </c>
      <c r="F37" s="2">
        <f>F36</f>
        <v>79.599997999999999</v>
      </c>
      <c r="G37" s="7">
        <f t="shared" si="7"/>
        <v>25.395237999999999</v>
      </c>
      <c r="H37" s="20">
        <f t="shared" si="8"/>
        <v>0.46850568105088924</v>
      </c>
    </row>
    <row r="38" spans="1:18" x14ac:dyDescent="0.25">
      <c r="J38" s="20"/>
      <c r="K38" s="20"/>
      <c r="L38" s="20"/>
      <c r="M38" s="20"/>
      <c r="N38" s="20"/>
      <c r="O38" s="20"/>
      <c r="P38" s="20"/>
      <c r="Q38" s="20"/>
    </row>
    <row r="40" spans="1:18" x14ac:dyDescent="0.25">
      <c r="A40" t="s">
        <v>15</v>
      </c>
      <c r="B40" s="19">
        <v>2010</v>
      </c>
      <c r="C40" s="21">
        <v>45.961823000000003</v>
      </c>
      <c r="D40" s="20">
        <v>48.449817000000003</v>
      </c>
      <c r="E40" s="20">
        <v>41.764761</v>
      </c>
      <c r="F40" s="21">
        <v>47.459341999999999</v>
      </c>
      <c r="G40" s="7">
        <f t="shared" ref="G40:G47" si="10">F40-C40</f>
        <v>1.4975189999999969</v>
      </c>
      <c r="H40" s="21">
        <f t="shared" ref="H40:H47" si="11">(F40-C40)/C40</f>
        <v>3.2581801640026262E-2</v>
      </c>
    </row>
    <row r="41" spans="1:18" x14ac:dyDescent="0.25">
      <c r="B41" s="19">
        <v>2011</v>
      </c>
      <c r="C41" s="2">
        <f>F40</f>
        <v>47.459341999999999</v>
      </c>
      <c r="D41" s="20">
        <v>54.237951000000002</v>
      </c>
      <c r="E41" s="20">
        <v>43.496499</v>
      </c>
      <c r="F41" s="21">
        <v>54.030000999999999</v>
      </c>
      <c r="G41" s="7">
        <f t="shared" si="10"/>
        <v>6.5706589999999991</v>
      </c>
      <c r="H41" s="21">
        <f t="shared" si="11"/>
        <v>0.13844816896112885</v>
      </c>
    </row>
    <row r="42" spans="1:18" x14ac:dyDescent="0.25">
      <c r="B42" s="19">
        <v>2012</v>
      </c>
      <c r="C42" s="21">
        <f t="shared" ref="C42:C46" si="12">F41</f>
        <v>54.030000999999999</v>
      </c>
      <c r="D42" s="20">
        <v>71.078300999999996</v>
      </c>
      <c r="E42" s="20">
        <v>52.207242999999998</v>
      </c>
      <c r="F42" s="21">
        <v>63.209133999999999</v>
      </c>
      <c r="G42" s="7">
        <f t="shared" si="10"/>
        <v>9.1791330000000002</v>
      </c>
      <c r="H42" s="21">
        <f t="shared" si="11"/>
        <v>0.16988955821044682</v>
      </c>
    </row>
    <row r="43" spans="1:18" x14ac:dyDescent="0.25">
      <c r="B43" s="19">
        <v>2013</v>
      </c>
      <c r="C43" s="21">
        <f t="shared" si="12"/>
        <v>63.209133999999999</v>
      </c>
      <c r="D43" s="20">
        <v>76.636056999999994</v>
      </c>
      <c r="E43" s="20">
        <v>63.273981999999997</v>
      </c>
      <c r="F43" s="21">
        <v>74.690258999999998</v>
      </c>
      <c r="G43" s="7">
        <f t="shared" si="10"/>
        <v>11.481124999999999</v>
      </c>
      <c r="H43" s="21">
        <f t="shared" si="11"/>
        <v>0.18163711909104779</v>
      </c>
    </row>
    <row r="44" spans="1:18" x14ac:dyDescent="0.25">
      <c r="B44" s="19">
        <v>2014</v>
      </c>
      <c r="C44" s="21">
        <f t="shared" si="12"/>
        <v>74.690258999999998</v>
      </c>
      <c r="D44" s="20">
        <v>84.698575000000005</v>
      </c>
      <c r="E44" s="20">
        <v>68.966759999999994</v>
      </c>
      <c r="F44" s="21">
        <v>83.556655000000006</v>
      </c>
      <c r="G44" s="7">
        <f t="shared" si="10"/>
        <v>8.8663960000000088</v>
      </c>
      <c r="H44" s="21">
        <f t="shared" si="11"/>
        <v>0.11870886670777255</v>
      </c>
    </row>
    <row r="45" spans="1:18" x14ac:dyDescent="0.25">
      <c r="B45" s="19">
        <v>2015</v>
      </c>
      <c r="C45" s="21">
        <f t="shared" si="12"/>
        <v>83.556655000000006</v>
      </c>
      <c r="D45" s="20">
        <v>88.022484000000006</v>
      </c>
      <c r="E45" s="20">
        <v>55.951345000000003</v>
      </c>
      <c r="F45" s="21">
        <v>61.299999</v>
      </c>
      <c r="G45" s="7">
        <f t="shared" si="10"/>
        <v>-22.256656000000007</v>
      </c>
      <c r="H45" s="21">
        <f t="shared" si="11"/>
        <v>-0.26636604828185145</v>
      </c>
    </row>
    <row r="46" spans="1:18" x14ac:dyDescent="0.25">
      <c r="B46" s="1" t="s">
        <v>5</v>
      </c>
      <c r="C46" s="21">
        <f t="shared" si="12"/>
        <v>61.299999</v>
      </c>
      <c r="D46" s="20">
        <v>67.5</v>
      </c>
      <c r="E46" s="20">
        <v>60.84</v>
      </c>
      <c r="F46" s="21">
        <v>65.319999999999993</v>
      </c>
      <c r="G46" s="7">
        <f t="shared" si="10"/>
        <v>4.0200009999999935</v>
      </c>
      <c r="H46" s="21">
        <f t="shared" si="11"/>
        <v>6.5579136469480104E-2</v>
      </c>
    </row>
    <row r="47" spans="1:18" x14ac:dyDescent="0.25">
      <c r="B47" s="1" t="s">
        <v>11</v>
      </c>
      <c r="C47" s="2">
        <f>C40</f>
        <v>45.961823000000003</v>
      </c>
      <c r="D47" s="20">
        <v>88.022484000000006</v>
      </c>
      <c r="E47" s="20">
        <v>41.764761</v>
      </c>
      <c r="F47" s="2">
        <f>F46</f>
        <v>65.319999999999993</v>
      </c>
      <c r="G47" s="7">
        <f t="shared" si="10"/>
        <v>19.358176999999991</v>
      </c>
      <c r="H47" s="21">
        <f t="shared" si="11"/>
        <v>0.42117948628800012</v>
      </c>
    </row>
    <row r="48" spans="1:18" x14ac:dyDescent="0.25">
      <c r="K48" s="21"/>
      <c r="L48" s="21"/>
      <c r="M48" s="21"/>
      <c r="N48" s="21"/>
      <c r="O48" s="21"/>
      <c r="P48" s="21"/>
      <c r="Q48" s="21"/>
      <c r="R48" s="21"/>
    </row>
  </sheetData>
  <mergeCells count="1">
    <mergeCell ref="C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Returns</vt:lpstr>
      <vt:lpstr>Price Volume</vt:lpstr>
      <vt:lpstr>Sheet3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Lilianne Raud</dc:creator>
  <cp:lastModifiedBy>Lilianne Raud</cp:lastModifiedBy>
  <dcterms:created xsi:type="dcterms:W3CDTF">2016-02-12T23:51:36Z</dcterms:created>
  <dcterms:modified xsi:type="dcterms:W3CDTF">2016-02-14T17:02:44Z</dcterms:modified>
</cp:coreProperties>
</file>