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C:\Users\jmsch\OneDrive - Wright State University\Schoolwork\Physics II\Lab\"/>
    </mc:Choice>
  </mc:AlternateContent>
  <xr:revisionPtr revIDLastSave="0" documentId="13_ncr:1_{6DED5182-D6CD-4FB8-80E2-BDEEF3F3E600}" xr6:coauthVersionLast="47" xr6:coauthVersionMax="47" xr10:uidLastSave="{00000000-0000-0000-0000-000000000000}"/>
  <bookViews>
    <workbookView xWindow="-110" yWindow="-110" windowWidth="19420" windowHeight="13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68" i="1"/>
  <c r="D65" i="1"/>
  <c r="D64" i="1"/>
  <c r="D63" i="1"/>
  <c r="D62" i="1"/>
  <c r="D61" i="1"/>
  <c r="D60" i="1"/>
  <c r="D59" i="1"/>
  <c r="B65" i="1"/>
  <c r="B64" i="1"/>
  <c r="B63" i="1"/>
  <c r="B62" i="1"/>
  <c r="B61" i="1"/>
  <c r="B60" i="1"/>
  <c r="B59" i="1"/>
  <c r="E56" i="1"/>
  <c r="C33" i="1"/>
  <c r="C31" i="1"/>
  <c r="C50" i="1"/>
  <c r="C48" i="1"/>
  <c r="C46" i="1"/>
  <c r="C45" i="1"/>
  <c r="C44" i="1"/>
  <c r="C43" i="1"/>
  <c r="F38" i="1"/>
  <c r="F21" i="1"/>
  <c r="F16" i="1"/>
  <c r="F14" i="1"/>
  <c r="F12" i="1"/>
  <c r="F11" i="1"/>
  <c r="F10" i="1"/>
  <c r="F9" i="1"/>
  <c r="F8" i="1"/>
  <c r="C16" i="1"/>
  <c r="C14" i="1"/>
  <c r="C60" i="1" l="1"/>
  <c r="C59" i="1"/>
  <c r="C61" i="1" l="1"/>
  <c r="C62" i="1" l="1"/>
  <c r="C63" i="1" l="1"/>
  <c r="C65" i="1" l="1"/>
  <c r="C64" i="1"/>
</calcChain>
</file>

<file path=xl/sharedStrings.xml><?xml version="1.0" encoding="utf-8"?>
<sst xmlns="http://schemas.openxmlformats.org/spreadsheetml/2006/main" count="62" uniqueCount="35">
  <si>
    <t>Capacitance</t>
  </si>
  <si>
    <t>Measured Resistance of 2200 Ω Resistor</t>
  </si>
  <si>
    <t>Ω</t>
  </si>
  <si>
    <t>500 μF Capacitor</t>
  </si>
  <si>
    <r>
      <t xml:space="preserve">2000 </t>
    </r>
    <r>
      <rPr>
        <sz val="11"/>
        <color theme="1"/>
        <rFont val="Calibri"/>
        <family val="2"/>
      </rPr>
      <t>μF Capacitor</t>
    </r>
  </si>
  <si>
    <t>t*</t>
  </si>
  <si>
    <t>Avg. t*</t>
  </si>
  <si>
    <r>
      <t>C</t>
    </r>
    <r>
      <rPr>
        <vertAlign val="subscript"/>
        <sz val="11"/>
        <color theme="1"/>
        <rFont val="Calibri"/>
        <family val="2"/>
        <scheme val="minor"/>
      </rPr>
      <t>500</t>
    </r>
  </si>
  <si>
    <t>F</t>
  </si>
  <si>
    <r>
      <t>C</t>
    </r>
    <r>
      <rPr>
        <vertAlign val="subscript"/>
        <sz val="11"/>
        <color theme="1"/>
        <rFont val="Calibri"/>
        <family val="2"/>
        <scheme val="minor"/>
      </rPr>
      <t>2000</t>
    </r>
  </si>
  <si>
    <t>Capacitors in Series</t>
  </si>
  <si>
    <t>Calculated Capacitance using formula</t>
  </si>
  <si>
    <t>Series Capacitors</t>
  </si>
  <si>
    <r>
      <t>C</t>
    </r>
    <r>
      <rPr>
        <vertAlign val="subscript"/>
        <sz val="11"/>
        <color theme="1"/>
        <rFont val="Calibri"/>
        <family val="2"/>
        <scheme val="minor"/>
      </rPr>
      <t>series</t>
    </r>
  </si>
  <si>
    <t>Capacitors in Parallel</t>
  </si>
  <si>
    <t>Parallel Capacitors</t>
  </si>
  <si>
    <r>
      <t>C</t>
    </r>
    <r>
      <rPr>
        <vertAlign val="subscript"/>
        <sz val="11"/>
        <color theme="1"/>
        <rFont val="Calibri"/>
        <family val="2"/>
        <scheme val="minor"/>
      </rPr>
      <t>parallel</t>
    </r>
  </si>
  <si>
    <t>Parallel Plate Capacitor</t>
  </si>
  <si>
    <t>Length</t>
  </si>
  <si>
    <t>Width</t>
  </si>
  <si>
    <t>Area</t>
  </si>
  <si>
    <t>width of 1 page</t>
  </si>
  <si>
    <t>Separation, d</t>
  </si>
  <si>
    <t>1/d</t>
  </si>
  <si>
    <t># of pages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</si>
  <si>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</si>
  <si>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</si>
  <si>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</si>
  <si>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4</t>
    </r>
  </si>
  <si>
    <r>
      <t>d</t>
    </r>
    <r>
      <rPr>
        <vertAlign val="subscript"/>
        <sz val="11"/>
        <color theme="1"/>
        <rFont val="Calibri"/>
        <family val="2"/>
        <scheme val="minor"/>
      </rPr>
      <t>5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</si>
  <si>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</si>
  <si>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</si>
  <si>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t>Place Graph Here</t>
  </si>
  <si>
    <t>Slope of Line</t>
  </si>
  <si>
    <t>Dielectric Const.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</si>
</sst>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10" borderId="1" xfId="9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10" borderId="1" xfId="9" applyBorder="1"/>
    <xf numFmtId="0" fontId="1" fillId="13" borderId="1" xfId="12" applyBorder="1" applyAlignment="1">
      <alignment horizontal="center" vertical="center"/>
    </xf>
    <xf numFmtId="0" fontId="0" fillId="13" borderId="1" xfId="12" applyFont="1" applyBorder="1" applyAlignment="1">
      <alignment horizontal="center" vertical="center"/>
    </xf>
    <xf numFmtId="0" fontId="1" fillId="12" borderId="1" xfId="11" applyBorder="1"/>
    <xf numFmtId="0" fontId="1" fillId="4" borderId="1" xfId="3" applyBorder="1"/>
    <xf numFmtId="0" fontId="1" fillId="8" borderId="1" xfId="7" applyBorder="1"/>
    <xf numFmtId="0" fontId="1" fillId="12" borderId="1" xfId="11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6" borderId="0" xfId="5"/>
    <xf numFmtId="0" fontId="0" fillId="0" borderId="0" xfId="0" applyAlignment="1">
      <alignment horizontal="right"/>
    </xf>
    <xf numFmtId="0" fontId="1" fillId="5" borderId="1" xfId="4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164" fontId="1" fillId="10" borderId="1" xfId="9" applyNumberFormat="1" applyBorder="1" applyAlignment="1"/>
    <xf numFmtId="165" fontId="1" fillId="4" borderId="1" xfId="3" applyNumberFormat="1" applyBorder="1" applyAlignment="1"/>
    <xf numFmtId="166" fontId="1" fillId="8" borderId="1" xfId="7" applyNumberFormat="1" applyBorder="1" applyAlignment="1"/>
    <xf numFmtId="0" fontId="0" fillId="0" borderId="0" xfId="0" applyAlignment="1">
      <alignment horizontal="center"/>
    </xf>
    <xf numFmtId="0" fontId="1" fillId="5" borderId="1" xfId="4" applyBorder="1" applyAlignment="1">
      <alignment horizontal="center"/>
    </xf>
    <xf numFmtId="0" fontId="1" fillId="6" borderId="0" xfId="5" applyAlignment="1">
      <alignment horizontal="center"/>
    </xf>
    <xf numFmtId="0" fontId="0" fillId="6" borderId="0" xfId="5" applyFont="1" applyAlignment="1">
      <alignment horizontal="center"/>
    </xf>
    <xf numFmtId="0" fontId="1" fillId="2" borderId="0" xfId="1" applyAlignment="1">
      <alignment horizontal="center"/>
    </xf>
    <xf numFmtId="0" fontId="1" fillId="9" borderId="1" xfId="8" applyBorder="1" applyAlignment="1">
      <alignment horizontal="center"/>
    </xf>
    <xf numFmtId="0" fontId="4" fillId="6" borderId="0" xfId="5" applyFont="1" applyAlignment="1">
      <alignment horizont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0" fillId="13" borderId="1" xfId="12" applyFont="1" applyBorder="1" applyAlignment="1">
      <alignment horizontal="center"/>
    </xf>
    <xf numFmtId="0" fontId="1" fillId="13" borderId="1" xfId="12" applyBorder="1" applyAlignment="1">
      <alignment horizontal="center"/>
    </xf>
    <xf numFmtId="0" fontId="1" fillId="12" borderId="1" xfId="11" applyBorder="1" applyAlignment="1">
      <alignment horizontal="center"/>
    </xf>
  </cellXfs>
  <cellStyles count="13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407184235672769E-2"/>
                  <c:y val="5.7979977118416681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Sheet1!$C$59:$C$65</c:f>
              <c:numCache>
                <c:formatCode>0.000000</c:formatCode>
                <c:ptCount val="7"/>
                <c:pt idx="0">
                  <c:v>3333.333333333333</c:v>
                </c:pt>
                <c:pt idx="1">
                  <c:v>1666.6666666666665</c:v>
                </c:pt>
                <c:pt idx="2">
                  <c:v>1111.1111111111111</c:v>
                </c:pt>
                <c:pt idx="3">
                  <c:v>833.33333333333326</c:v>
                </c:pt>
                <c:pt idx="4">
                  <c:v>666.66666666666663</c:v>
                </c:pt>
                <c:pt idx="5">
                  <c:v>555.55555555555554</c:v>
                </c:pt>
                <c:pt idx="6">
                  <c:v>476.1904761904762</c:v>
                </c:pt>
              </c:numCache>
            </c:numRef>
          </c:xVal>
          <c:yVal>
            <c:numRef>
              <c:f>Sheet1!$D$59:$D$65</c:f>
              <c:numCache>
                <c:formatCode>0.0000E+00</c:formatCode>
                <c:ptCount val="7"/>
                <c:pt idx="0">
                  <c:v>2.1700000000000001E-3</c:v>
                </c:pt>
                <c:pt idx="1">
                  <c:v>1.5E-3</c:v>
                </c:pt>
                <c:pt idx="2">
                  <c:v>1.25E-3</c:v>
                </c:pt>
                <c:pt idx="3">
                  <c:v>1.0600000000000002E-3</c:v>
                </c:pt>
                <c:pt idx="4">
                  <c:v>8.1000000000000006E-4</c:v>
                </c:pt>
                <c:pt idx="5">
                  <c:v>6.8100000000000007E-4</c:v>
                </c:pt>
                <c:pt idx="6">
                  <c:v>6.7000000000000002E-4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5-4D4A-B340-E315FFEE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97375"/>
        <c:axId val="467940991"/>
      </c:scatterChart>
      <c:valAx>
        <c:axId val="1686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0991"/>
        <c:crosses val="autoZero"/>
        <c:crossBetween val="midCat"/>
      </c:valAx>
      <c:valAx>
        <c:axId val="4679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612027</xdr:colOff>
      <xdr:row>52</xdr:row>
      <xdr:rowOff>7471</xdr:rowOff>
    </xdr:from>
    <xdr:to>
      <xdr:col>19</xdr:col>
      <xdr:colOff>22411</xdr:colOff>
      <xdr:row>78</xdr:row>
      <xdr:rowOff>7471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17507-8B4A-E3FB-B836-A4CB85BFD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topLeftCell="A62" zoomScale="85" zoomScaleNormal="85" workbookViewId="0">
      <selection activeCell="C33" sqref="C33"/>
    </sheetView>
  </sheetViews>
  <sheetFormatPr defaultRowHeight="14.45"/>
  <cols>
    <col min="2" max="3" width="14" customWidth="1"/>
    <col min="4" max="4" width="14.28515625" customWidth="1"/>
    <col min="5" max="5" width="13.85546875" customWidth="1"/>
    <col min="6" max="6" width="13.7109375" customWidth="1"/>
  </cols>
  <sheetData>
    <row r="1" spans="1:7">
      <c r="A1" s="20" t="s">
        <v>0</v>
      </c>
      <c r="B1" s="20"/>
      <c r="C1" s="20"/>
      <c r="D1" s="20"/>
      <c r="E1" s="20"/>
    </row>
    <row r="3" spans="1:7">
      <c r="B3" s="21" t="s">
        <v>1</v>
      </c>
      <c r="C3" s="21"/>
      <c r="D3" s="21"/>
      <c r="E3" s="21"/>
      <c r="F3" s="8">
        <v>2213</v>
      </c>
      <c r="G3" s="1" t="s">
        <v>2</v>
      </c>
    </row>
    <row r="6" spans="1:7">
      <c r="B6" s="22" t="s">
        <v>3</v>
      </c>
      <c r="C6" s="22"/>
      <c r="E6" s="23" t="s">
        <v>4</v>
      </c>
      <c r="F6" s="22"/>
    </row>
    <row r="8" spans="1:7">
      <c r="B8" s="3" t="s">
        <v>5</v>
      </c>
      <c r="C8" s="4">
        <v>0.8</v>
      </c>
      <c r="E8" s="3" t="s">
        <v>5</v>
      </c>
      <c r="F8" s="4">
        <f>3.16-0.32</f>
        <v>2.8400000000000003</v>
      </c>
    </row>
    <row r="9" spans="1:7">
      <c r="B9" s="3" t="s">
        <v>5</v>
      </c>
      <c r="C9" s="4">
        <v>0.84</v>
      </c>
      <c r="E9" s="3" t="s">
        <v>5</v>
      </c>
      <c r="F9" s="4">
        <f>3.8-0.96</f>
        <v>2.84</v>
      </c>
    </row>
    <row r="10" spans="1:7">
      <c r="B10" s="3" t="s">
        <v>5</v>
      </c>
      <c r="C10" s="4">
        <v>0.76</v>
      </c>
      <c r="E10" s="3" t="s">
        <v>5</v>
      </c>
      <c r="F10" s="4">
        <f>3.88-1</f>
        <v>2.88</v>
      </c>
    </row>
    <row r="11" spans="1:7">
      <c r="B11" s="3" t="s">
        <v>5</v>
      </c>
      <c r="C11" s="4">
        <v>0.76</v>
      </c>
      <c r="E11" s="3" t="s">
        <v>5</v>
      </c>
      <c r="F11" s="4">
        <f>3.08-0.28</f>
        <v>2.8</v>
      </c>
    </row>
    <row r="12" spans="1:7">
      <c r="B12" s="3" t="s">
        <v>5</v>
      </c>
      <c r="C12" s="4">
        <v>0.76</v>
      </c>
      <c r="E12" s="3" t="s">
        <v>5</v>
      </c>
      <c r="F12" s="4">
        <f>3.24-0.36</f>
        <v>2.8800000000000003</v>
      </c>
    </row>
    <row r="14" spans="1:7">
      <c r="B14" s="3" t="s">
        <v>6</v>
      </c>
      <c r="C14" s="4">
        <f>AVERAGE(C8:C12)</f>
        <v>0.78400000000000003</v>
      </c>
      <c r="E14" s="3" t="s">
        <v>6</v>
      </c>
      <c r="F14" s="4">
        <f>AVERAGE(F8:F12)</f>
        <v>2.8479999999999999</v>
      </c>
    </row>
    <row r="16" spans="1:7" ht="16.5">
      <c r="B16" s="6" t="s">
        <v>7</v>
      </c>
      <c r="C16" s="7">
        <f>C14/(F3*LN(2))</f>
        <v>5.1110389157566535E-4</v>
      </c>
      <c r="D16" t="s">
        <v>8</v>
      </c>
      <c r="E16" s="6" t="s">
        <v>9</v>
      </c>
      <c r="F16" s="7">
        <f>F14/(F3*LN(2))</f>
        <v>1.8566631163360902E-3</v>
      </c>
      <c r="G16" t="s">
        <v>8</v>
      </c>
    </row>
    <row r="19" spans="1:6">
      <c r="A19" s="24" t="s">
        <v>10</v>
      </c>
      <c r="B19" s="24"/>
      <c r="C19" s="24"/>
      <c r="D19" s="24"/>
    </row>
    <row r="21" spans="1:6">
      <c r="B21" s="25" t="s">
        <v>11</v>
      </c>
      <c r="C21" s="25"/>
      <c r="D21" s="25"/>
      <c r="E21" s="25"/>
      <c r="F21" s="9">
        <f>1/((1/C16)+(1/F16))</f>
        <v>4.0077750088312084E-4</v>
      </c>
    </row>
    <row r="23" spans="1:6">
      <c r="B23" s="22" t="s">
        <v>12</v>
      </c>
      <c r="C23" s="22"/>
    </row>
    <row r="25" spans="1:6">
      <c r="B25" s="3" t="s">
        <v>5</v>
      </c>
      <c r="C25" s="4">
        <v>0.6</v>
      </c>
    </row>
    <row r="26" spans="1:6">
      <c r="B26" s="3" t="s">
        <v>5</v>
      </c>
      <c r="C26" s="4">
        <v>0.6</v>
      </c>
    </row>
    <row r="27" spans="1:6">
      <c r="B27" s="3" t="s">
        <v>5</v>
      </c>
      <c r="C27" s="4">
        <v>0.6</v>
      </c>
    </row>
    <row r="28" spans="1:6">
      <c r="B28" s="3" t="s">
        <v>5</v>
      </c>
      <c r="C28" s="4">
        <v>0.6</v>
      </c>
    </row>
    <row r="29" spans="1:6">
      <c r="B29" s="3" t="s">
        <v>5</v>
      </c>
      <c r="C29" s="4">
        <v>0.6</v>
      </c>
    </row>
    <row r="31" spans="1:6">
      <c r="B31" s="3" t="s">
        <v>6</v>
      </c>
      <c r="C31" s="4">
        <f>AVERAGE(C25:C29)</f>
        <v>0.6</v>
      </c>
    </row>
    <row r="33" spans="1:6" ht="16.5">
      <c r="B33" s="6" t="s">
        <v>13</v>
      </c>
      <c r="C33" s="7">
        <f>C31/(F3*LN(2))</f>
        <v>3.911509374303561E-4</v>
      </c>
      <c r="D33" t="s">
        <v>8</v>
      </c>
    </row>
    <row r="36" spans="1:6">
      <c r="A36" s="24" t="s">
        <v>14</v>
      </c>
      <c r="B36" s="24"/>
      <c r="C36" s="24"/>
      <c r="D36" s="24"/>
    </row>
    <row r="38" spans="1:6">
      <c r="B38" s="25" t="s">
        <v>11</v>
      </c>
      <c r="C38" s="25"/>
      <c r="D38" s="25"/>
      <c r="E38" s="25"/>
      <c r="F38" s="9">
        <f>C16+F16</f>
        <v>2.3677670079117557E-3</v>
      </c>
    </row>
    <row r="40" spans="1:6">
      <c r="B40" s="22" t="s">
        <v>15</v>
      </c>
      <c r="C40" s="22"/>
    </row>
    <row r="42" spans="1:6">
      <c r="B42" s="3" t="s">
        <v>5</v>
      </c>
      <c r="C42" s="4">
        <v>3.56</v>
      </c>
    </row>
    <row r="43" spans="1:6">
      <c r="B43" s="3" t="s">
        <v>5</v>
      </c>
      <c r="C43" s="4">
        <f>1.4+2.24</f>
        <v>3.64</v>
      </c>
    </row>
    <row r="44" spans="1:6">
      <c r="B44" s="3" t="s">
        <v>5</v>
      </c>
      <c r="C44" s="4">
        <f>2+1.64</f>
        <v>3.6399999999999997</v>
      </c>
    </row>
    <row r="45" spans="1:6">
      <c r="B45" s="3" t="s">
        <v>5</v>
      </c>
      <c r="C45" s="4">
        <f>2.08+1.4</f>
        <v>3.48</v>
      </c>
    </row>
    <row r="46" spans="1:6">
      <c r="B46" s="3" t="s">
        <v>5</v>
      </c>
      <c r="C46" s="4">
        <f>1.64+1.96</f>
        <v>3.5999999999999996</v>
      </c>
    </row>
    <row r="48" spans="1:6">
      <c r="B48" s="3" t="s">
        <v>6</v>
      </c>
      <c r="C48" s="4">
        <f>AVERAGE(C42:C46)</f>
        <v>3.5840000000000005</v>
      </c>
    </row>
    <row r="50" spans="1:19" ht="16.5">
      <c r="B50" s="6" t="s">
        <v>16</v>
      </c>
      <c r="C50" s="7">
        <f>C48/(F3*LN(2))</f>
        <v>2.3364749329173274E-3</v>
      </c>
      <c r="D50" t="s">
        <v>8</v>
      </c>
    </row>
    <row r="53" spans="1:19">
      <c r="A53" s="24" t="s">
        <v>17</v>
      </c>
      <c r="B53" s="24"/>
      <c r="C53" s="24"/>
      <c r="D53" s="24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>
      <c r="B55" s="5" t="s">
        <v>18</v>
      </c>
      <c r="C55" s="3" t="s">
        <v>19</v>
      </c>
      <c r="E55" s="11" t="s">
        <v>20</v>
      </c>
      <c r="F55" t="s">
        <v>21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>
      <c r="B56" s="10">
        <v>0.19900000000000001</v>
      </c>
      <c r="C56" s="2">
        <v>0.19500000000000001</v>
      </c>
      <c r="E56" s="12">
        <f>B56*C56</f>
        <v>3.8805000000000006E-2</v>
      </c>
      <c r="F56">
        <v>6.0000000000000002E-5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>
      <c r="B58" s="15" t="s">
        <v>22</v>
      </c>
      <c r="C58" s="16" t="s">
        <v>23</v>
      </c>
      <c r="D58" s="3" t="s">
        <v>0</v>
      </c>
      <c r="E58" t="s">
        <v>24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16.5">
      <c r="A59" s="14" t="s">
        <v>25</v>
      </c>
      <c r="B59" s="18">
        <f>$F$56*E59</f>
        <v>3.0000000000000003E-4</v>
      </c>
      <c r="C59" s="19">
        <f>1/B59</f>
        <v>3333.333333333333</v>
      </c>
      <c r="D59" s="17">
        <f>2.17*10^-3</f>
        <v>2.1700000000000001E-3</v>
      </c>
      <c r="E59">
        <v>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6.5">
      <c r="A60" s="14" t="s">
        <v>26</v>
      </c>
      <c r="B60" s="18">
        <f t="shared" ref="B60:B65" si="0">$F$56*E60</f>
        <v>6.0000000000000006E-4</v>
      </c>
      <c r="C60" s="19">
        <f t="shared" ref="C60:C65" si="1">1/B60</f>
        <v>1666.6666666666665</v>
      </c>
      <c r="D60" s="17">
        <f>1.5*10^-3</f>
        <v>1.5E-3</v>
      </c>
      <c r="E60">
        <v>10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ht="16.5">
      <c r="A61" s="14" t="s">
        <v>27</v>
      </c>
      <c r="B61" s="18">
        <f t="shared" si="0"/>
        <v>8.9999999999999998E-4</v>
      </c>
      <c r="C61" s="19">
        <f t="shared" si="1"/>
        <v>1111.1111111111111</v>
      </c>
      <c r="D61" s="17">
        <f>1.25*10^-3</f>
        <v>1.25E-3</v>
      </c>
      <c r="E61">
        <v>15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6.5">
      <c r="A62" s="14" t="s">
        <v>28</v>
      </c>
      <c r="B62" s="18">
        <f t="shared" si="0"/>
        <v>1.2000000000000001E-3</v>
      </c>
      <c r="C62" s="19">
        <f t="shared" si="1"/>
        <v>833.33333333333326</v>
      </c>
      <c r="D62" s="17">
        <f>1.06*10^-3</f>
        <v>1.0600000000000002E-3</v>
      </c>
      <c r="E62">
        <v>20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ht="16.5">
      <c r="A63" s="14" t="s">
        <v>29</v>
      </c>
      <c r="B63" s="18">
        <f t="shared" si="0"/>
        <v>1.5E-3</v>
      </c>
      <c r="C63" s="19">
        <f t="shared" si="1"/>
        <v>666.66666666666663</v>
      </c>
      <c r="D63" s="17">
        <f>0.81*10^-3</f>
        <v>8.1000000000000006E-4</v>
      </c>
      <c r="E63">
        <v>25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6.5">
      <c r="A64" s="14" t="s">
        <v>30</v>
      </c>
      <c r="B64" s="18">
        <f t="shared" si="0"/>
        <v>1.8E-3</v>
      </c>
      <c r="C64" s="19">
        <f t="shared" si="1"/>
        <v>555.55555555555554</v>
      </c>
      <c r="D64" s="17">
        <f>0.681*10^-3</f>
        <v>6.8100000000000007E-4</v>
      </c>
      <c r="E64">
        <v>30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ht="16.5">
      <c r="A65" s="14" t="s">
        <v>31</v>
      </c>
      <c r="B65" s="18">
        <f t="shared" si="0"/>
        <v>2.0999999999999999E-3</v>
      </c>
      <c r="C65" s="19">
        <f t="shared" si="1"/>
        <v>476.1904761904762</v>
      </c>
      <c r="D65" s="17">
        <f>0.67*10^-3</f>
        <v>6.7000000000000002E-4</v>
      </c>
      <c r="E65">
        <v>35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>
      <c r="I66" s="13"/>
      <c r="J66" s="13"/>
      <c r="K66" s="13"/>
      <c r="L66" s="13"/>
      <c r="M66" s="26" t="s">
        <v>32</v>
      </c>
      <c r="N66" s="23"/>
      <c r="O66" s="23"/>
      <c r="P66" s="13"/>
      <c r="Q66" s="13"/>
      <c r="R66" s="13"/>
      <c r="S66" s="13"/>
    </row>
    <row r="67" spans="1:19"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>
      <c r="B68" s="27" t="s">
        <v>33</v>
      </c>
      <c r="C68" s="27"/>
      <c r="D68" s="28">
        <f>5.20903*10^-7</f>
        <v>5.2090300000000004E-7</v>
      </c>
      <c r="E68" s="28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>
      <c r="B70" s="29" t="s">
        <v>34</v>
      </c>
      <c r="C70" s="30"/>
      <c r="D70" s="31">
        <f>D68/((8.85*10^-6)*E56)</f>
        <v>1.5167915486457346</v>
      </c>
      <c r="E70" s="31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</sheetData>
  <mergeCells count="16">
    <mergeCell ref="A53:D53"/>
    <mergeCell ref="M66:O66"/>
    <mergeCell ref="B68:C68"/>
    <mergeCell ref="D68:E68"/>
    <mergeCell ref="B70:C70"/>
    <mergeCell ref="D70:E70"/>
    <mergeCell ref="B21:E21"/>
    <mergeCell ref="B23:C23"/>
    <mergeCell ref="A36:D36"/>
    <mergeCell ref="B38:E38"/>
    <mergeCell ref="B40:C40"/>
    <mergeCell ref="A1:E1"/>
    <mergeCell ref="B3:E3"/>
    <mergeCell ref="B6:C6"/>
    <mergeCell ref="E6:F6"/>
    <mergeCell ref="A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Wright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J. Wagner</dc:creator>
  <cp:keywords/>
  <dc:description/>
  <cp:lastModifiedBy>Schmitz, Josiah</cp:lastModifiedBy>
  <cp:revision/>
  <dcterms:created xsi:type="dcterms:W3CDTF">2022-03-17T16:38:10Z</dcterms:created>
  <dcterms:modified xsi:type="dcterms:W3CDTF">2023-09-22T00:17:36Z</dcterms:modified>
  <cp:category/>
  <cp:contentStatus/>
</cp:coreProperties>
</file>