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raidermailwright-my.sharepoint.com/personal/schmitz_74_wright_edu/Documents/Schoolwork/Physics II/Lab/"/>
    </mc:Choice>
  </mc:AlternateContent>
  <xr:revisionPtr revIDLastSave="4" documentId="13_ncr:1_{69DE9A82-2487-4707-B4A9-A9E1A7B69AEC}" xr6:coauthVersionLast="47" xr6:coauthVersionMax="47" xr10:uidLastSave="{C0703119-1A55-4BD3-9B62-296CF763EA38}"/>
  <bookViews>
    <workbookView xWindow="-28920" yWindow="106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0" i="1" l="1"/>
  <c r="L69" i="1"/>
  <c r="H70" i="1"/>
  <c r="H69" i="1"/>
  <c r="H68" i="1"/>
  <c r="H67" i="1"/>
  <c r="H66" i="1"/>
  <c r="H65" i="1"/>
  <c r="H64" i="1"/>
  <c r="E70" i="1"/>
  <c r="E69" i="1"/>
  <c r="E68" i="1"/>
  <c r="E67" i="1"/>
  <c r="E66" i="1"/>
  <c r="E65" i="1"/>
  <c r="E64" i="1"/>
  <c r="D58" i="1"/>
  <c r="D54" i="1"/>
  <c r="E47" i="1"/>
  <c r="E50" i="1" s="1"/>
  <c r="B47" i="1"/>
  <c r="B50" i="1" s="1"/>
  <c r="C43" i="1"/>
  <c r="F39" i="1"/>
  <c r="F43" i="1" s="1"/>
  <c r="B43" i="1"/>
  <c r="E43" i="1"/>
  <c r="C14" i="1"/>
  <c r="B14" i="1"/>
  <c r="C39" i="1"/>
  <c r="B39" i="1"/>
  <c r="E21" i="1"/>
  <c r="E18" i="1"/>
  <c r="B18" i="1"/>
  <c r="B21" i="1" s="1"/>
  <c r="D25" i="1" s="1"/>
  <c r="D29" i="1" s="1"/>
  <c r="E14" i="1"/>
  <c r="F10" i="1"/>
  <c r="F14" i="1" s="1"/>
  <c r="C10" i="1"/>
  <c r="B10" i="1"/>
</calcChain>
</file>

<file path=xl/sharedStrings.xml><?xml version="1.0" encoding="utf-8"?>
<sst xmlns="http://schemas.openxmlformats.org/spreadsheetml/2006/main" count="62" uniqueCount="51">
  <si>
    <t>Diffraction Grating</t>
  </si>
  <si>
    <t>Part 1</t>
  </si>
  <si>
    <t>Blue Photon</t>
  </si>
  <si>
    <t>Central Maximum</t>
  </si>
  <si>
    <t>Angle</t>
  </si>
  <si>
    <t>Angle measured from Central Maximum</t>
  </si>
  <si>
    <t>Average</t>
  </si>
  <si>
    <t>Energy of</t>
  </si>
  <si>
    <t>Part 2</t>
  </si>
  <si>
    <t>Green Photon</t>
  </si>
  <si>
    <t>Average Ө1g</t>
  </si>
  <si>
    <t>Average Ө2g</t>
  </si>
  <si>
    <r>
      <t>Ө</t>
    </r>
    <r>
      <rPr>
        <vertAlign val="subscript"/>
        <sz val="11"/>
        <color theme="1"/>
        <rFont val="Calibri"/>
        <family val="2"/>
        <scheme val="minor"/>
      </rPr>
      <t>1B,R</t>
    </r>
  </si>
  <si>
    <r>
      <t>Ө</t>
    </r>
    <r>
      <rPr>
        <vertAlign val="subscript"/>
        <sz val="11"/>
        <color theme="1"/>
        <rFont val="Calibri"/>
        <family val="2"/>
        <scheme val="minor"/>
      </rPr>
      <t>1B,L</t>
    </r>
  </si>
  <si>
    <r>
      <t>Ө</t>
    </r>
    <r>
      <rPr>
        <vertAlign val="subscript"/>
        <sz val="11"/>
        <color theme="1"/>
        <rFont val="Calibri"/>
        <family val="2"/>
        <scheme val="minor"/>
      </rPr>
      <t>2B,R</t>
    </r>
  </si>
  <si>
    <r>
      <t>Ө</t>
    </r>
    <r>
      <rPr>
        <vertAlign val="subscript"/>
        <sz val="11"/>
        <color theme="1"/>
        <rFont val="Calibri"/>
        <family val="2"/>
        <scheme val="minor"/>
      </rPr>
      <t>2B,L</t>
    </r>
  </si>
  <si>
    <r>
      <t>Ө</t>
    </r>
    <r>
      <rPr>
        <vertAlign val="subscript"/>
        <sz val="11"/>
        <color theme="1"/>
        <rFont val="Calibri"/>
        <family val="2"/>
        <scheme val="minor"/>
      </rPr>
      <t>1b,r</t>
    </r>
  </si>
  <si>
    <r>
      <t>Ө</t>
    </r>
    <r>
      <rPr>
        <vertAlign val="subscript"/>
        <sz val="11"/>
        <color theme="1"/>
        <rFont val="Calibri"/>
        <family val="2"/>
        <scheme val="minor"/>
      </rPr>
      <t>1b,l</t>
    </r>
  </si>
  <si>
    <r>
      <t>Ө</t>
    </r>
    <r>
      <rPr>
        <vertAlign val="subscript"/>
        <sz val="11"/>
        <color theme="1"/>
        <rFont val="Calibri"/>
        <family val="2"/>
        <scheme val="minor"/>
      </rPr>
      <t>2b,r</t>
    </r>
  </si>
  <si>
    <r>
      <t>Ө</t>
    </r>
    <r>
      <rPr>
        <vertAlign val="subscript"/>
        <sz val="11"/>
        <color theme="1"/>
        <rFont val="Calibri"/>
        <family val="2"/>
        <scheme val="minor"/>
      </rPr>
      <t>2b,l</t>
    </r>
  </si>
  <si>
    <r>
      <t>Average Ө</t>
    </r>
    <r>
      <rPr>
        <vertAlign val="subscript"/>
        <sz val="11"/>
        <color theme="1"/>
        <rFont val="Calibri"/>
        <family val="2"/>
        <scheme val="minor"/>
      </rPr>
      <t>1b</t>
    </r>
  </si>
  <si>
    <r>
      <t>Average Ө</t>
    </r>
    <r>
      <rPr>
        <vertAlign val="subscript"/>
        <sz val="11"/>
        <color theme="1"/>
        <rFont val="Calibri"/>
        <family val="2"/>
        <scheme val="minor"/>
      </rPr>
      <t>2b</t>
    </r>
  </si>
  <si>
    <r>
      <t>λ</t>
    </r>
    <r>
      <rPr>
        <vertAlign val="subscript"/>
        <sz val="11"/>
        <color theme="1"/>
        <rFont val="Calibri"/>
        <family val="2"/>
        <scheme val="minor"/>
      </rPr>
      <t>b</t>
    </r>
  </si>
  <si>
    <r>
      <t>Ө</t>
    </r>
    <r>
      <rPr>
        <vertAlign val="subscript"/>
        <sz val="11"/>
        <color theme="1"/>
        <rFont val="Calibri"/>
        <family val="2"/>
        <scheme val="minor"/>
      </rPr>
      <t>1G,R</t>
    </r>
  </si>
  <si>
    <r>
      <t>Ө</t>
    </r>
    <r>
      <rPr>
        <vertAlign val="subscript"/>
        <sz val="11"/>
        <color theme="1"/>
        <rFont val="Calibri"/>
        <family val="2"/>
        <scheme val="minor"/>
      </rPr>
      <t>1G,L</t>
    </r>
  </si>
  <si>
    <r>
      <t>Ө</t>
    </r>
    <r>
      <rPr>
        <vertAlign val="subscript"/>
        <sz val="11"/>
        <color theme="1"/>
        <rFont val="Calibri"/>
        <family val="2"/>
        <scheme val="minor"/>
      </rPr>
      <t>2G,R</t>
    </r>
  </si>
  <si>
    <r>
      <t>Ө</t>
    </r>
    <r>
      <rPr>
        <vertAlign val="subscript"/>
        <sz val="11"/>
        <color theme="1"/>
        <rFont val="Calibri"/>
        <family val="2"/>
        <scheme val="minor"/>
      </rPr>
      <t>2G,L</t>
    </r>
  </si>
  <si>
    <r>
      <t>Ө</t>
    </r>
    <r>
      <rPr>
        <vertAlign val="subscript"/>
        <sz val="11"/>
        <color theme="1"/>
        <rFont val="Calibri"/>
        <family val="2"/>
        <scheme val="minor"/>
      </rPr>
      <t>1g,r</t>
    </r>
  </si>
  <si>
    <r>
      <t>Ө</t>
    </r>
    <r>
      <rPr>
        <vertAlign val="subscript"/>
        <sz val="11"/>
        <color theme="1"/>
        <rFont val="Calibri"/>
        <family val="2"/>
        <scheme val="minor"/>
      </rPr>
      <t>1g,l</t>
    </r>
  </si>
  <si>
    <r>
      <t>Ө</t>
    </r>
    <r>
      <rPr>
        <vertAlign val="subscript"/>
        <sz val="11"/>
        <color theme="1"/>
        <rFont val="Calibri"/>
        <family val="2"/>
        <scheme val="minor"/>
      </rPr>
      <t>2g,r</t>
    </r>
  </si>
  <si>
    <r>
      <t>Ө</t>
    </r>
    <r>
      <rPr>
        <vertAlign val="subscript"/>
        <sz val="11"/>
        <color theme="1"/>
        <rFont val="Calibri"/>
        <family val="2"/>
        <scheme val="minor"/>
      </rPr>
      <t>2g,l</t>
    </r>
  </si>
  <si>
    <r>
      <t>λ</t>
    </r>
    <r>
      <rPr>
        <vertAlign val="subscript"/>
        <sz val="11"/>
        <color theme="1"/>
        <rFont val="Calibri"/>
        <family val="2"/>
        <scheme val="minor"/>
      </rPr>
      <t>g</t>
    </r>
  </si>
  <si>
    <t>"1" = first order, "2" = second order</t>
  </si>
  <si>
    <t>Table 1</t>
  </si>
  <si>
    <t xml:space="preserve">Spectroscopic </t>
  </si>
  <si>
    <t>Notation of Level</t>
  </si>
  <si>
    <t>Energy</t>
  </si>
  <si>
    <t>(eV)</t>
  </si>
  <si>
    <t>Sum of Blue Photon Energy</t>
  </si>
  <si>
    <t>and Level Energy</t>
  </si>
  <si>
    <t>Sum of Green Photon Energy</t>
  </si>
  <si>
    <r>
      <t xml:space="preserve">6s 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</t>
    </r>
  </si>
  <si>
    <r>
      <t xml:space="preserve">6p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0</t>
    </r>
  </si>
  <si>
    <r>
      <t xml:space="preserve">6p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1</t>
    </r>
  </si>
  <si>
    <r>
      <t>6p</t>
    </r>
    <r>
      <rPr>
        <vertAlign val="superscript"/>
        <sz val="11"/>
        <color theme="1"/>
        <rFont val="Calibri"/>
        <family val="2"/>
        <scheme val="minor"/>
      </rPr>
      <t xml:space="preserve"> 3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</si>
  <si>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6p 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</si>
  <si>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7s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</si>
  <si>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7s</t>
    </r>
    <r>
      <rPr>
        <vertAlign val="superscript"/>
        <sz val="11"/>
        <color theme="1"/>
        <rFont val="Calibri"/>
        <family val="2"/>
        <scheme val="minor"/>
      </rPr>
      <t xml:space="preserve"> 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</si>
  <si>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Angle measured from Central Maximum (absolute value)</t>
  </si>
  <si>
    <t>e volts</t>
  </si>
  <si>
    <t>Formulas for 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</si>
</sst>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7" borderId="8" xfId="6" applyBorder="1" applyAlignment="1">
      <alignment horizontal="center" vertical="center"/>
    </xf>
    <xf numFmtId="0" fontId="1" fillId="7" borderId="9" xfId="6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8" borderId="8" xfId="7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0" fillId="8" borderId="1" xfId="7" applyFont="1" applyBorder="1" applyAlignment="1">
      <alignment horizontal="center" vertical="center"/>
    </xf>
    <xf numFmtId="0" fontId="0" fillId="8" borderId="9" xfId="7" applyFont="1" applyBorder="1" applyAlignment="1">
      <alignment horizontal="center" vertical="center"/>
    </xf>
    <xf numFmtId="0" fontId="0" fillId="9" borderId="9" xfId="8" applyFont="1" applyBorder="1" applyAlignment="1">
      <alignment horizontal="center" vertical="center"/>
    </xf>
    <xf numFmtId="0" fontId="0" fillId="6" borderId="1" xfId="5" applyFont="1" applyBorder="1" applyAlignment="1">
      <alignment horizontal="center" vertical="center"/>
    </xf>
    <xf numFmtId="0" fontId="0" fillId="3" borderId="9" xfId="2" applyFont="1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1" fillId="8" borderId="5" xfId="7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8" borderId="1" xfId="7" applyFont="1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0" fillId="9" borderId="1" xfId="8" applyFont="1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0" fillId="7" borderId="1" xfId="6" applyFont="1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</cellXfs>
  <cellStyles count="9">
    <cellStyle name="20% - Accent1" xfId="1" builtinId="30"/>
    <cellStyle name="20% - Accent3" xfId="3" builtinId="38"/>
    <cellStyle name="20% - Accent4" xfId="4" builtinId="42"/>
    <cellStyle name="20% - Accent5" xfId="5" builtinId="46"/>
    <cellStyle name="20% - Accent6" xfId="7" builtinId="50"/>
    <cellStyle name="40% - Accent1" xfId="2" builtinId="31"/>
    <cellStyle name="40% - Accent5" xfId="6" builtinId="47"/>
    <cellStyle name="40% - Accent6" xfId="8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38" workbookViewId="0">
      <selection activeCell="L70" sqref="L70"/>
    </sheetView>
  </sheetViews>
  <sheetFormatPr defaultRowHeight="15" x14ac:dyDescent="0.25"/>
  <cols>
    <col min="1" max="3" width="9.140625" style="1"/>
    <col min="4" max="4" width="12.7109375" style="1" customWidth="1"/>
    <col min="5" max="11" width="9.140625" style="1"/>
    <col min="12" max="12" width="11.85546875" bestFit="1" customWidth="1"/>
  </cols>
  <sheetData>
    <row r="1" spans="1:8" x14ac:dyDescent="0.25">
      <c r="A1" s="49" t="s">
        <v>0</v>
      </c>
      <c r="B1" s="49"/>
      <c r="C1" s="49"/>
      <c r="D1" s="49"/>
    </row>
    <row r="2" spans="1:8" x14ac:dyDescent="0.25">
      <c r="E2" s="49" t="s">
        <v>32</v>
      </c>
      <c r="F2" s="49"/>
      <c r="G2" s="49"/>
      <c r="H2" s="49"/>
    </row>
    <row r="3" spans="1:8" x14ac:dyDescent="0.25">
      <c r="A3" s="1" t="s">
        <v>1</v>
      </c>
      <c r="B3" s="49" t="s">
        <v>2</v>
      </c>
      <c r="C3" s="49"/>
    </row>
    <row r="5" spans="1:8" x14ac:dyDescent="0.25">
      <c r="B5" s="28" t="s">
        <v>3</v>
      </c>
      <c r="C5" s="30"/>
    </row>
    <row r="6" spans="1:8" x14ac:dyDescent="0.25">
      <c r="B6" s="31" t="s">
        <v>4</v>
      </c>
      <c r="C6" s="33"/>
    </row>
    <row r="7" spans="1:8" x14ac:dyDescent="0.25">
      <c r="B7" s="50">
        <v>180</v>
      </c>
      <c r="C7" s="51"/>
    </row>
    <row r="9" spans="1:8" ht="18" x14ac:dyDescent="0.25">
      <c r="B9" s="12" t="s">
        <v>12</v>
      </c>
      <c r="C9" s="12" t="s">
        <v>13</v>
      </c>
      <c r="E9" s="12" t="s">
        <v>14</v>
      </c>
      <c r="F9" s="12" t="s">
        <v>15</v>
      </c>
    </row>
    <row r="10" spans="1:8" x14ac:dyDescent="0.25">
      <c r="B10" s="19">
        <f>164.5+17/60</f>
        <v>164.78333333333333</v>
      </c>
      <c r="C10" s="17">
        <f>195+10/60</f>
        <v>195.16666666666666</v>
      </c>
      <c r="E10" s="17">
        <v>212</v>
      </c>
      <c r="F10" s="18">
        <f>148.5+23/60</f>
        <v>148.88333333333333</v>
      </c>
    </row>
    <row r="12" spans="1:8" x14ac:dyDescent="0.25">
      <c r="B12" s="49" t="s">
        <v>5</v>
      </c>
      <c r="C12" s="49"/>
      <c r="D12" s="49"/>
      <c r="E12" s="49"/>
      <c r="F12" s="49"/>
    </row>
    <row r="13" spans="1:8" ht="18" x14ac:dyDescent="0.25">
      <c r="B13" s="12" t="s">
        <v>16</v>
      </c>
      <c r="C13" s="12" t="s">
        <v>17</v>
      </c>
      <c r="E13" s="12" t="s">
        <v>18</v>
      </c>
      <c r="F13" s="12" t="s">
        <v>19</v>
      </c>
    </row>
    <row r="14" spans="1:8" x14ac:dyDescent="0.25">
      <c r="B14" s="2">
        <f>B7-B10</f>
        <v>15.216666666666669</v>
      </c>
      <c r="C14" s="2">
        <f>C10-B7</f>
        <v>15.166666666666657</v>
      </c>
      <c r="E14" s="2">
        <f>E10-B7</f>
        <v>32</v>
      </c>
      <c r="F14" s="2">
        <f>B7-F10</f>
        <v>31.116666666666674</v>
      </c>
    </row>
    <row r="17" spans="1:6" ht="18" x14ac:dyDescent="0.25">
      <c r="B17" s="45" t="s">
        <v>20</v>
      </c>
      <c r="C17" s="46"/>
      <c r="E17" s="45" t="s">
        <v>21</v>
      </c>
      <c r="F17" s="46"/>
    </row>
    <row r="18" spans="1:6" x14ac:dyDescent="0.25">
      <c r="B18" s="40">
        <f>AVERAGE(B14:C14)</f>
        <v>15.191666666666663</v>
      </c>
      <c r="C18" s="40"/>
      <c r="E18" s="40">
        <f>AVERAGE(E14:F14)</f>
        <v>31.558333333333337</v>
      </c>
      <c r="F18" s="40"/>
    </row>
    <row r="20" spans="1:6" ht="18" x14ac:dyDescent="0.25">
      <c r="B20" s="47" t="s">
        <v>22</v>
      </c>
      <c r="C20" s="48"/>
      <c r="E20" s="47" t="s">
        <v>22</v>
      </c>
      <c r="F20" s="48"/>
    </row>
    <row r="21" spans="1:6" x14ac:dyDescent="0.25">
      <c r="B21" s="23">
        <f>SIN(RADIANS(B18))/(600)</f>
        <v>4.3674803318080206E-4</v>
      </c>
      <c r="C21" s="23"/>
      <c r="E21" s="23">
        <f>SIN(RADIANS(E18))/(2*600)</f>
        <v>4.361386451370212E-4</v>
      </c>
      <c r="F21" s="23"/>
    </row>
    <row r="23" spans="1:6" x14ac:dyDescent="0.25">
      <c r="D23" s="3" t="s">
        <v>6</v>
      </c>
    </row>
    <row r="24" spans="1:6" ht="18" x14ac:dyDescent="0.25">
      <c r="D24" s="13" t="s">
        <v>22</v>
      </c>
    </row>
    <row r="25" spans="1:6" x14ac:dyDescent="0.25">
      <c r="D25" s="20">
        <f>AVERAGE(B21,E21)</f>
        <v>4.3644333915891163E-4</v>
      </c>
    </row>
    <row r="27" spans="1:6" x14ac:dyDescent="0.25">
      <c r="D27" s="4" t="s">
        <v>7</v>
      </c>
    </row>
    <row r="28" spans="1:6" x14ac:dyDescent="0.25">
      <c r="D28" s="5" t="s">
        <v>2</v>
      </c>
    </row>
    <row r="29" spans="1:6" x14ac:dyDescent="0.25">
      <c r="D29" s="6">
        <f>(12.4*10^3)/(D25*1*10^7)</f>
        <v>2.8411477246729353</v>
      </c>
    </row>
    <row r="30" spans="1:6" ht="13.5" customHeight="1" x14ac:dyDescent="0.25"/>
    <row r="32" spans="1:6" x14ac:dyDescent="0.25">
      <c r="A32" s="1" t="s">
        <v>8</v>
      </c>
      <c r="B32" s="49" t="s">
        <v>9</v>
      </c>
      <c r="C32" s="49"/>
    </row>
    <row r="34" spans="2:7" x14ac:dyDescent="0.25">
      <c r="B34" s="34" t="s">
        <v>3</v>
      </c>
      <c r="C34" s="36"/>
    </row>
    <row r="35" spans="2:7" x14ac:dyDescent="0.25">
      <c r="B35" s="37" t="s">
        <v>4</v>
      </c>
      <c r="C35" s="39"/>
    </row>
    <row r="36" spans="2:7" x14ac:dyDescent="0.25">
      <c r="B36" s="50">
        <v>180</v>
      </c>
      <c r="C36" s="51"/>
    </row>
    <row r="38" spans="2:7" ht="18" x14ac:dyDescent="0.25">
      <c r="B38" s="9" t="s">
        <v>23</v>
      </c>
      <c r="C38" s="9" t="s">
        <v>24</v>
      </c>
      <c r="E38" s="9" t="s">
        <v>25</v>
      </c>
      <c r="F38" s="9" t="s">
        <v>26</v>
      </c>
    </row>
    <row r="39" spans="2:7" x14ac:dyDescent="0.25">
      <c r="B39" s="2">
        <f>199+10/60</f>
        <v>199.16666666666666</v>
      </c>
      <c r="C39" s="2">
        <f>161</f>
        <v>161</v>
      </c>
      <c r="E39" s="2">
        <v>222</v>
      </c>
      <c r="F39" s="2">
        <f>138+5/60</f>
        <v>138.08333333333334</v>
      </c>
    </row>
    <row r="41" spans="2:7" x14ac:dyDescent="0.25">
      <c r="B41" s="22" t="s">
        <v>48</v>
      </c>
      <c r="C41" s="22"/>
      <c r="D41" s="22"/>
      <c r="E41" s="22"/>
      <c r="F41" s="22"/>
      <c r="G41" s="22"/>
    </row>
    <row r="42" spans="2:7" ht="18" x14ac:dyDescent="0.25">
      <c r="B42" s="9" t="s">
        <v>27</v>
      </c>
      <c r="C42" s="9" t="s">
        <v>28</v>
      </c>
      <c r="E42" s="9" t="s">
        <v>29</v>
      </c>
      <c r="F42" s="9" t="s">
        <v>30</v>
      </c>
    </row>
    <row r="43" spans="2:7" x14ac:dyDescent="0.25">
      <c r="B43" s="2">
        <f>B39-B36</f>
        <v>19.166666666666657</v>
      </c>
      <c r="C43" s="2">
        <f>B36-C39</f>
        <v>19</v>
      </c>
      <c r="E43" s="2">
        <f>E39-B36</f>
        <v>42</v>
      </c>
      <c r="F43" s="2">
        <f>B36-F39</f>
        <v>41.916666666666657</v>
      </c>
    </row>
    <row r="46" spans="2:7" x14ac:dyDescent="0.25">
      <c r="B46" s="43" t="s">
        <v>10</v>
      </c>
      <c r="C46" s="44"/>
      <c r="E46" s="43" t="s">
        <v>11</v>
      </c>
      <c r="F46" s="44"/>
    </row>
    <row r="47" spans="2:7" x14ac:dyDescent="0.25">
      <c r="B47" s="40">
        <f>AVERAGE(B43:C43)</f>
        <v>19.083333333333329</v>
      </c>
      <c r="C47" s="23"/>
      <c r="E47" s="40">
        <f>AVERAGE(E43:F43)</f>
        <v>41.958333333333329</v>
      </c>
      <c r="F47" s="23"/>
    </row>
    <row r="49" spans="1:10" ht="18" x14ac:dyDescent="0.25">
      <c r="B49" s="41" t="s">
        <v>31</v>
      </c>
      <c r="C49" s="42"/>
      <c r="E49" s="41" t="s">
        <v>31</v>
      </c>
      <c r="F49" s="42"/>
    </row>
    <row r="50" spans="1:10" x14ac:dyDescent="0.25">
      <c r="B50" s="23">
        <f>SIN(RADIANS(B47))/(600)</f>
        <v>5.4490501773785929E-4</v>
      </c>
      <c r="C50" s="23"/>
      <c r="E50" s="23">
        <f>SIN(RADIANS(E47))/(2*600)</f>
        <v>5.5715833275340717E-4</v>
      </c>
      <c r="F50" s="23"/>
    </row>
    <row r="52" spans="1:10" x14ac:dyDescent="0.25">
      <c r="D52" s="7" t="s">
        <v>6</v>
      </c>
    </row>
    <row r="53" spans="1:10" ht="18" x14ac:dyDescent="0.25">
      <c r="D53" s="10" t="s">
        <v>31</v>
      </c>
    </row>
    <row r="54" spans="1:10" x14ac:dyDescent="0.25">
      <c r="D54" s="20">
        <f>AVERAGE(B50,E50)</f>
        <v>5.5103167524563328E-4</v>
      </c>
    </row>
    <row r="56" spans="1:10" x14ac:dyDescent="0.25">
      <c r="D56" s="8" t="s">
        <v>7</v>
      </c>
    </row>
    <row r="57" spans="1:10" x14ac:dyDescent="0.25">
      <c r="D57" s="11" t="s">
        <v>9</v>
      </c>
    </row>
    <row r="58" spans="1:10" x14ac:dyDescent="0.25">
      <c r="D58" s="6">
        <f>(12.4*10^3)/(D54*1*10^7)</f>
        <v>2.2503243564850339</v>
      </c>
      <c r="E58" s="1" t="s">
        <v>49</v>
      </c>
    </row>
    <row r="61" spans="1:10" x14ac:dyDescent="0.25">
      <c r="A61" s="1" t="s">
        <v>33</v>
      </c>
    </row>
    <row r="62" spans="1:10" x14ac:dyDescent="0.25">
      <c r="B62" s="24" t="s">
        <v>34</v>
      </c>
      <c r="C62" s="25"/>
      <c r="D62" s="14" t="s">
        <v>36</v>
      </c>
      <c r="E62" s="28" t="s">
        <v>38</v>
      </c>
      <c r="F62" s="29"/>
      <c r="G62" s="30"/>
      <c r="H62" s="34" t="s">
        <v>40</v>
      </c>
      <c r="I62" s="35"/>
      <c r="J62" s="36"/>
    </row>
    <row r="63" spans="1:10" x14ac:dyDescent="0.25">
      <c r="B63" s="26" t="s">
        <v>35</v>
      </c>
      <c r="C63" s="27"/>
      <c r="D63" s="15" t="s">
        <v>37</v>
      </c>
      <c r="E63" s="31" t="s">
        <v>39</v>
      </c>
      <c r="F63" s="32"/>
      <c r="G63" s="33"/>
      <c r="H63" s="37" t="s">
        <v>39</v>
      </c>
      <c r="I63" s="38"/>
      <c r="J63" s="39"/>
    </row>
    <row r="64" spans="1:10" ht="18" x14ac:dyDescent="0.25">
      <c r="B64" s="23" t="s">
        <v>41</v>
      </c>
      <c r="C64" s="23"/>
      <c r="D64" s="16">
        <v>0</v>
      </c>
      <c r="E64" s="21">
        <f>D64+$D$29</f>
        <v>2.8411477246729353</v>
      </c>
      <c r="F64" s="21"/>
      <c r="G64" s="21"/>
      <c r="H64" s="21">
        <f>D64+$D$58</f>
        <v>2.2503243564850339</v>
      </c>
      <c r="I64" s="21"/>
      <c r="J64" s="21"/>
    </row>
    <row r="65" spans="2:12" ht="18" x14ac:dyDescent="0.25">
      <c r="B65" s="23" t="s">
        <v>42</v>
      </c>
      <c r="C65" s="23"/>
      <c r="D65" s="16">
        <v>4.6680000000000001</v>
      </c>
      <c r="E65" s="21">
        <f t="shared" ref="E65:E70" si="0">D65+$D$29</f>
        <v>7.5091477246729355</v>
      </c>
      <c r="F65" s="21"/>
      <c r="G65" s="21"/>
      <c r="H65" s="21">
        <f t="shared" ref="H65:H70" si="1">D65+$D$58</f>
        <v>6.9183243564850336</v>
      </c>
      <c r="I65" s="21"/>
      <c r="J65" s="21"/>
    </row>
    <row r="66" spans="2:12" ht="18" x14ac:dyDescent="0.25">
      <c r="B66" s="23" t="s">
        <v>43</v>
      </c>
      <c r="C66" s="23"/>
      <c r="D66" s="16">
        <v>4.8869999999999996</v>
      </c>
      <c r="E66" s="21">
        <f t="shared" si="0"/>
        <v>7.7281477246729349</v>
      </c>
      <c r="F66" s="21"/>
      <c r="G66" s="21"/>
      <c r="H66" s="21">
        <f t="shared" si="1"/>
        <v>7.1373243564850331</v>
      </c>
      <c r="I66" s="21"/>
      <c r="J66" s="21"/>
    </row>
    <row r="67" spans="2:12" ht="18" x14ac:dyDescent="0.25">
      <c r="B67" s="23" t="s">
        <v>44</v>
      </c>
      <c r="C67" s="23"/>
      <c r="D67" s="16">
        <v>5.4610000000000003</v>
      </c>
      <c r="E67" s="21">
        <f t="shared" si="0"/>
        <v>8.3021477246729347</v>
      </c>
      <c r="F67" s="21"/>
      <c r="G67" s="21"/>
      <c r="H67" s="21">
        <f t="shared" si="1"/>
        <v>7.7113243564850347</v>
      </c>
      <c r="I67" s="21"/>
      <c r="J67" s="21"/>
      <c r="L67" t="s">
        <v>50</v>
      </c>
    </row>
    <row r="68" spans="2:12" ht="18" x14ac:dyDescent="0.25">
      <c r="B68" s="23" t="s">
        <v>45</v>
      </c>
      <c r="C68" s="23"/>
      <c r="D68" s="16">
        <v>6.7050000000000001</v>
      </c>
      <c r="E68" s="21">
        <f t="shared" si="0"/>
        <v>9.5461477246729345</v>
      </c>
      <c r="F68" s="21"/>
      <c r="G68" s="21"/>
      <c r="H68" s="21">
        <f t="shared" si="1"/>
        <v>8.9553243564850344</v>
      </c>
      <c r="I68" s="21"/>
      <c r="J68" s="21"/>
    </row>
    <row r="69" spans="2:12" ht="18" x14ac:dyDescent="0.25">
      <c r="B69" s="23" t="s">
        <v>46</v>
      </c>
      <c r="C69" s="23"/>
      <c r="D69" s="16">
        <v>7.7309999999999999</v>
      </c>
      <c r="E69" s="21">
        <f t="shared" si="0"/>
        <v>10.572147724672934</v>
      </c>
      <c r="F69" s="21"/>
      <c r="G69" s="21"/>
      <c r="H69" s="21">
        <f t="shared" si="1"/>
        <v>9.9813243564850342</v>
      </c>
      <c r="I69" s="21"/>
      <c r="J69" s="21"/>
      <c r="L69">
        <f>SIN(RADIANS(B18)/(B21*10^7+20))*10^7</f>
        <v>604.32089031874102</v>
      </c>
    </row>
    <row r="70" spans="2:12" ht="18" x14ac:dyDescent="0.25">
      <c r="B70" s="23" t="s">
        <v>47</v>
      </c>
      <c r="C70" s="23"/>
      <c r="D70" s="16">
        <v>7.923</v>
      </c>
      <c r="E70" s="21">
        <f t="shared" si="0"/>
        <v>10.764147724672934</v>
      </c>
      <c r="F70" s="21"/>
      <c r="G70" s="21"/>
      <c r="H70" s="21">
        <f t="shared" si="1"/>
        <v>10.173324356485034</v>
      </c>
      <c r="I70" s="21"/>
      <c r="J70" s="21"/>
      <c r="L70">
        <f>SIN(RADIANS(B18)/(B21*10^7-20))*10^7</f>
        <v>609.88108466995106</v>
      </c>
    </row>
  </sheetData>
  <mergeCells count="55">
    <mergeCell ref="B12:F12"/>
    <mergeCell ref="E2:H2"/>
    <mergeCell ref="A1:D1"/>
    <mergeCell ref="B3:C3"/>
    <mergeCell ref="B5:C5"/>
    <mergeCell ref="B6:C6"/>
    <mergeCell ref="B7:C7"/>
    <mergeCell ref="E46:F46"/>
    <mergeCell ref="B17:C17"/>
    <mergeCell ref="E17:F17"/>
    <mergeCell ref="B18:C18"/>
    <mergeCell ref="E18:F18"/>
    <mergeCell ref="B20:C20"/>
    <mergeCell ref="B21:C21"/>
    <mergeCell ref="E20:F20"/>
    <mergeCell ref="E21:F21"/>
    <mergeCell ref="B32:C32"/>
    <mergeCell ref="B34:C34"/>
    <mergeCell ref="B35:C35"/>
    <mergeCell ref="B36:C36"/>
    <mergeCell ref="B46:C46"/>
    <mergeCell ref="H62:J62"/>
    <mergeCell ref="H63:J63"/>
    <mergeCell ref="B47:C47"/>
    <mergeCell ref="E47:F47"/>
    <mergeCell ref="B49:C49"/>
    <mergeCell ref="E49:F49"/>
    <mergeCell ref="B50:C50"/>
    <mergeCell ref="E50:F50"/>
    <mergeCell ref="B69:C69"/>
    <mergeCell ref="B62:C62"/>
    <mergeCell ref="B63:C63"/>
    <mergeCell ref="E62:G62"/>
    <mergeCell ref="E63:G63"/>
    <mergeCell ref="B64:C64"/>
    <mergeCell ref="B65:C65"/>
    <mergeCell ref="B66:C66"/>
    <mergeCell ref="B67:C67"/>
    <mergeCell ref="B68:C68"/>
    <mergeCell ref="H70:J70"/>
    <mergeCell ref="B41:G41"/>
    <mergeCell ref="H64:J64"/>
    <mergeCell ref="H65:J65"/>
    <mergeCell ref="H66:J66"/>
    <mergeCell ref="H67:J67"/>
    <mergeCell ref="H68:J68"/>
    <mergeCell ref="H69:J69"/>
    <mergeCell ref="B70:C70"/>
    <mergeCell ref="E64:G64"/>
    <mergeCell ref="E65:G65"/>
    <mergeCell ref="E66:G66"/>
    <mergeCell ref="E67:G67"/>
    <mergeCell ref="E68:G68"/>
    <mergeCell ref="E69:G69"/>
    <mergeCell ref="E70:G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J. Wagner</dc:creator>
  <cp:lastModifiedBy>Schmitz, Josiah</cp:lastModifiedBy>
  <dcterms:created xsi:type="dcterms:W3CDTF">2022-05-03T16:45:07Z</dcterms:created>
  <dcterms:modified xsi:type="dcterms:W3CDTF">2023-12-08T01:40:11Z</dcterms:modified>
</cp:coreProperties>
</file>