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raidermailwright-my.sharepoint.com/personal/schmitz_74_wright_edu/Documents/Schoolwork/Physics II/Lab/"/>
    </mc:Choice>
  </mc:AlternateContent>
  <xr:revisionPtr revIDLastSave="1" documentId="13_ncr:1_{D60E37AA-5C57-43A2-B3EF-0515D61C1AD0}" xr6:coauthVersionLast="47" xr6:coauthVersionMax="47" xr10:uidLastSave="{544F8E17-0698-4B5A-B340-B0CCCB8E57A9}"/>
  <bookViews>
    <workbookView xWindow="-28920" yWindow="1065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D74" i="1"/>
  <c r="D68" i="1"/>
  <c r="D71" i="1"/>
  <c r="D65" i="1"/>
  <c r="C62" i="1"/>
  <c r="C60" i="1"/>
  <c r="C58" i="1"/>
  <c r="C53" i="1"/>
  <c r="F46" i="1"/>
  <c r="F45" i="1"/>
  <c r="F44" i="1"/>
  <c r="F43" i="1"/>
  <c r="F37" i="1"/>
  <c r="F35" i="1"/>
  <c r="F33" i="1"/>
  <c r="F31" i="1"/>
  <c r="F29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<sst xmlns="http://schemas.openxmlformats.org/spreadsheetml/2006/main" count="77" uniqueCount="60">
  <si>
    <t>Table 1</t>
  </si>
  <si>
    <t>Resistor</t>
  </si>
  <si>
    <t>Value</t>
  </si>
  <si>
    <t>Tolerance</t>
  </si>
  <si>
    <t>Measured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</si>
  <si>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</si>
  <si>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</si>
  <si>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</si>
  <si>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</si>
  <si>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</si>
  <si>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</si>
  <si>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</si>
  <si>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</si>
  <si>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</si>
  <si>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r>
      <t xml:space="preserve">10 </t>
    </r>
    <r>
      <rPr>
        <sz val="11"/>
        <color theme="1"/>
        <rFont val="Calibri"/>
        <family val="2"/>
      </rPr>
      <t>Ω</t>
    </r>
  </si>
  <si>
    <r>
      <t xml:space="preserve">51 </t>
    </r>
    <r>
      <rPr>
        <sz val="11"/>
        <color theme="1"/>
        <rFont val="Calibri"/>
        <family val="2"/>
      </rPr>
      <t>Ω</t>
    </r>
  </si>
  <si>
    <r>
      <t xml:space="preserve">68 </t>
    </r>
    <r>
      <rPr>
        <sz val="11"/>
        <color theme="1"/>
        <rFont val="Calibri"/>
        <family val="2"/>
      </rPr>
      <t>Ω</t>
    </r>
  </si>
  <si>
    <r>
      <t>22 k</t>
    </r>
    <r>
      <rPr>
        <sz val="11"/>
        <color theme="1"/>
        <rFont val="Calibri"/>
        <family val="2"/>
      </rPr>
      <t>Ω</t>
    </r>
  </si>
  <si>
    <r>
      <t>47 k</t>
    </r>
    <r>
      <rPr>
        <sz val="11"/>
        <color theme="1"/>
        <rFont val="Calibri"/>
        <family val="2"/>
      </rPr>
      <t>Ω</t>
    </r>
  </si>
  <si>
    <r>
      <t>100 k</t>
    </r>
    <r>
      <rPr>
        <sz val="11"/>
        <color theme="1"/>
        <rFont val="Calibri"/>
        <family val="2"/>
      </rPr>
      <t>Ω</t>
    </r>
  </si>
  <si>
    <t>Table 2</t>
  </si>
  <si>
    <t>Resistor Combination</t>
  </si>
  <si>
    <t>DMM measured value</t>
  </si>
  <si>
    <t xml:space="preserve">Equation value </t>
  </si>
  <si>
    <t>(R1, R2)</t>
  </si>
  <si>
    <t>10 Ω &amp; 10 Ω</t>
  </si>
  <si>
    <t>10 Ω &amp; 51 Ω</t>
  </si>
  <si>
    <t>(R1, R3)</t>
  </si>
  <si>
    <t>(R1, R3, &amp; R5)</t>
  </si>
  <si>
    <t>10 Ω, 51 Ω, &amp; 68 Ω</t>
  </si>
  <si>
    <t>22 kΩ &amp; 100 kΩ</t>
  </si>
  <si>
    <t>Table 3</t>
  </si>
  <si>
    <t>22 kΩ &amp; 47 kΩ</t>
  </si>
  <si>
    <t>Table 4</t>
  </si>
  <si>
    <t>Circuit Element</t>
  </si>
  <si>
    <t>Terminals of Battery</t>
  </si>
  <si>
    <t>Ammeter</t>
  </si>
  <si>
    <r>
      <t>of R</t>
    </r>
    <r>
      <rPr>
        <vertAlign val="subscript"/>
        <sz val="11"/>
        <color theme="1"/>
        <rFont val="Calibri"/>
        <family val="2"/>
        <scheme val="minor"/>
      </rPr>
      <t>Total</t>
    </r>
  </si>
  <si>
    <r>
      <t>of R</t>
    </r>
    <r>
      <rPr>
        <vertAlign val="subscript"/>
        <sz val="11"/>
        <color theme="1"/>
        <rFont val="Calibri"/>
        <family val="2"/>
        <scheme val="minor"/>
      </rPr>
      <t>total</t>
    </r>
  </si>
  <si>
    <t>Voltage across element</t>
  </si>
  <si>
    <t>Current through element</t>
  </si>
  <si>
    <t>R1 (10 Ω)</t>
  </si>
  <si>
    <t>R2 (10 Ω)</t>
  </si>
  <si>
    <t>R3 (51 Ω)</t>
  </si>
  <si>
    <t>R5 (68 Ω)</t>
  </si>
  <si>
    <t>Voltage across battery</t>
  </si>
  <si>
    <t>terminals with no</t>
  </si>
  <si>
    <t>circuit connected</t>
  </si>
  <si>
    <t>Loop 1</t>
  </si>
  <si>
    <t>loop 2</t>
  </si>
  <si>
    <t>Junction B</t>
  </si>
  <si>
    <t>Junction C</t>
  </si>
  <si>
    <t>Junction D</t>
  </si>
  <si>
    <t>Ammeter Resistance</t>
  </si>
  <si>
    <t>Equivalent Resistance</t>
  </si>
  <si>
    <t>Using resistance values in series and parallel combinations</t>
  </si>
  <si>
    <t>Using measured terminal voltage and ammeter current</t>
  </si>
  <si>
    <t>Internal resistance</t>
  </si>
  <si>
    <t>of battery holder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</si>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</sst>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10" borderId="1" xfId="9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6" borderId="2" xfId="5" applyBorder="1" applyAlignment="1">
      <alignment horizontal="center" vertical="center"/>
    </xf>
    <xf numFmtId="0" fontId="1" fillId="6" borderId="3" xfId="5" applyBorder="1" applyAlignment="1">
      <alignment horizontal="center" vertical="center"/>
    </xf>
    <xf numFmtId="0" fontId="1" fillId="6" borderId="4" xfId="5" applyBorder="1" applyAlignment="1">
      <alignment horizontal="center" vertical="center"/>
    </xf>
    <xf numFmtId="0" fontId="1" fillId="6" borderId="5" xfId="5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8" borderId="4" xfId="7" applyBorder="1" applyAlignment="1">
      <alignment horizontal="center" vertical="center"/>
    </xf>
    <xf numFmtId="0" fontId="1" fillId="8" borderId="5" xfId="7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11" borderId="1" xfId="10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8" borderId="3" xfId="7" applyBorder="1" applyAlignment="1">
      <alignment horizontal="center" vertical="center"/>
    </xf>
    <xf numFmtId="0" fontId="1" fillId="8" borderId="6" xfId="7" applyBorder="1" applyAlignment="1">
      <alignment horizontal="center" vertical="center"/>
    </xf>
    <xf numFmtId="0" fontId="1" fillId="8" borderId="7" xfId="7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5" borderId="1" xfId="4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10" borderId="1" xfId="9" applyBorder="1" applyAlignment="1">
      <alignment horizontal="center"/>
    </xf>
    <xf numFmtId="0" fontId="1" fillId="5" borderId="2" xfId="4" applyBorder="1" applyAlignment="1">
      <alignment horizontal="center" vertical="center"/>
    </xf>
    <xf numFmtId="0" fontId="1" fillId="5" borderId="3" xfId="4" applyBorder="1" applyAlignment="1">
      <alignment horizontal="center" vertical="center"/>
    </xf>
    <xf numFmtId="0" fontId="1" fillId="5" borderId="4" xfId="4" applyBorder="1" applyAlignment="1">
      <alignment horizontal="center" vertical="center"/>
    </xf>
    <xf numFmtId="0" fontId="1" fillId="5" borderId="5" xfId="4" applyBorder="1" applyAlignment="1">
      <alignment horizontal="center" vertical="center"/>
    </xf>
    <xf numFmtId="0" fontId="1" fillId="10" borderId="2" xfId="9" applyBorder="1" applyAlignment="1">
      <alignment horizontal="center" vertical="center"/>
    </xf>
    <xf numFmtId="0" fontId="1" fillId="10" borderId="3" xfId="9" applyBorder="1" applyAlignment="1">
      <alignment horizontal="center" vertical="center"/>
    </xf>
    <xf numFmtId="0" fontId="1" fillId="10" borderId="4" xfId="9" applyBorder="1" applyAlignment="1">
      <alignment horizontal="center" vertical="center"/>
    </xf>
    <xf numFmtId="0" fontId="1" fillId="10" borderId="5" xfId="9" applyBorder="1" applyAlignment="1">
      <alignment horizontal="center" vertical="center"/>
    </xf>
    <xf numFmtId="0" fontId="1" fillId="9" borderId="2" xfId="8" applyBorder="1" applyAlignment="1">
      <alignment horizontal="center" vertical="center"/>
    </xf>
    <xf numFmtId="0" fontId="1" fillId="9" borderId="3" xfId="8" applyBorder="1" applyAlignment="1">
      <alignment horizontal="center" vertical="center"/>
    </xf>
    <xf numFmtId="0" fontId="0" fillId="9" borderId="4" xfId="8" applyFont="1" applyBorder="1" applyAlignment="1">
      <alignment horizontal="center" vertical="center"/>
    </xf>
    <xf numFmtId="0" fontId="1" fillId="9" borderId="5" xfId="8" applyBorder="1" applyAlignment="1">
      <alignment horizontal="center" vertical="center"/>
    </xf>
    <xf numFmtId="0" fontId="1" fillId="7" borderId="2" xfId="6" applyBorder="1" applyAlignment="1">
      <alignment horizontal="center"/>
    </xf>
    <xf numFmtId="0" fontId="1" fillId="7" borderId="3" xfId="6" applyBorder="1" applyAlignment="1">
      <alignment horizontal="center"/>
    </xf>
    <xf numFmtId="0" fontId="0" fillId="7" borderId="4" xfId="6" applyFont="1" applyBorder="1" applyAlignment="1">
      <alignment horizontal="center"/>
    </xf>
    <xf numFmtId="0" fontId="1" fillId="7" borderId="5" xfId="6" applyBorder="1" applyAlignment="1">
      <alignment horizontal="center"/>
    </xf>
  </cellXfs>
  <cellStyles count="11">
    <cellStyle name="20% - Accent1" xfId="1" builtinId="30"/>
    <cellStyle name="20% - Accent2" xfId="3" builtinId="34"/>
    <cellStyle name="20% - Accent3" xfId="4" builtinId="38"/>
    <cellStyle name="20% - Accent4" xfId="6" builtinId="42"/>
    <cellStyle name="20% - Accent5" xfId="8" builtinId="46"/>
    <cellStyle name="20% - Accent6" xfId="9" builtinId="50"/>
    <cellStyle name="40% - Accent1" xfId="2" builtinId="31"/>
    <cellStyle name="40% - Accent3" xfId="5" builtinId="39"/>
    <cellStyle name="40% - Accent4" xfId="7" builtinId="43"/>
    <cellStyle name="40% - Accent6" xfId="10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abSelected="1" topLeftCell="A54" workbookViewId="0">
      <selection activeCell="P74" sqref="P74"/>
    </sheetView>
  </sheetViews>
  <sheetFormatPr defaultRowHeight="15" x14ac:dyDescent="0.25"/>
  <cols>
    <col min="1" max="5" width="12.7109375" style="1" customWidth="1"/>
    <col min="6" max="8" width="12.7109375" customWidth="1"/>
  </cols>
  <sheetData>
    <row r="1" spans="1:7" x14ac:dyDescent="0.25">
      <c r="A1" s="24" t="s">
        <v>59</v>
      </c>
      <c r="B1" s="24"/>
      <c r="C1" s="24"/>
      <c r="D1" s="24"/>
    </row>
    <row r="3" spans="1:7" x14ac:dyDescent="0.25">
      <c r="A3" s="1" t="s">
        <v>0</v>
      </c>
      <c r="B3" s="4" t="s">
        <v>1</v>
      </c>
      <c r="C3" s="5" t="s">
        <v>2</v>
      </c>
      <c r="D3" s="6" t="s">
        <v>3</v>
      </c>
      <c r="E3" s="7" t="s">
        <v>4</v>
      </c>
    </row>
    <row r="4" spans="1:7" x14ac:dyDescent="0.25">
      <c r="B4" s="2" t="s">
        <v>5</v>
      </c>
      <c r="C4" s="2" t="s">
        <v>14</v>
      </c>
      <c r="D4" s="3">
        <f>0.05*10</f>
        <v>0.5</v>
      </c>
      <c r="E4" s="3">
        <v>10.1</v>
      </c>
    </row>
    <row r="5" spans="1:7" x14ac:dyDescent="0.25">
      <c r="B5" s="2" t="s">
        <v>6</v>
      </c>
      <c r="C5" s="2" t="s">
        <v>14</v>
      </c>
      <c r="D5" s="3">
        <f>0.05*10</f>
        <v>0.5</v>
      </c>
      <c r="E5" s="3">
        <v>10.199999999999999</v>
      </c>
    </row>
    <row r="6" spans="1:7" x14ac:dyDescent="0.25">
      <c r="B6" s="2" t="s">
        <v>7</v>
      </c>
      <c r="C6" s="2" t="s">
        <v>15</v>
      </c>
      <c r="D6" s="3">
        <f>0.05*51</f>
        <v>2.5500000000000003</v>
      </c>
      <c r="E6" s="3">
        <v>50.6</v>
      </c>
    </row>
    <row r="7" spans="1:7" x14ac:dyDescent="0.25">
      <c r="B7" s="2" t="s">
        <v>8</v>
      </c>
      <c r="C7" s="2" t="s">
        <v>15</v>
      </c>
      <c r="D7" s="3">
        <f>0.05*51</f>
        <v>2.5500000000000003</v>
      </c>
      <c r="E7" s="3">
        <v>50.7</v>
      </c>
    </row>
    <row r="8" spans="1:7" x14ac:dyDescent="0.25">
      <c r="B8" s="2" t="s">
        <v>9</v>
      </c>
      <c r="C8" s="2" t="s">
        <v>16</v>
      </c>
      <c r="D8" s="3">
        <f>0.05*68</f>
        <v>3.4000000000000004</v>
      </c>
      <c r="E8" s="3">
        <v>67.8</v>
      </c>
    </row>
    <row r="9" spans="1:7" x14ac:dyDescent="0.25">
      <c r="B9" s="2" t="s">
        <v>10</v>
      </c>
      <c r="C9" s="2" t="s">
        <v>16</v>
      </c>
      <c r="D9" s="3">
        <f>0.05*68</f>
        <v>3.4000000000000004</v>
      </c>
      <c r="E9" s="3">
        <v>67.8</v>
      </c>
    </row>
    <row r="10" spans="1:7" x14ac:dyDescent="0.25">
      <c r="B10" s="2" t="s">
        <v>11</v>
      </c>
      <c r="C10" s="2" t="s">
        <v>17</v>
      </c>
      <c r="D10" s="3">
        <f>0.05*22</f>
        <v>1.1000000000000001</v>
      </c>
      <c r="E10" s="3">
        <v>21.83</v>
      </c>
    </row>
    <row r="11" spans="1:7" x14ac:dyDescent="0.25">
      <c r="B11" s="2" t="s">
        <v>12</v>
      </c>
      <c r="C11" s="2" t="s">
        <v>18</v>
      </c>
      <c r="D11" s="3">
        <f>0.05*47</f>
        <v>2.35</v>
      </c>
      <c r="E11" s="3">
        <v>46.6</v>
      </c>
    </row>
    <row r="12" spans="1:7" x14ac:dyDescent="0.25">
      <c r="B12" s="2" t="s">
        <v>13</v>
      </c>
      <c r="C12" s="2" t="s">
        <v>19</v>
      </c>
      <c r="D12" s="3">
        <f>0.05*100</f>
        <v>5</v>
      </c>
      <c r="E12" s="3">
        <v>100.3</v>
      </c>
    </row>
    <row r="14" spans="1:7" x14ac:dyDescent="0.25">
      <c r="A14" s="1" t="s">
        <v>20</v>
      </c>
      <c r="B14" s="34" t="s">
        <v>21</v>
      </c>
      <c r="C14" s="35"/>
      <c r="D14" s="38" t="s">
        <v>22</v>
      </c>
      <c r="E14" s="39"/>
      <c r="F14" s="42" t="s">
        <v>23</v>
      </c>
      <c r="G14" s="43"/>
    </row>
    <row r="15" spans="1:7" ht="18" x14ac:dyDescent="0.35">
      <c r="B15" s="36"/>
      <c r="C15" s="37"/>
      <c r="D15" s="40" t="s">
        <v>37</v>
      </c>
      <c r="E15" s="41"/>
      <c r="F15" s="44" t="s">
        <v>38</v>
      </c>
      <c r="G15" s="45"/>
    </row>
    <row r="16" spans="1:7" x14ac:dyDescent="0.25">
      <c r="B16" s="30" t="s">
        <v>25</v>
      </c>
      <c r="C16" s="31"/>
      <c r="D16" s="13">
        <v>20.3</v>
      </c>
      <c r="E16" s="13"/>
      <c r="F16" s="25">
        <v>20</v>
      </c>
      <c r="G16" s="25"/>
    </row>
    <row r="17" spans="1:7" x14ac:dyDescent="0.25">
      <c r="B17" s="32" t="s">
        <v>24</v>
      </c>
      <c r="C17" s="33"/>
      <c r="D17" s="13"/>
      <c r="E17" s="13"/>
      <c r="F17" s="25"/>
      <c r="G17" s="25"/>
    </row>
    <row r="18" spans="1:7" x14ac:dyDescent="0.25">
      <c r="B18" s="30" t="s">
        <v>26</v>
      </c>
      <c r="C18" s="31"/>
      <c r="D18" s="13">
        <v>60.8</v>
      </c>
      <c r="E18" s="13"/>
      <c r="F18" s="25">
        <v>61</v>
      </c>
      <c r="G18" s="25"/>
    </row>
    <row r="19" spans="1:7" x14ac:dyDescent="0.25">
      <c r="B19" s="32" t="s">
        <v>27</v>
      </c>
      <c r="C19" s="33"/>
      <c r="D19" s="13"/>
      <c r="E19" s="13"/>
      <c r="F19" s="25"/>
      <c r="G19" s="25"/>
    </row>
    <row r="20" spans="1:7" x14ac:dyDescent="0.25">
      <c r="B20" s="30" t="s">
        <v>29</v>
      </c>
      <c r="C20" s="31"/>
      <c r="D20" s="13">
        <v>128.30000000000001</v>
      </c>
      <c r="E20" s="13"/>
      <c r="F20" s="25">
        <v>129</v>
      </c>
      <c r="G20" s="25"/>
    </row>
    <row r="21" spans="1:7" x14ac:dyDescent="0.25">
      <c r="B21" s="32" t="s">
        <v>28</v>
      </c>
      <c r="C21" s="33"/>
      <c r="D21" s="13"/>
      <c r="E21" s="13"/>
      <c r="F21" s="25"/>
      <c r="G21" s="25"/>
    </row>
    <row r="22" spans="1:7" x14ac:dyDescent="0.25">
      <c r="B22" s="30" t="s">
        <v>30</v>
      </c>
      <c r="C22" s="31"/>
      <c r="D22" s="13">
        <v>122.2</v>
      </c>
      <c r="E22" s="13"/>
      <c r="F22" s="25">
        <v>122</v>
      </c>
      <c r="G22" s="25"/>
    </row>
    <row r="23" spans="1:7" x14ac:dyDescent="0.25">
      <c r="B23" s="32"/>
      <c r="C23" s="33"/>
      <c r="D23" s="13"/>
      <c r="E23" s="13"/>
      <c r="F23" s="25"/>
      <c r="G23" s="25"/>
    </row>
    <row r="24" spans="1:7" x14ac:dyDescent="0.25">
      <c r="B24" s="26" t="s">
        <v>32</v>
      </c>
      <c r="C24" s="26"/>
      <c r="D24" s="13">
        <v>68.5</v>
      </c>
      <c r="E24" s="13"/>
      <c r="F24" s="25">
        <v>69</v>
      </c>
      <c r="G24" s="25"/>
    </row>
    <row r="25" spans="1:7" x14ac:dyDescent="0.25">
      <c r="B25" s="26"/>
      <c r="C25" s="26"/>
      <c r="D25" s="13"/>
      <c r="E25" s="13"/>
      <c r="F25" s="25"/>
      <c r="G25" s="25"/>
    </row>
    <row r="27" spans="1:7" x14ac:dyDescent="0.25">
      <c r="A27" s="1" t="s">
        <v>31</v>
      </c>
      <c r="B27" s="34" t="s">
        <v>21</v>
      </c>
      <c r="C27" s="35"/>
      <c r="D27" s="38" t="s">
        <v>22</v>
      </c>
      <c r="E27" s="39"/>
      <c r="F27" s="42" t="s">
        <v>23</v>
      </c>
      <c r="G27" s="43"/>
    </row>
    <row r="28" spans="1:7" ht="18" x14ac:dyDescent="0.35">
      <c r="B28" s="36"/>
      <c r="C28" s="37"/>
      <c r="D28" s="40" t="s">
        <v>37</v>
      </c>
      <c r="E28" s="41"/>
      <c r="F28" s="44" t="s">
        <v>37</v>
      </c>
      <c r="G28" s="45"/>
    </row>
    <row r="29" spans="1:7" x14ac:dyDescent="0.25">
      <c r="B29" s="30" t="s">
        <v>25</v>
      </c>
      <c r="C29" s="31"/>
      <c r="D29" s="13">
        <v>5.0999999999999996</v>
      </c>
      <c r="E29" s="13"/>
      <c r="F29" s="25">
        <f>1/((1/10)+(1/10))</f>
        <v>5</v>
      </c>
      <c r="G29" s="25"/>
    </row>
    <row r="30" spans="1:7" x14ac:dyDescent="0.25">
      <c r="B30" s="32" t="s">
        <v>24</v>
      </c>
      <c r="C30" s="33"/>
      <c r="D30" s="13"/>
      <c r="E30" s="13"/>
      <c r="F30" s="25"/>
      <c r="G30" s="25"/>
    </row>
    <row r="31" spans="1:7" x14ac:dyDescent="0.25">
      <c r="B31" s="30" t="s">
        <v>26</v>
      </c>
      <c r="C31" s="31"/>
      <c r="D31" s="13">
        <v>8.3000000000000007</v>
      </c>
      <c r="E31" s="13"/>
      <c r="F31" s="25">
        <f>1/((1/10+1/51))</f>
        <v>8.3606557377049171</v>
      </c>
      <c r="G31" s="25"/>
    </row>
    <row r="32" spans="1:7" x14ac:dyDescent="0.25">
      <c r="B32" s="32" t="s">
        <v>27</v>
      </c>
      <c r="C32" s="33"/>
      <c r="D32" s="13"/>
      <c r="E32" s="13"/>
      <c r="F32" s="25"/>
      <c r="G32" s="25"/>
    </row>
    <row r="33" spans="1:7" x14ac:dyDescent="0.25">
      <c r="B33" s="30" t="s">
        <v>29</v>
      </c>
      <c r="C33" s="31"/>
      <c r="D33" s="13">
        <v>7.7</v>
      </c>
      <c r="E33" s="13"/>
      <c r="F33" s="25">
        <f>1/(1/10+1/51+1/68)</f>
        <v>7.445255474452555</v>
      </c>
      <c r="G33" s="25"/>
    </row>
    <row r="34" spans="1:7" x14ac:dyDescent="0.25">
      <c r="B34" s="32" t="s">
        <v>28</v>
      </c>
      <c r="C34" s="33"/>
      <c r="D34" s="13"/>
      <c r="E34" s="13"/>
      <c r="F34" s="25"/>
      <c r="G34" s="25"/>
    </row>
    <row r="35" spans="1:7" x14ac:dyDescent="0.25">
      <c r="B35" s="30" t="s">
        <v>30</v>
      </c>
      <c r="C35" s="31"/>
      <c r="D35" s="13">
        <v>17.93</v>
      </c>
      <c r="E35" s="13"/>
      <c r="F35" s="25">
        <f>1/(1/22+1/100)</f>
        <v>18.032786885245901</v>
      </c>
      <c r="G35" s="25"/>
    </row>
    <row r="36" spans="1:7" x14ac:dyDescent="0.25">
      <c r="B36" s="32"/>
      <c r="C36" s="33"/>
      <c r="D36" s="13"/>
      <c r="E36" s="13"/>
      <c r="F36" s="25"/>
      <c r="G36" s="25"/>
    </row>
    <row r="37" spans="1:7" x14ac:dyDescent="0.25">
      <c r="B37" s="26" t="s">
        <v>32</v>
      </c>
      <c r="C37" s="26"/>
      <c r="D37" s="13">
        <v>14.89</v>
      </c>
      <c r="E37" s="13"/>
      <c r="F37" s="25">
        <f>1/(1/22+1/47)</f>
        <v>14.985507246376811</v>
      </c>
      <c r="G37" s="25"/>
    </row>
    <row r="38" spans="1:7" x14ac:dyDescent="0.25">
      <c r="B38" s="26"/>
      <c r="C38" s="26"/>
      <c r="D38" s="13"/>
      <c r="E38" s="13"/>
      <c r="F38" s="25"/>
      <c r="G38" s="25"/>
    </row>
    <row r="40" spans="1:7" x14ac:dyDescent="0.25">
      <c r="A40" s="1" t="s">
        <v>33</v>
      </c>
      <c r="B40" s="27" t="s">
        <v>34</v>
      </c>
      <c r="C40" s="27"/>
      <c r="D40" s="28" t="s">
        <v>39</v>
      </c>
      <c r="E40" s="28"/>
      <c r="F40" s="29" t="s">
        <v>40</v>
      </c>
      <c r="G40" s="29"/>
    </row>
    <row r="41" spans="1:7" x14ac:dyDescent="0.25">
      <c r="B41" s="26" t="s">
        <v>35</v>
      </c>
      <c r="C41" s="26"/>
      <c r="D41" s="13">
        <v>2.6789999999999998</v>
      </c>
      <c r="E41" s="13"/>
      <c r="F41" s="25">
        <v>6.4000000000000001E-2</v>
      </c>
      <c r="G41" s="25"/>
    </row>
    <row r="42" spans="1:7" x14ac:dyDescent="0.25">
      <c r="B42" s="26" t="s">
        <v>36</v>
      </c>
      <c r="C42" s="26"/>
      <c r="D42" s="13">
        <v>1.6E-2</v>
      </c>
      <c r="E42" s="13"/>
      <c r="F42" s="25">
        <v>6.4000000000000001E-2</v>
      </c>
      <c r="G42" s="25"/>
    </row>
    <row r="43" spans="1:7" x14ac:dyDescent="0.25">
      <c r="B43" s="26" t="s">
        <v>41</v>
      </c>
      <c r="C43" s="26"/>
      <c r="D43" s="13">
        <v>0.627</v>
      </c>
      <c r="E43" s="13"/>
      <c r="F43" s="25">
        <f>D43/10</f>
        <v>6.2700000000000006E-2</v>
      </c>
      <c r="G43" s="25"/>
    </row>
    <row r="44" spans="1:7" x14ac:dyDescent="0.25">
      <c r="B44" s="26" t="s">
        <v>42</v>
      </c>
      <c r="C44" s="26"/>
      <c r="D44" s="13">
        <v>0.3327</v>
      </c>
      <c r="E44" s="13"/>
      <c r="F44" s="25">
        <f>D44/10</f>
        <v>3.3270000000000001E-2</v>
      </c>
      <c r="G44" s="25"/>
    </row>
    <row r="45" spans="1:7" x14ac:dyDescent="0.25">
      <c r="B45" s="26" t="s">
        <v>43</v>
      </c>
      <c r="C45" s="26"/>
      <c r="D45" s="13">
        <v>1.6930000000000001</v>
      </c>
      <c r="E45" s="13"/>
      <c r="F45" s="25">
        <f>D45/51</f>
        <v>3.3196078431372553E-2</v>
      </c>
      <c r="G45" s="25"/>
    </row>
    <row r="46" spans="1:7" x14ac:dyDescent="0.25">
      <c r="B46" s="26" t="s">
        <v>44</v>
      </c>
      <c r="C46" s="26"/>
      <c r="D46" s="13">
        <v>2.024</v>
      </c>
      <c r="E46" s="13"/>
      <c r="F46" s="25">
        <f>D46/68</f>
        <v>2.9764705882352943E-2</v>
      </c>
      <c r="G46" s="25"/>
    </row>
    <row r="48" spans="1:7" x14ac:dyDescent="0.25">
      <c r="B48" s="19" t="s">
        <v>45</v>
      </c>
      <c r="C48" s="20"/>
      <c r="D48" s="13">
        <v>2.782</v>
      </c>
    </row>
    <row r="49" spans="2:4" x14ac:dyDescent="0.25">
      <c r="B49" s="21" t="s">
        <v>46</v>
      </c>
      <c r="C49" s="22"/>
      <c r="D49" s="13"/>
    </row>
    <row r="50" spans="2:4" x14ac:dyDescent="0.25">
      <c r="B50" s="14" t="s">
        <v>47</v>
      </c>
      <c r="C50" s="15"/>
      <c r="D50" s="13"/>
    </row>
    <row r="53" spans="2:4" x14ac:dyDescent="0.25">
      <c r="B53" s="4" t="s">
        <v>48</v>
      </c>
      <c r="C53" s="3">
        <f>D41-(D42+D43+D46)</f>
        <v>1.2000000000000011E-2</v>
      </c>
    </row>
    <row r="55" spans="2:4" x14ac:dyDescent="0.25">
      <c r="B55" s="4" t="s">
        <v>49</v>
      </c>
      <c r="C55" s="3">
        <f>D46-D45-D44</f>
        <v>-1.7000000000000348E-3</v>
      </c>
    </row>
    <row r="58" spans="2:4" x14ac:dyDescent="0.25">
      <c r="B58" s="8" t="s">
        <v>50</v>
      </c>
      <c r="C58" s="3">
        <f>F43-F45-F46</f>
        <v>-2.6078431372549005E-4</v>
      </c>
    </row>
    <row r="60" spans="2:4" x14ac:dyDescent="0.25">
      <c r="B60" s="8" t="s">
        <v>51</v>
      </c>
      <c r="C60" s="3">
        <f>F46-F44</f>
        <v>-3.5052941176470578E-3</v>
      </c>
    </row>
    <row r="62" spans="2:4" x14ac:dyDescent="0.25">
      <c r="B62" s="8" t="s">
        <v>52</v>
      </c>
      <c r="C62" s="3">
        <f>(F44+F46)-F41</f>
        <v>-9.6529411764706419E-4</v>
      </c>
    </row>
    <row r="65" spans="2:9" x14ac:dyDescent="0.25">
      <c r="B65" s="16" t="s">
        <v>53</v>
      </c>
      <c r="C65" s="16"/>
      <c r="D65" s="3">
        <f>D42/F42</f>
        <v>0.25</v>
      </c>
    </row>
    <row r="68" spans="2:9" x14ac:dyDescent="0.25">
      <c r="B68" s="17" t="s">
        <v>54</v>
      </c>
      <c r="C68" s="17"/>
      <c r="D68" s="3">
        <f>D65+E4+1/(1/E8+1/(E6+E5))</f>
        <v>42.404743390357702</v>
      </c>
      <c r="E68" s="23" t="s">
        <v>55</v>
      </c>
      <c r="F68" s="24"/>
      <c r="G68" s="24"/>
      <c r="H68" s="24"/>
      <c r="I68" s="24"/>
    </row>
    <row r="71" spans="2:9" x14ac:dyDescent="0.25">
      <c r="B71" s="18" t="s">
        <v>54</v>
      </c>
      <c r="C71" s="18"/>
      <c r="D71" s="2">
        <f>D41/F42</f>
        <v>41.859374999999993</v>
      </c>
      <c r="E71" s="23" t="s">
        <v>56</v>
      </c>
      <c r="F71" s="24"/>
      <c r="G71" s="24"/>
      <c r="H71" s="24"/>
      <c r="I71" s="24"/>
    </row>
    <row r="74" spans="2:9" x14ac:dyDescent="0.25">
      <c r="B74" s="9" t="s">
        <v>57</v>
      </c>
      <c r="C74" s="10"/>
      <c r="D74" s="13">
        <f>(D48/F41)-D71</f>
        <v>1.6093750000000071</v>
      </c>
    </row>
    <row r="75" spans="2:9" x14ac:dyDescent="0.25">
      <c r="B75" s="11" t="s">
        <v>58</v>
      </c>
      <c r="C75" s="12"/>
      <c r="D75" s="13"/>
    </row>
  </sheetData>
  <mergeCells count="80">
    <mergeCell ref="A1:D1"/>
    <mergeCell ref="D14:E14"/>
    <mergeCell ref="F14:G14"/>
    <mergeCell ref="B14:C15"/>
    <mergeCell ref="D15:E15"/>
    <mergeCell ref="F15:G15"/>
    <mergeCell ref="B18:C18"/>
    <mergeCell ref="B19:C19"/>
    <mergeCell ref="D18:E19"/>
    <mergeCell ref="F18:G19"/>
    <mergeCell ref="B16:C16"/>
    <mergeCell ref="B17:C17"/>
    <mergeCell ref="D16:E17"/>
    <mergeCell ref="F16:G17"/>
    <mergeCell ref="D22:E23"/>
    <mergeCell ref="F22:G23"/>
    <mergeCell ref="B22:C23"/>
    <mergeCell ref="B20:C20"/>
    <mergeCell ref="B21:C21"/>
    <mergeCell ref="D20:E21"/>
    <mergeCell ref="F20:G21"/>
    <mergeCell ref="B24:C25"/>
    <mergeCell ref="D24:E25"/>
    <mergeCell ref="F24:G25"/>
    <mergeCell ref="B27:C28"/>
    <mergeCell ref="D27:E27"/>
    <mergeCell ref="D28:E28"/>
    <mergeCell ref="F27:G27"/>
    <mergeCell ref="F28:G28"/>
    <mergeCell ref="B34:C34"/>
    <mergeCell ref="D29:E30"/>
    <mergeCell ref="F29:G30"/>
    <mergeCell ref="D31:E32"/>
    <mergeCell ref="F31:G32"/>
    <mergeCell ref="D33:E34"/>
    <mergeCell ref="F33:G34"/>
    <mergeCell ref="B29:C29"/>
    <mergeCell ref="B30:C30"/>
    <mergeCell ref="B31:C31"/>
    <mergeCell ref="B32:C32"/>
    <mergeCell ref="B33:C33"/>
    <mergeCell ref="B35:C36"/>
    <mergeCell ref="B37:C38"/>
    <mergeCell ref="D35:E36"/>
    <mergeCell ref="D37:E38"/>
    <mergeCell ref="F35:G36"/>
    <mergeCell ref="F37:G38"/>
    <mergeCell ref="B40:C40"/>
    <mergeCell ref="D40:E40"/>
    <mergeCell ref="F40:G40"/>
    <mergeCell ref="B41:C41"/>
    <mergeCell ref="D41:E41"/>
    <mergeCell ref="F41:G41"/>
    <mergeCell ref="B42:C42"/>
    <mergeCell ref="B43:C43"/>
    <mergeCell ref="B44:C44"/>
    <mergeCell ref="B45:C45"/>
    <mergeCell ref="B46:C46"/>
    <mergeCell ref="E68:I68"/>
    <mergeCell ref="E71:I71"/>
    <mergeCell ref="F42:G42"/>
    <mergeCell ref="F43:G43"/>
    <mergeCell ref="F44:G44"/>
    <mergeCell ref="F45:G45"/>
    <mergeCell ref="F46:G46"/>
    <mergeCell ref="D42:E42"/>
    <mergeCell ref="D43:E43"/>
    <mergeCell ref="D44:E44"/>
    <mergeCell ref="D45:E45"/>
    <mergeCell ref="D46:E46"/>
    <mergeCell ref="B74:C74"/>
    <mergeCell ref="B75:C75"/>
    <mergeCell ref="D74:D75"/>
    <mergeCell ref="B50:C50"/>
    <mergeCell ref="D48:D50"/>
    <mergeCell ref="B65:C65"/>
    <mergeCell ref="B68:C68"/>
    <mergeCell ref="B71:C71"/>
    <mergeCell ref="B48:C48"/>
    <mergeCell ref="B49:C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Wright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J. Wagner</dc:creator>
  <cp:lastModifiedBy>Schmitz, Josiah</cp:lastModifiedBy>
  <dcterms:created xsi:type="dcterms:W3CDTF">2022-04-08T16:41:11Z</dcterms:created>
  <dcterms:modified xsi:type="dcterms:W3CDTF">2023-10-06T01:51:04Z</dcterms:modified>
</cp:coreProperties>
</file>