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dos\Downloads\"/>
    </mc:Choice>
  </mc:AlternateContent>
  <bookViews>
    <workbookView xWindow="0" yWindow="0" windowWidth="19200" windowHeight="6930" firstSheet="3" activeTab="14"/>
  </bookViews>
  <sheets>
    <sheet name="Справочники" sheetId="1" r:id="rId1"/>
    <sheet name="База данных (2)" sheetId="4" r:id="rId2"/>
    <sheet name="База данных (3)" sheetId="5" r:id="rId3"/>
    <sheet name="с1" sheetId="6" r:id="rId4"/>
    <sheet name="с2" sheetId="7" r:id="rId5"/>
    <sheet name="с3" sheetId="8" r:id="rId6"/>
    <sheet name="с4" sheetId="9" r:id="rId7"/>
    <sheet name="аф1" sheetId="10" r:id="rId8"/>
    <sheet name="аф2" sheetId="11" r:id="rId9"/>
    <sheet name="аф3" sheetId="12" r:id="rId10"/>
    <sheet name="аф4" sheetId="13" r:id="rId11"/>
    <sheet name="рф1" sheetId="14" r:id="rId12"/>
    <sheet name="промитоги" sheetId="17" r:id="rId13"/>
    <sheet name="пи1" sheetId="18" r:id="rId14"/>
    <sheet name="пи2" sheetId="20" r:id="rId15"/>
    <sheet name="пи3" sheetId="19" r:id="rId16"/>
    <sheet name="Лист1" sheetId="3" state="hidden" r:id="rId17"/>
  </sheets>
  <definedNames>
    <definedName name="_xlnm._FilterDatabase" localSheetId="7" hidden="1">аф1!$A$4:$O$34</definedName>
    <definedName name="_xlnm._FilterDatabase" localSheetId="8" hidden="1">аф2!$A$4:$O$34</definedName>
    <definedName name="_xlnm._FilterDatabase" localSheetId="9" hidden="1">аф3!$A$4:$O$34</definedName>
    <definedName name="_xlnm._FilterDatabase" localSheetId="10" hidden="1">аф4!$A$4:$O$34</definedName>
    <definedName name="_xlnm._FilterDatabase" localSheetId="1" hidden="1">'База данных (2)'!$A$4:$O$34</definedName>
    <definedName name="_xlnm._FilterDatabase" localSheetId="2" hidden="1">'База данных (3)'!$A$4:$O$34</definedName>
    <definedName name="_xlnm._FilterDatabase" localSheetId="13" hidden="1">пи1!$A$4:$O$38</definedName>
    <definedName name="_xlnm._FilterDatabase" localSheetId="14" hidden="1">пи2!$A$4:$O$37</definedName>
    <definedName name="_xlnm._FilterDatabase" localSheetId="15" hidden="1">пи3!$A$4:$O$37</definedName>
    <definedName name="_xlnm._FilterDatabase" localSheetId="12" hidden="1">промитоги!$A$4:$O$34</definedName>
    <definedName name="_xlnm._FilterDatabase" localSheetId="11" hidden="1">рф1!$A$4:$O$34</definedName>
    <definedName name="_xlnm._FilterDatabase" localSheetId="3" hidden="1">с1!$A$4:$O$34</definedName>
    <definedName name="_xlnm._FilterDatabase" localSheetId="4" hidden="1">с2!$A$4:$O$34</definedName>
    <definedName name="_xlnm._FilterDatabase" localSheetId="5" hidden="1">с3!$A$4:$O$34</definedName>
    <definedName name="_xlnm._FilterDatabase" localSheetId="6" hidden="1">с4!$A$4:$O$34</definedName>
  </definedNames>
  <calcPr calcId="162913"/>
</workbook>
</file>

<file path=xl/calcChain.xml><?xml version="1.0" encoding="utf-8"?>
<calcChain xmlns="http://schemas.openxmlformats.org/spreadsheetml/2006/main">
  <c r="N39" i="20" l="1"/>
  <c r="N20" i="20"/>
  <c r="E20" i="20"/>
  <c r="N10" i="20"/>
  <c r="E10" i="20"/>
  <c r="N37" i="20"/>
  <c r="E37" i="20"/>
  <c r="N9" i="20"/>
  <c r="E9" i="20"/>
  <c r="N19" i="20"/>
  <c r="E19" i="20"/>
  <c r="N28" i="20"/>
  <c r="L28" i="20"/>
  <c r="E28" i="20"/>
  <c r="N27" i="20"/>
  <c r="L27" i="20"/>
  <c r="E27" i="20"/>
  <c r="N36" i="20"/>
  <c r="E36" i="20"/>
  <c r="N18" i="20"/>
  <c r="E18" i="20"/>
  <c r="N17" i="20"/>
  <c r="E17" i="20"/>
  <c r="N26" i="20"/>
  <c r="E26" i="20"/>
  <c r="N35" i="20"/>
  <c r="E35" i="20"/>
  <c r="N8" i="20"/>
  <c r="E8" i="20"/>
  <c r="N16" i="20"/>
  <c r="E16" i="20"/>
  <c r="N15" i="20"/>
  <c r="L15" i="20"/>
  <c r="E15" i="20"/>
  <c r="N34" i="20"/>
  <c r="L34" i="20"/>
  <c r="E34" i="20"/>
  <c r="N14" i="20"/>
  <c r="E14" i="20"/>
  <c r="N25" i="20"/>
  <c r="E25" i="20"/>
  <c r="N33" i="20"/>
  <c r="L33" i="20"/>
  <c r="E33" i="20"/>
  <c r="N24" i="20"/>
  <c r="E24" i="20"/>
  <c r="N23" i="20"/>
  <c r="E23" i="20"/>
  <c r="N32" i="20"/>
  <c r="E32" i="20"/>
  <c r="N7" i="20"/>
  <c r="L7" i="20"/>
  <c r="E7" i="20"/>
  <c r="N31" i="20"/>
  <c r="E31" i="20"/>
  <c r="N22" i="20"/>
  <c r="N29" i="20" s="1"/>
  <c r="E22" i="20"/>
  <c r="N6" i="20"/>
  <c r="E6" i="20"/>
  <c r="N13" i="20"/>
  <c r="E13" i="20"/>
  <c r="N5" i="20"/>
  <c r="E5" i="20"/>
  <c r="N12" i="20"/>
  <c r="E12" i="20"/>
  <c r="N30" i="20"/>
  <c r="N38" i="20" s="1"/>
  <c r="E30" i="20"/>
  <c r="C1" i="20"/>
  <c r="L20" i="20" s="1"/>
  <c r="I40" i="18"/>
  <c r="I39" i="18"/>
  <c r="I32" i="18"/>
  <c r="I24" i="18"/>
  <c r="I19" i="18"/>
  <c r="I12" i="18"/>
  <c r="N19" i="19"/>
  <c r="E19" i="19"/>
  <c r="N8" i="19"/>
  <c r="E8" i="19"/>
  <c r="N33" i="19"/>
  <c r="E33" i="19"/>
  <c r="N10" i="19"/>
  <c r="E10" i="19"/>
  <c r="N16" i="19"/>
  <c r="E16" i="19"/>
  <c r="N28" i="19"/>
  <c r="O28" i="19" s="1"/>
  <c r="L28" i="19"/>
  <c r="E28" i="19"/>
  <c r="N26" i="19"/>
  <c r="L26" i="19"/>
  <c r="E26" i="19"/>
  <c r="N34" i="19"/>
  <c r="E34" i="19"/>
  <c r="N18" i="19"/>
  <c r="E18" i="19"/>
  <c r="N13" i="19"/>
  <c r="E13" i="19"/>
  <c r="N23" i="19"/>
  <c r="E23" i="19"/>
  <c r="N32" i="19"/>
  <c r="E32" i="19"/>
  <c r="N6" i="19"/>
  <c r="E6" i="19"/>
  <c r="N12" i="19"/>
  <c r="E12" i="19"/>
  <c r="N20" i="19"/>
  <c r="L20" i="19"/>
  <c r="E20" i="19"/>
  <c r="N35" i="19"/>
  <c r="L35" i="19"/>
  <c r="E35" i="19"/>
  <c r="N15" i="19"/>
  <c r="E15" i="19"/>
  <c r="N22" i="19"/>
  <c r="E22" i="19"/>
  <c r="N31" i="19"/>
  <c r="L31" i="19"/>
  <c r="E31" i="19"/>
  <c r="N25" i="19"/>
  <c r="E25" i="19"/>
  <c r="N24" i="19"/>
  <c r="E24" i="19"/>
  <c r="N30" i="19"/>
  <c r="E30" i="19"/>
  <c r="N7" i="19"/>
  <c r="L7" i="19"/>
  <c r="E7" i="19"/>
  <c r="N37" i="19"/>
  <c r="E37" i="19"/>
  <c r="N27" i="19"/>
  <c r="E27" i="19"/>
  <c r="N9" i="19"/>
  <c r="E9" i="19"/>
  <c r="N17" i="19"/>
  <c r="E17" i="19"/>
  <c r="N5" i="19"/>
  <c r="E5" i="19"/>
  <c r="N14" i="19"/>
  <c r="E14" i="19"/>
  <c r="N36" i="19"/>
  <c r="E36" i="19"/>
  <c r="C1" i="19"/>
  <c r="L19" i="19" s="1"/>
  <c r="N31" i="18"/>
  <c r="E31" i="18"/>
  <c r="N23" i="18"/>
  <c r="E23" i="18"/>
  <c r="N18" i="18"/>
  <c r="E18" i="18"/>
  <c r="N38" i="18"/>
  <c r="E38" i="18"/>
  <c r="N22" i="18"/>
  <c r="E22" i="18"/>
  <c r="N37" i="18"/>
  <c r="O37" i="18" s="1"/>
  <c r="L37" i="18"/>
  <c r="E37" i="18"/>
  <c r="N30" i="18"/>
  <c r="L30" i="18"/>
  <c r="E30" i="18"/>
  <c r="N21" i="18"/>
  <c r="E21" i="18"/>
  <c r="N29" i="18"/>
  <c r="E29" i="18"/>
  <c r="N11" i="18"/>
  <c r="E11" i="18"/>
  <c r="N17" i="18"/>
  <c r="E17" i="18"/>
  <c r="N16" i="18"/>
  <c r="E16" i="18"/>
  <c r="N10" i="18"/>
  <c r="E10" i="18"/>
  <c r="N9" i="18"/>
  <c r="E9" i="18"/>
  <c r="N36" i="18"/>
  <c r="L36" i="18"/>
  <c r="E36" i="18"/>
  <c r="N28" i="18"/>
  <c r="L28" i="18"/>
  <c r="E28" i="18"/>
  <c r="N15" i="18"/>
  <c r="E15" i="18"/>
  <c r="N8" i="18"/>
  <c r="E8" i="18"/>
  <c r="N7" i="18"/>
  <c r="L7" i="18"/>
  <c r="E7" i="18"/>
  <c r="N27" i="18"/>
  <c r="E27" i="18"/>
  <c r="N20" i="18"/>
  <c r="E20" i="18"/>
  <c r="N6" i="18"/>
  <c r="E6" i="18"/>
  <c r="N14" i="18"/>
  <c r="L14" i="18"/>
  <c r="E14" i="18"/>
  <c r="N35" i="18"/>
  <c r="E35" i="18"/>
  <c r="N34" i="18"/>
  <c r="E34" i="18"/>
  <c r="N26" i="18"/>
  <c r="E26" i="18"/>
  <c r="N25" i="18"/>
  <c r="E25" i="18"/>
  <c r="N5" i="18"/>
  <c r="E5" i="18"/>
  <c r="N13" i="18"/>
  <c r="E13" i="18"/>
  <c r="N33" i="18"/>
  <c r="E33" i="18"/>
  <c r="C1" i="18"/>
  <c r="L22" i="18" s="1"/>
  <c r="E15" i="5"/>
  <c r="N5" i="4"/>
  <c r="E5" i="4"/>
  <c r="N11" i="20" l="1"/>
  <c r="N21" i="20"/>
  <c r="O28" i="20"/>
  <c r="O27" i="20"/>
  <c r="O34" i="20"/>
  <c r="O15" i="20"/>
  <c r="O7" i="20"/>
  <c r="O33" i="20"/>
  <c r="L23" i="20"/>
  <c r="O23" i="20" s="1"/>
  <c r="L14" i="20"/>
  <c r="O14" i="20" s="1"/>
  <c r="L26" i="20"/>
  <c r="O26" i="20" s="1"/>
  <c r="L13" i="20"/>
  <c r="O13" i="20" s="1"/>
  <c r="L8" i="20"/>
  <c r="O8" i="20" s="1"/>
  <c r="L12" i="20"/>
  <c r="O12" i="20" s="1"/>
  <c r="L22" i="20"/>
  <c r="O22" i="20" s="1"/>
  <c r="O20" i="20"/>
  <c r="L30" i="20"/>
  <c r="O30" i="20" s="1"/>
  <c r="L5" i="20"/>
  <c r="O5" i="20" s="1"/>
  <c r="L6" i="20"/>
  <c r="O6" i="20" s="1"/>
  <c r="L31" i="20"/>
  <c r="O31" i="20" s="1"/>
  <c r="L32" i="20"/>
  <c r="O32" i="20" s="1"/>
  <c r="L24" i="20"/>
  <c r="O24" i="20" s="1"/>
  <c r="L25" i="20"/>
  <c r="O25" i="20" s="1"/>
  <c r="L16" i="20"/>
  <c r="O16" i="20" s="1"/>
  <c r="L35" i="20"/>
  <c r="O35" i="20" s="1"/>
  <c r="L17" i="20"/>
  <c r="O17" i="20" s="1"/>
  <c r="L36" i="20"/>
  <c r="O36" i="20" s="1"/>
  <c r="L9" i="20"/>
  <c r="O9" i="20" s="1"/>
  <c r="L10" i="20"/>
  <c r="O10" i="20" s="1"/>
  <c r="L18" i="20"/>
  <c r="O18" i="20" s="1"/>
  <c r="L19" i="20"/>
  <c r="O19" i="20" s="1"/>
  <c r="L37" i="20"/>
  <c r="O37" i="20" s="1"/>
  <c r="O30" i="18"/>
  <c r="O28" i="18"/>
  <c r="O7" i="18"/>
  <c r="O14" i="18"/>
  <c r="O36" i="18"/>
  <c r="O26" i="19"/>
  <c r="O20" i="19"/>
  <c r="O7" i="19"/>
  <c r="O35" i="19"/>
  <c r="O31" i="19"/>
  <c r="O19" i="19"/>
  <c r="L36" i="19"/>
  <c r="O36" i="19" s="1"/>
  <c r="L5" i="19"/>
  <c r="O5" i="19" s="1"/>
  <c r="L9" i="19"/>
  <c r="O9" i="19" s="1"/>
  <c r="L37" i="19"/>
  <c r="O37" i="19" s="1"/>
  <c r="L30" i="19"/>
  <c r="O30" i="19" s="1"/>
  <c r="L25" i="19"/>
  <c r="O25" i="19" s="1"/>
  <c r="L22" i="19"/>
  <c r="O22" i="19" s="1"/>
  <c r="L12" i="19"/>
  <c r="O12" i="19" s="1"/>
  <c r="L32" i="19"/>
  <c r="O32" i="19" s="1"/>
  <c r="L13" i="19"/>
  <c r="O13" i="19" s="1"/>
  <c r="L34" i="19"/>
  <c r="O34" i="19" s="1"/>
  <c r="L10" i="19"/>
  <c r="O10" i="19" s="1"/>
  <c r="L8" i="19"/>
  <c r="O8" i="19" s="1"/>
  <c r="L14" i="19"/>
  <c r="O14" i="19" s="1"/>
  <c r="L17" i="19"/>
  <c r="O17" i="19" s="1"/>
  <c r="L27" i="19"/>
  <c r="O27" i="19" s="1"/>
  <c r="L24" i="19"/>
  <c r="O24" i="19" s="1"/>
  <c r="L15" i="19"/>
  <c r="O15" i="19" s="1"/>
  <c r="L6" i="19"/>
  <c r="O6" i="19" s="1"/>
  <c r="L23" i="19"/>
  <c r="O23" i="19" s="1"/>
  <c r="L18" i="19"/>
  <c r="O18" i="19" s="1"/>
  <c r="L16" i="19"/>
  <c r="O16" i="19" s="1"/>
  <c r="L33" i="19"/>
  <c r="O33" i="19" s="1"/>
  <c r="L35" i="18"/>
  <c r="O35" i="18" s="1"/>
  <c r="O22" i="18"/>
  <c r="L29" i="18"/>
  <c r="O29" i="18" s="1"/>
  <c r="L31" i="18"/>
  <c r="O31" i="18" s="1"/>
  <c r="L6" i="18"/>
  <c r="O6" i="18" s="1"/>
  <c r="L8" i="18"/>
  <c r="O8" i="18" s="1"/>
  <c r="L10" i="18"/>
  <c r="O10" i="18" s="1"/>
  <c r="L21" i="18"/>
  <c r="O21" i="18" s="1"/>
  <c r="L13" i="18"/>
  <c r="O13" i="18" s="1"/>
  <c r="L5" i="18"/>
  <c r="O5" i="18" s="1"/>
  <c r="L17" i="18"/>
  <c r="O17" i="18" s="1"/>
  <c r="L18" i="18"/>
  <c r="O18" i="18" s="1"/>
  <c r="L26" i="18"/>
  <c r="O26" i="18" s="1"/>
  <c r="L20" i="18"/>
  <c r="O20" i="18" s="1"/>
  <c r="L9" i="18"/>
  <c r="O9" i="18" s="1"/>
  <c r="L38" i="18"/>
  <c r="O38" i="18" s="1"/>
  <c r="L25" i="18"/>
  <c r="O25" i="18" s="1"/>
  <c r="L11" i="18"/>
  <c r="O11" i="18" s="1"/>
  <c r="L23" i="18"/>
  <c r="O23" i="18" s="1"/>
  <c r="L15" i="18"/>
  <c r="O15" i="18" s="1"/>
  <c r="L16" i="18"/>
  <c r="O16" i="18" s="1"/>
  <c r="L33" i="18"/>
  <c r="O33" i="18" s="1"/>
  <c r="L34" i="18"/>
  <c r="O34" i="18" s="1"/>
  <c r="L27" i="18"/>
  <c r="O27" i="18" s="1"/>
  <c r="O38" i="19" l="1"/>
  <c r="O29" i="19"/>
  <c r="O21" i="19"/>
  <c r="O11" i="19"/>
  <c r="O39" i="19" l="1"/>
  <c r="AA6" i="17" l="1"/>
  <c r="AA7" i="17"/>
  <c r="AM7" i="17" s="1"/>
  <c r="AA8" i="17"/>
  <c r="AA9" i="17"/>
  <c r="AM9" i="17" s="1"/>
  <c r="AA10" i="17"/>
  <c r="AM10" i="17" s="1"/>
  <c r="AA11" i="17"/>
  <c r="AM11" i="17" s="1"/>
  <c r="AA12" i="17"/>
  <c r="AM12" i="17" s="1"/>
  <c r="AA13" i="17"/>
  <c r="AM13" i="17" s="1"/>
  <c r="AA14" i="17"/>
  <c r="AG14" i="17" s="1"/>
  <c r="AA15" i="17"/>
  <c r="AM15" i="17" s="1"/>
  <c r="AA16" i="17"/>
  <c r="AM16" i="17" s="1"/>
  <c r="AA17" i="17"/>
  <c r="AG17" i="17" s="1"/>
  <c r="AA18" i="17"/>
  <c r="AA19" i="17"/>
  <c r="AG19" i="17" s="1"/>
  <c r="AA20" i="17"/>
  <c r="AA21" i="17"/>
  <c r="AA22" i="17"/>
  <c r="AG22" i="17" s="1"/>
  <c r="AA23" i="17"/>
  <c r="AM23" i="17" s="1"/>
  <c r="AA24" i="17"/>
  <c r="AG24" i="17" s="1"/>
  <c r="AA25" i="17"/>
  <c r="AA26" i="17"/>
  <c r="AA27" i="17"/>
  <c r="AM27" i="17" s="1"/>
  <c r="AA28" i="17"/>
  <c r="AG28" i="17" s="1"/>
  <c r="AA29" i="17"/>
  <c r="AM29" i="17" s="1"/>
  <c r="AA30" i="17"/>
  <c r="AA31" i="17"/>
  <c r="AG31" i="17" s="1"/>
  <c r="AA32" i="17"/>
  <c r="AG32" i="17" s="1"/>
  <c r="AA33" i="17"/>
  <c r="AM33" i="17" s="1"/>
  <c r="AA34" i="17"/>
  <c r="Z6" i="17"/>
  <c r="AL6" i="17" s="1"/>
  <c r="Z7" i="17"/>
  <c r="Z8" i="17"/>
  <c r="AF8" i="17" s="1"/>
  <c r="Z9" i="17"/>
  <c r="Z10" i="17"/>
  <c r="AL10" i="17" s="1"/>
  <c r="Z11" i="17"/>
  <c r="AF11" i="17" s="1"/>
  <c r="Z12" i="17"/>
  <c r="Z13" i="17"/>
  <c r="AF13" i="17" s="1"/>
  <c r="Z14" i="17"/>
  <c r="AL14" i="17" s="1"/>
  <c r="Z15" i="17"/>
  <c r="AF15" i="17" s="1"/>
  <c r="Z16" i="17"/>
  <c r="AF16" i="17" s="1"/>
  <c r="Z17" i="17"/>
  <c r="AF17" i="17" s="1"/>
  <c r="Z18" i="17"/>
  <c r="AF18" i="17" s="1"/>
  <c r="Z19" i="17"/>
  <c r="AL19" i="17" s="1"/>
  <c r="Z20" i="17"/>
  <c r="AF20" i="17" s="1"/>
  <c r="Z21" i="17"/>
  <c r="AF21" i="17" s="1"/>
  <c r="Z22" i="17"/>
  <c r="Z23" i="17"/>
  <c r="AL23" i="17" s="1"/>
  <c r="Z24" i="17"/>
  <c r="AL24" i="17" s="1"/>
  <c r="Z25" i="17"/>
  <c r="AF25" i="17" s="1"/>
  <c r="Z26" i="17"/>
  <c r="AL26" i="17" s="1"/>
  <c r="Z27" i="17"/>
  <c r="AL27" i="17" s="1"/>
  <c r="Z28" i="17"/>
  <c r="AF28" i="17" s="1"/>
  <c r="Z29" i="17"/>
  <c r="AF29" i="17" s="1"/>
  <c r="Z30" i="17"/>
  <c r="AF30" i="17" s="1"/>
  <c r="Z31" i="17"/>
  <c r="Z32" i="17"/>
  <c r="AF32" i="17" s="1"/>
  <c r="Z33" i="17"/>
  <c r="Z34" i="17"/>
  <c r="AL34" i="17" s="1"/>
  <c r="Y6" i="17"/>
  <c r="AK6" i="17" s="1"/>
  <c r="Y7" i="17"/>
  <c r="AK7" i="17" s="1"/>
  <c r="Y8" i="17"/>
  <c r="AK8" i="17" s="1"/>
  <c r="Y9" i="17"/>
  <c r="AE9" i="17" s="1"/>
  <c r="Y10" i="17"/>
  <c r="AK10" i="17" s="1"/>
  <c r="Y11" i="17"/>
  <c r="Y12" i="17"/>
  <c r="AE12" i="17" s="1"/>
  <c r="Y13" i="17"/>
  <c r="Y14" i="17"/>
  <c r="AK14" i="17" s="1"/>
  <c r="Y15" i="17"/>
  <c r="AE15" i="17" s="1"/>
  <c r="Y16" i="17"/>
  <c r="Y17" i="17"/>
  <c r="AK17" i="17" s="1"/>
  <c r="Y18" i="17"/>
  <c r="AE18" i="17" s="1"/>
  <c r="Y19" i="17"/>
  <c r="Y20" i="17"/>
  <c r="AK20" i="17" s="1"/>
  <c r="Y21" i="17"/>
  <c r="AE21" i="17" s="1"/>
  <c r="Y22" i="17"/>
  <c r="AE22" i="17" s="1"/>
  <c r="Y23" i="17"/>
  <c r="Y24" i="17"/>
  <c r="AK24" i="17" s="1"/>
  <c r="Y25" i="17"/>
  <c r="AE25" i="17" s="1"/>
  <c r="Y26" i="17"/>
  <c r="AE26" i="17" s="1"/>
  <c r="Y27" i="17"/>
  <c r="Y28" i="17"/>
  <c r="AE28" i="17" s="1"/>
  <c r="Y29" i="17"/>
  <c r="AE29" i="17" s="1"/>
  <c r="Y30" i="17"/>
  <c r="AK30" i="17" s="1"/>
  <c r="Y31" i="17"/>
  <c r="AE31" i="17" s="1"/>
  <c r="Y32" i="17"/>
  <c r="Y33" i="17"/>
  <c r="AE33" i="17" s="1"/>
  <c r="Y34" i="17"/>
  <c r="AK34" i="17" s="1"/>
  <c r="X6" i="17"/>
  <c r="AD6" i="17" s="1"/>
  <c r="X7" i="17"/>
  <c r="AD7" i="17" s="1"/>
  <c r="X8" i="17"/>
  <c r="AD8" i="17" s="1"/>
  <c r="X9" i="17"/>
  <c r="AD9" i="17" s="1"/>
  <c r="X10" i="17"/>
  <c r="X11" i="17"/>
  <c r="AD11" i="17" s="1"/>
  <c r="X12" i="17"/>
  <c r="AJ12" i="17" s="1"/>
  <c r="X13" i="17"/>
  <c r="AJ13" i="17" s="1"/>
  <c r="X14" i="17"/>
  <c r="X15" i="17"/>
  <c r="X16" i="17"/>
  <c r="AJ16" i="17" s="1"/>
  <c r="X17" i="17"/>
  <c r="X18" i="17"/>
  <c r="AD18" i="17" s="1"/>
  <c r="X19" i="17"/>
  <c r="AJ19" i="17" s="1"/>
  <c r="X20" i="17"/>
  <c r="AJ20" i="17" s="1"/>
  <c r="X21" i="17"/>
  <c r="AD21" i="17" s="1"/>
  <c r="X22" i="17"/>
  <c r="AD22" i="17" s="1"/>
  <c r="X23" i="17"/>
  <c r="AD23" i="17" s="1"/>
  <c r="X24" i="17"/>
  <c r="X25" i="17"/>
  <c r="AJ25" i="17" s="1"/>
  <c r="X26" i="17"/>
  <c r="AJ26" i="17" s="1"/>
  <c r="X27" i="17"/>
  <c r="AD27" i="17" s="1"/>
  <c r="X28" i="17"/>
  <c r="X29" i="17"/>
  <c r="X30" i="17"/>
  <c r="AJ30" i="17" s="1"/>
  <c r="X31" i="17"/>
  <c r="AD31" i="17" s="1"/>
  <c r="X32" i="17"/>
  <c r="AD32" i="17" s="1"/>
  <c r="X33" i="17"/>
  <c r="AD33" i="17" s="1"/>
  <c r="X34" i="17"/>
  <c r="AD34" i="17" s="1"/>
  <c r="AA5" i="17"/>
  <c r="AM5" i="17" s="1"/>
  <c r="Z5" i="17"/>
  <c r="AL5" i="17" s="1"/>
  <c r="Y5" i="17"/>
  <c r="X5" i="17"/>
  <c r="AJ5" i="17" s="1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5" i="17"/>
  <c r="R5" i="17"/>
  <c r="U5" i="17"/>
  <c r="T5" i="17"/>
  <c r="S5" i="17"/>
  <c r="N34" i="17"/>
  <c r="E34" i="17"/>
  <c r="N33" i="17"/>
  <c r="E33" i="17"/>
  <c r="N32" i="17"/>
  <c r="E32" i="17"/>
  <c r="N31" i="17"/>
  <c r="E31" i="17"/>
  <c r="N30" i="17"/>
  <c r="E30" i="17"/>
  <c r="N29" i="17"/>
  <c r="L29" i="17"/>
  <c r="E29" i="17"/>
  <c r="N28" i="17"/>
  <c r="L28" i="17"/>
  <c r="E28" i="17"/>
  <c r="N27" i="17"/>
  <c r="E27" i="17"/>
  <c r="N26" i="17"/>
  <c r="E26" i="17"/>
  <c r="N25" i="17"/>
  <c r="AG25" i="17" s="1"/>
  <c r="E25" i="17"/>
  <c r="N24" i="17"/>
  <c r="E24" i="17"/>
  <c r="N23" i="17"/>
  <c r="E23" i="17"/>
  <c r="N22" i="17"/>
  <c r="E22" i="17"/>
  <c r="N21" i="17"/>
  <c r="E21" i="17"/>
  <c r="N20" i="17"/>
  <c r="L20" i="17"/>
  <c r="E20" i="17"/>
  <c r="N19" i="17"/>
  <c r="L19" i="17"/>
  <c r="E19" i="17"/>
  <c r="N18" i="17"/>
  <c r="AG18" i="17" s="1"/>
  <c r="E18" i="17"/>
  <c r="N17" i="17"/>
  <c r="E17" i="17"/>
  <c r="N16" i="17"/>
  <c r="L16" i="17"/>
  <c r="E16" i="17"/>
  <c r="N15" i="17"/>
  <c r="E15" i="17"/>
  <c r="N14" i="17"/>
  <c r="E14" i="17"/>
  <c r="N13" i="17"/>
  <c r="E13" i="17"/>
  <c r="N12" i="17"/>
  <c r="L12" i="17"/>
  <c r="E12" i="17"/>
  <c r="N11" i="17"/>
  <c r="E11" i="17"/>
  <c r="N10" i="17"/>
  <c r="E10" i="17"/>
  <c r="N9" i="17"/>
  <c r="E9" i="17"/>
  <c r="N8" i="17"/>
  <c r="E8" i="17"/>
  <c r="N7" i="17"/>
  <c r="E7" i="17"/>
  <c r="N6" i="17"/>
  <c r="E6" i="17"/>
  <c r="N5" i="17"/>
  <c r="AE5" i="17" s="1"/>
  <c r="E5" i="17"/>
  <c r="C1" i="17"/>
  <c r="L34" i="17" s="1"/>
  <c r="N34" i="14"/>
  <c r="E34" i="14"/>
  <c r="N33" i="14"/>
  <c r="E33" i="14"/>
  <c r="N32" i="14"/>
  <c r="E32" i="14"/>
  <c r="N31" i="14"/>
  <c r="E31" i="14"/>
  <c r="N30" i="14"/>
  <c r="E30" i="14"/>
  <c r="N29" i="14"/>
  <c r="L29" i="14"/>
  <c r="E29" i="14"/>
  <c r="N28" i="14"/>
  <c r="L28" i="14"/>
  <c r="E28" i="14"/>
  <c r="N27" i="14"/>
  <c r="E27" i="14"/>
  <c r="N26" i="14"/>
  <c r="E26" i="14"/>
  <c r="N25" i="14"/>
  <c r="E25" i="14"/>
  <c r="N24" i="14"/>
  <c r="E24" i="14"/>
  <c r="N23" i="14"/>
  <c r="E23" i="14"/>
  <c r="N22" i="14"/>
  <c r="E22" i="14"/>
  <c r="N21" i="14"/>
  <c r="E21" i="14"/>
  <c r="N20" i="14"/>
  <c r="O20" i="14" s="1"/>
  <c r="L20" i="14"/>
  <c r="E20" i="14"/>
  <c r="N19" i="14"/>
  <c r="L19" i="14"/>
  <c r="E19" i="14"/>
  <c r="N18" i="14"/>
  <c r="E18" i="14"/>
  <c r="N17" i="14"/>
  <c r="E17" i="14"/>
  <c r="N16" i="14"/>
  <c r="L16" i="14"/>
  <c r="E16" i="14"/>
  <c r="N15" i="14"/>
  <c r="E15" i="14"/>
  <c r="N14" i="14"/>
  <c r="E14" i="14"/>
  <c r="N13" i="14"/>
  <c r="E13" i="14"/>
  <c r="N12" i="14"/>
  <c r="L12" i="14"/>
  <c r="E12" i="14"/>
  <c r="N11" i="14"/>
  <c r="E11" i="14"/>
  <c r="N10" i="14"/>
  <c r="E10" i="14"/>
  <c r="N9" i="14"/>
  <c r="E9" i="14"/>
  <c r="N8" i="14"/>
  <c r="E8" i="14"/>
  <c r="N7" i="14"/>
  <c r="E7" i="14"/>
  <c r="N6" i="14"/>
  <c r="E6" i="14"/>
  <c r="N5" i="14"/>
  <c r="E5" i="14"/>
  <c r="C1" i="14"/>
  <c r="L34" i="14" s="1"/>
  <c r="N34" i="13"/>
  <c r="E34" i="13"/>
  <c r="N33" i="13"/>
  <c r="E33" i="13"/>
  <c r="N32" i="13"/>
  <c r="E32" i="13"/>
  <c r="N31" i="13"/>
  <c r="E31" i="13"/>
  <c r="N30" i="13"/>
  <c r="E30" i="13"/>
  <c r="N29" i="13"/>
  <c r="L29" i="13"/>
  <c r="E29" i="13"/>
  <c r="N28" i="13"/>
  <c r="L28" i="13"/>
  <c r="E28" i="13"/>
  <c r="N27" i="13"/>
  <c r="E27" i="13"/>
  <c r="N26" i="13"/>
  <c r="E26" i="13"/>
  <c r="N25" i="13"/>
  <c r="E25" i="13"/>
  <c r="N24" i="13"/>
  <c r="E24" i="13"/>
  <c r="N23" i="13"/>
  <c r="E23" i="13"/>
  <c r="N22" i="13"/>
  <c r="E22" i="13"/>
  <c r="N21" i="13"/>
  <c r="E21" i="13"/>
  <c r="N20" i="13"/>
  <c r="L20" i="13"/>
  <c r="E20" i="13"/>
  <c r="N19" i="13"/>
  <c r="O19" i="13" s="1"/>
  <c r="L19" i="13"/>
  <c r="E19" i="13"/>
  <c r="N18" i="13"/>
  <c r="E18" i="13"/>
  <c r="N17" i="13"/>
  <c r="E17" i="13"/>
  <c r="N16" i="13"/>
  <c r="L16" i="13"/>
  <c r="E16" i="13"/>
  <c r="N15" i="13"/>
  <c r="E15" i="13"/>
  <c r="N14" i="13"/>
  <c r="E14" i="13"/>
  <c r="N13" i="13"/>
  <c r="E13" i="13"/>
  <c r="N12" i="13"/>
  <c r="L12" i="13"/>
  <c r="E12" i="13"/>
  <c r="N11" i="13"/>
  <c r="E11" i="13"/>
  <c r="N10" i="13"/>
  <c r="E10" i="13"/>
  <c r="N9" i="13"/>
  <c r="E9" i="13"/>
  <c r="N8" i="13"/>
  <c r="E8" i="13"/>
  <c r="N7" i="13"/>
  <c r="E7" i="13"/>
  <c r="N6" i="13"/>
  <c r="E6" i="13"/>
  <c r="N5" i="13"/>
  <c r="E5" i="13"/>
  <c r="C1" i="13"/>
  <c r="L34" i="13" s="1"/>
  <c r="N34" i="12"/>
  <c r="E34" i="12"/>
  <c r="N33" i="12"/>
  <c r="E33" i="12"/>
  <c r="N32" i="12"/>
  <c r="E32" i="12"/>
  <c r="N31" i="12"/>
  <c r="E31" i="12"/>
  <c r="N30" i="12"/>
  <c r="E30" i="12"/>
  <c r="N29" i="12"/>
  <c r="O29" i="12" s="1"/>
  <c r="L29" i="12"/>
  <c r="E29" i="12"/>
  <c r="N28" i="12"/>
  <c r="L28" i="12"/>
  <c r="E28" i="12"/>
  <c r="N27" i="12"/>
  <c r="E27" i="12"/>
  <c r="N26" i="12"/>
  <c r="E26" i="12"/>
  <c r="N25" i="12"/>
  <c r="E25" i="12"/>
  <c r="N24" i="12"/>
  <c r="E24" i="12"/>
  <c r="N23" i="12"/>
  <c r="E23" i="12"/>
  <c r="N22" i="12"/>
  <c r="E22" i="12"/>
  <c r="N21" i="12"/>
  <c r="E21" i="12"/>
  <c r="N20" i="12"/>
  <c r="L20" i="12"/>
  <c r="E20" i="12"/>
  <c r="N19" i="12"/>
  <c r="L19" i="12"/>
  <c r="E19" i="12"/>
  <c r="N18" i="12"/>
  <c r="E18" i="12"/>
  <c r="N17" i="12"/>
  <c r="E17" i="12"/>
  <c r="N16" i="12"/>
  <c r="L16" i="12"/>
  <c r="E16" i="12"/>
  <c r="N15" i="12"/>
  <c r="E15" i="12"/>
  <c r="N14" i="12"/>
  <c r="E14" i="12"/>
  <c r="N13" i="12"/>
  <c r="E13" i="12"/>
  <c r="N12" i="12"/>
  <c r="L12" i="12"/>
  <c r="E12" i="12"/>
  <c r="N11" i="12"/>
  <c r="E11" i="12"/>
  <c r="N10" i="12"/>
  <c r="E10" i="12"/>
  <c r="N9" i="12"/>
  <c r="E9" i="12"/>
  <c r="N8" i="12"/>
  <c r="E8" i="12"/>
  <c r="N7" i="12"/>
  <c r="E7" i="12"/>
  <c r="N6" i="12"/>
  <c r="E6" i="12"/>
  <c r="N5" i="12"/>
  <c r="E5" i="12"/>
  <c r="C1" i="12"/>
  <c r="L34" i="12" s="1"/>
  <c r="N34" i="11"/>
  <c r="E34" i="11"/>
  <c r="N33" i="11"/>
  <c r="E33" i="11"/>
  <c r="N32" i="11"/>
  <c r="E32" i="11"/>
  <c r="N31" i="11"/>
  <c r="E31" i="11"/>
  <c r="N30" i="11"/>
  <c r="E30" i="11"/>
  <c r="N29" i="11"/>
  <c r="L29" i="11"/>
  <c r="E29" i="11"/>
  <c r="N28" i="11"/>
  <c r="L28" i="11"/>
  <c r="E28" i="11"/>
  <c r="N27" i="11"/>
  <c r="E27" i="11"/>
  <c r="N26" i="11"/>
  <c r="E26" i="11"/>
  <c r="N25" i="11"/>
  <c r="E25" i="11"/>
  <c r="N24" i="11"/>
  <c r="E24" i="11"/>
  <c r="N23" i="11"/>
  <c r="E23" i="11"/>
  <c r="N22" i="11"/>
  <c r="E22" i="11"/>
  <c r="N21" i="11"/>
  <c r="E21" i="11"/>
  <c r="N20" i="11"/>
  <c r="L20" i="11"/>
  <c r="E20" i="11"/>
  <c r="N19" i="11"/>
  <c r="O19" i="11" s="1"/>
  <c r="L19" i="11"/>
  <c r="E19" i="11"/>
  <c r="N18" i="11"/>
  <c r="E18" i="11"/>
  <c r="N17" i="11"/>
  <c r="E17" i="11"/>
  <c r="N16" i="11"/>
  <c r="L16" i="11"/>
  <c r="E16" i="11"/>
  <c r="N15" i="11"/>
  <c r="E15" i="11"/>
  <c r="N14" i="11"/>
  <c r="E14" i="11"/>
  <c r="N13" i="11"/>
  <c r="E13" i="11"/>
  <c r="N12" i="11"/>
  <c r="L12" i="11"/>
  <c r="E12" i="11"/>
  <c r="N11" i="11"/>
  <c r="E11" i="11"/>
  <c r="N10" i="11"/>
  <c r="E10" i="11"/>
  <c r="N9" i="11"/>
  <c r="E9" i="11"/>
  <c r="N8" i="11"/>
  <c r="E8" i="11"/>
  <c r="N7" i="11"/>
  <c r="E7" i="11"/>
  <c r="N6" i="11"/>
  <c r="E6" i="11"/>
  <c r="N5" i="11"/>
  <c r="E5" i="11"/>
  <c r="C1" i="11"/>
  <c r="L34" i="11" s="1"/>
  <c r="N34" i="10"/>
  <c r="E34" i="10"/>
  <c r="N33" i="10"/>
  <c r="E33" i="10"/>
  <c r="N32" i="10"/>
  <c r="E32" i="10"/>
  <c r="N31" i="10"/>
  <c r="E31" i="10"/>
  <c r="N30" i="10"/>
  <c r="E30" i="10"/>
  <c r="N29" i="10"/>
  <c r="O29" i="10" s="1"/>
  <c r="L29" i="10"/>
  <c r="E29" i="10"/>
  <c r="N28" i="10"/>
  <c r="L28" i="10"/>
  <c r="E28" i="10"/>
  <c r="N27" i="10"/>
  <c r="E27" i="10"/>
  <c r="N26" i="10"/>
  <c r="E26" i="10"/>
  <c r="N25" i="10"/>
  <c r="E25" i="10"/>
  <c r="N24" i="10"/>
  <c r="E24" i="10"/>
  <c r="N23" i="10"/>
  <c r="E23" i="10"/>
  <c r="N22" i="10"/>
  <c r="E22" i="10"/>
  <c r="N21" i="10"/>
  <c r="E21" i="10"/>
  <c r="N20" i="10"/>
  <c r="L20" i="10"/>
  <c r="E20" i="10"/>
  <c r="N19" i="10"/>
  <c r="L19" i="10"/>
  <c r="E19" i="10"/>
  <c r="N18" i="10"/>
  <c r="E18" i="10"/>
  <c r="N17" i="10"/>
  <c r="E17" i="10"/>
  <c r="N16" i="10"/>
  <c r="L16" i="10"/>
  <c r="E16" i="10"/>
  <c r="N15" i="10"/>
  <c r="E15" i="10"/>
  <c r="N14" i="10"/>
  <c r="E14" i="10"/>
  <c r="N13" i="10"/>
  <c r="E13" i="10"/>
  <c r="N12" i="10"/>
  <c r="L12" i="10"/>
  <c r="E12" i="10"/>
  <c r="N11" i="10"/>
  <c r="E11" i="10"/>
  <c r="N10" i="10"/>
  <c r="E10" i="10"/>
  <c r="N9" i="10"/>
  <c r="E9" i="10"/>
  <c r="N8" i="10"/>
  <c r="E8" i="10"/>
  <c r="N7" i="10"/>
  <c r="E7" i="10"/>
  <c r="N6" i="10"/>
  <c r="E6" i="10"/>
  <c r="N5" i="10"/>
  <c r="E5" i="10"/>
  <c r="C1" i="10"/>
  <c r="L34" i="10" s="1"/>
  <c r="N8" i="9"/>
  <c r="L8" i="9"/>
  <c r="E8" i="9"/>
  <c r="N34" i="9"/>
  <c r="L34" i="9"/>
  <c r="E34" i="9"/>
  <c r="N33" i="9"/>
  <c r="E33" i="9"/>
  <c r="N13" i="9"/>
  <c r="E13" i="9"/>
  <c r="N17" i="9"/>
  <c r="E17" i="9"/>
  <c r="N25" i="9"/>
  <c r="E25" i="9"/>
  <c r="N10" i="9"/>
  <c r="L10" i="9"/>
  <c r="E10" i="9"/>
  <c r="N7" i="9"/>
  <c r="E7" i="9"/>
  <c r="N29" i="9"/>
  <c r="E29" i="9"/>
  <c r="N27" i="9"/>
  <c r="E27" i="9"/>
  <c r="N23" i="9"/>
  <c r="L23" i="9"/>
  <c r="E23" i="9"/>
  <c r="N32" i="9"/>
  <c r="E32" i="9"/>
  <c r="N24" i="9"/>
  <c r="E24" i="9"/>
  <c r="N21" i="9"/>
  <c r="E21" i="9"/>
  <c r="N19" i="9"/>
  <c r="E19" i="9"/>
  <c r="N18" i="9"/>
  <c r="O18" i="9" s="1"/>
  <c r="L18" i="9"/>
  <c r="E18" i="9"/>
  <c r="N14" i="9"/>
  <c r="O14" i="9" s="1"/>
  <c r="L14" i="9"/>
  <c r="E14" i="9"/>
  <c r="N28" i="9"/>
  <c r="E28" i="9"/>
  <c r="N26" i="9"/>
  <c r="E26" i="9"/>
  <c r="N5" i="9"/>
  <c r="E5" i="9"/>
  <c r="N11" i="9"/>
  <c r="E11" i="9"/>
  <c r="N12" i="9"/>
  <c r="E12" i="9"/>
  <c r="N9" i="9"/>
  <c r="E9" i="9"/>
  <c r="N6" i="9"/>
  <c r="E6" i="9"/>
  <c r="N16" i="9"/>
  <c r="E16" i="9"/>
  <c r="N15" i="9"/>
  <c r="E15" i="9"/>
  <c r="N22" i="9"/>
  <c r="E22" i="9"/>
  <c r="N30" i="9"/>
  <c r="E30" i="9"/>
  <c r="N31" i="9"/>
  <c r="E31" i="9"/>
  <c r="N20" i="9"/>
  <c r="E20" i="9"/>
  <c r="C1" i="9"/>
  <c r="L33" i="9" s="1"/>
  <c r="N24" i="8"/>
  <c r="L24" i="8"/>
  <c r="E24" i="8"/>
  <c r="N32" i="8"/>
  <c r="E32" i="8"/>
  <c r="N22" i="8"/>
  <c r="E22" i="8"/>
  <c r="N15" i="8"/>
  <c r="E15" i="8"/>
  <c r="N26" i="8"/>
  <c r="E26" i="8"/>
  <c r="N33" i="8"/>
  <c r="L33" i="8"/>
  <c r="E33" i="8"/>
  <c r="N34" i="8"/>
  <c r="O34" i="8" s="1"/>
  <c r="L34" i="8"/>
  <c r="E34" i="8"/>
  <c r="N31" i="8"/>
  <c r="E31" i="8"/>
  <c r="N10" i="8"/>
  <c r="E10" i="8"/>
  <c r="N23" i="8"/>
  <c r="E23" i="8"/>
  <c r="N19" i="8"/>
  <c r="O19" i="8" s="1"/>
  <c r="L19" i="8"/>
  <c r="E19" i="8"/>
  <c r="N28" i="8"/>
  <c r="L28" i="8"/>
  <c r="E28" i="8"/>
  <c r="N6" i="8"/>
  <c r="E6" i="8"/>
  <c r="N5" i="8"/>
  <c r="E5" i="8"/>
  <c r="N21" i="8"/>
  <c r="E21" i="8"/>
  <c r="N8" i="8"/>
  <c r="E8" i="8"/>
  <c r="N30" i="8"/>
  <c r="E30" i="8"/>
  <c r="N18" i="8"/>
  <c r="L18" i="8"/>
  <c r="O18" i="8" s="1"/>
  <c r="E18" i="8"/>
  <c r="N25" i="8"/>
  <c r="E25" i="8"/>
  <c r="N14" i="8"/>
  <c r="E14" i="8"/>
  <c r="N7" i="8"/>
  <c r="E7" i="8"/>
  <c r="N13" i="8"/>
  <c r="E13" i="8"/>
  <c r="N20" i="8"/>
  <c r="E20" i="8"/>
  <c r="N16" i="8"/>
  <c r="E16" i="8"/>
  <c r="N9" i="8"/>
  <c r="E9" i="8"/>
  <c r="N17" i="8"/>
  <c r="E17" i="8"/>
  <c r="N11" i="8"/>
  <c r="E11" i="8"/>
  <c r="N27" i="8"/>
  <c r="E27" i="8"/>
  <c r="N12" i="8"/>
  <c r="E12" i="8"/>
  <c r="N29" i="8"/>
  <c r="E29" i="8"/>
  <c r="C1" i="8"/>
  <c r="L22" i="8" s="1"/>
  <c r="N20" i="7"/>
  <c r="E20" i="7"/>
  <c r="N27" i="7"/>
  <c r="E27" i="7"/>
  <c r="N11" i="7"/>
  <c r="E11" i="7"/>
  <c r="N28" i="7"/>
  <c r="L28" i="7"/>
  <c r="E28" i="7"/>
  <c r="N29" i="7"/>
  <c r="L29" i="7"/>
  <c r="E29" i="7"/>
  <c r="N34" i="7"/>
  <c r="L34" i="7"/>
  <c r="E34" i="7"/>
  <c r="N9" i="7"/>
  <c r="E9" i="7"/>
  <c r="N22" i="7"/>
  <c r="E22" i="7"/>
  <c r="N31" i="7"/>
  <c r="E31" i="7"/>
  <c r="N16" i="7"/>
  <c r="E16" i="7"/>
  <c r="N24" i="7"/>
  <c r="L24" i="7"/>
  <c r="E24" i="7"/>
  <c r="N25" i="7"/>
  <c r="E25" i="7"/>
  <c r="N10" i="7"/>
  <c r="E10" i="7"/>
  <c r="N18" i="7"/>
  <c r="E18" i="7"/>
  <c r="N6" i="7"/>
  <c r="E6" i="7"/>
  <c r="N7" i="7"/>
  <c r="E7" i="7"/>
  <c r="N23" i="7"/>
  <c r="L23" i="7"/>
  <c r="E23" i="7"/>
  <c r="N12" i="7"/>
  <c r="E12" i="7"/>
  <c r="N21" i="7"/>
  <c r="E21" i="7"/>
  <c r="N14" i="7"/>
  <c r="E14" i="7"/>
  <c r="N19" i="7"/>
  <c r="E19" i="7"/>
  <c r="N17" i="7"/>
  <c r="L17" i="7"/>
  <c r="E17" i="7"/>
  <c r="N5" i="7"/>
  <c r="E5" i="7"/>
  <c r="N15" i="7"/>
  <c r="E15" i="7"/>
  <c r="N26" i="7"/>
  <c r="E26" i="7"/>
  <c r="N33" i="7"/>
  <c r="E33" i="7"/>
  <c r="N13" i="7"/>
  <c r="E13" i="7"/>
  <c r="N30" i="7"/>
  <c r="E30" i="7"/>
  <c r="N8" i="7"/>
  <c r="E8" i="7"/>
  <c r="N32" i="7"/>
  <c r="E32" i="7"/>
  <c r="C1" i="7"/>
  <c r="L20" i="7" s="1"/>
  <c r="N23" i="6"/>
  <c r="E23" i="6"/>
  <c r="N22" i="6"/>
  <c r="E22" i="6"/>
  <c r="N16" i="6"/>
  <c r="E16" i="6"/>
  <c r="N21" i="6"/>
  <c r="E21" i="6"/>
  <c r="N15" i="6"/>
  <c r="E15" i="6"/>
  <c r="N31" i="6"/>
  <c r="L31" i="6"/>
  <c r="E31" i="6"/>
  <c r="N18" i="6"/>
  <c r="L18" i="6"/>
  <c r="E18" i="6"/>
  <c r="N14" i="6"/>
  <c r="E14" i="6"/>
  <c r="N27" i="6"/>
  <c r="E27" i="6"/>
  <c r="N25" i="6"/>
  <c r="E25" i="6"/>
  <c r="N6" i="6"/>
  <c r="E6" i="6"/>
  <c r="N34" i="6"/>
  <c r="E34" i="6"/>
  <c r="N33" i="6"/>
  <c r="E33" i="6"/>
  <c r="N32" i="6"/>
  <c r="E32" i="6"/>
  <c r="N30" i="6"/>
  <c r="L30" i="6"/>
  <c r="E30" i="6"/>
  <c r="N29" i="6"/>
  <c r="L29" i="6"/>
  <c r="E29" i="6"/>
  <c r="N28" i="6"/>
  <c r="E28" i="6"/>
  <c r="N26" i="6"/>
  <c r="E26" i="6"/>
  <c r="N24" i="6"/>
  <c r="L24" i="6"/>
  <c r="E24" i="6"/>
  <c r="N20" i="6"/>
  <c r="E20" i="6"/>
  <c r="N19" i="6"/>
  <c r="E19" i="6"/>
  <c r="N17" i="6"/>
  <c r="E17" i="6"/>
  <c r="N13" i="6"/>
  <c r="L13" i="6"/>
  <c r="E13" i="6"/>
  <c r="N12" i="6"/>
  <c r="E12" i="6"/>
  <c r="N11" i="6"/>
  <c r="E11" i="6"/>
  <c r="N10" i="6"/>
  <c r="E10" i="6"/>
  <c r="N9" i="6"/>
  <c r="E9" i="6"/>
  <c r="N8" i="6"/>
  <c r="E8" i="6"/>
  <c r="N7" i="6"/>
  <c r="E7" i="6"/>
  <c r="N5" i="6"/>
  <c r="E5" i="6"/>
  <c r="C1" i="6"/>
  <c r="L23" i="6" s="1"/>
  <c r="O12" i="14" l="1"/>
  <c r="O19" i="14"/>
  <c r="O28" i="14"/>
  <c r="O29" i="14"/>
  <c r="O16" i="14"/>
  <c r="O28" i="10"/>
  <c r="O10" i="9"/>
  <c r="O34" i="9"/>
  <c r="O29" i="7"/>
  <c r="AD5" i="17"/>
  <c r="AG5" i="17"/>
  <c r="AF5" i="17"/>
  <c r="AD14" i="17"/>
  <c r="AE11" i="17"/>
  <c r="AG21" i="17"/>
  <c r="AE27" i="17"/>
  <c r="AE32" i="17"/>
  <c r="O16" i="17"/>
  <c r="AE23" i="17"/>
  <c r="AG34" i="17"/>
  <c r="AG27" i="17"/>
  <c r="AD28" i="17"/>
  <c r="AL32" i="17"/>
  <c r="AF22" i="17"/>
  <c r="AL8" i="17"/>
  <c r="AD12" i="17"/>
  <c r="AG29" i="17"/>
  <c r="AL30" i="17"/>
  <c r="AG20" i="17"/>
  <c r="AF14" i="17"/>
  <c r="AL29" i="17"/>
  <c r="AF7" i="17"/>
  <c r="AG11" i="17"/>
  <c r="AL16" i="17"/>
  <c r="AG26" i="17"/>
  <c r="AF24" i="17"/>
  <c r="AL21" i="17"/>
  <c r="AJ6" i="17"/>
  <c r="AM19" i="17"/>
  <c r="AD30" i="17"/>
  <c r="AE13" i="17"/>
  <c r="AD20" i="17"/>
  <c r="AG13" i="17"/>
  <c r="AJ27" i="17"/>
  <c r="AD19" i="17"/>
  <c r="AG10" i="17"/>
  <c r="AE8" i="17"/>
  <c r="AF12" i="17"/>
  <c r="U37" i="17"/>
  <c r="AE19" i="17"/>
  <c r="AE24" i="17"/>
  <c r="AJ34" i="17"/>
  <c r="AL15" i="17"/>
  <c r="AF9" i="17"/>
  <c r="AF34" i="17"/>
  <c r="AK26" i="17"/>
  <c r="AE17" i="17"/>
  <c r="AG7" i="17"/>
  <c r="AK25" i="17"/>
  <c r="AL13" i="17"/>
  <c r="AG6" i="17"/>
  <c r="AD10" i="17"/>
  <c r="AE16" i="17"/>
  <c r="AD26" i="17"/>
  <c r="AF6" i="17"/>
  <c r="AK33" i="17"/>
  <c r="AK9" i="17"/>
  <c r="AG8" i="17"/>
  <c r="AD15" i="17"/>
  <c r="AD16" i="17"/>
  <c r="AL18" i="17"/>
  <c r="AE20" i="17"/>
  <c r="AJ23" i="17"/>
  <c r="AM22" i="17"/>
  <c r="AK12" i="17"/>
  <c r="AG30" i="17"/>
  <c r="T37" i="17"/>
  <c r="AD25" i="17"/>
  <c r="AD13" i="17"/>
  <c r="AE34" i="17"/>
  <c r="AE30" i="17"/>
  <c r="AF27" i="17"/>
  <c r="AG23" i="17"/>
  <c r="AG16" i="17"/>
  <c r="AE14" i="17"/>
  <c r="AF10" i="17"/>
  <c r="AE7" i="17"/>
  <c r="AJ33" i="17"/>
  <c r="AJ22" i="17"/>
  <c r="AJ11" i="17"/>
  <c r="AM32" i="17"/>
  <c r="AK29" i="17"/>
  <c r="AL25" i="17"/>
  <c r="AK22" i="17"/>
  <c r="AK18" i="17"/>
  <c r="AK15" i="17"/>
  <c r="AG33" i="17"/>
  <c r="AF26" i="17"/>
  <c r="AF23" i="17"/>
  <c r="AF19" i="17"/>
  <c r="AE10" i="17"/>
  <c r="AJ32" i="17"/>
  <c r="AJ21" i="17"/>
  <c r="AJ9" i="17"/>
  <c r="AM28" i="17"/>
  <c r="AM17" i="17"/>
  <c r="AM14" i="17"/>
  <c r="AL11" i="17"/>
  <c r="AD17" i="17"/>
  <c r="AD24" i="17"/>
  <c r="O28" i="17"/>
  <c r="AF31" i="17"/>
  <c r="AG9" i="17"/>
  <c r="AE6" i="17"/>
  <c r="AJ31" i="17"/>
  <c r="AJ8" i="17"/>
  <c r="AM31" i="17"/>
  <c r="AL28" i="17"/>
  <c r="AM24" i="17"/>
  <c r="AK21" i="17"/>
  <c r="AL17" i="17"/>
  <c r="AG15" i="17"/>
  <c r="AG12" i="17"/>
  <c r="AJ7" i="17"/>
  <c r="AK31" i="17"/>
  <c r="AK28" i="17"/>
  <c r="AL20" i="17"/>
  <c r="AJ18" i="17"/>
  <c r="O29" i="17"/>
  <c r="AF33" i="17"/>
  <c r="R37" i="17"/>
  <c r="O34" i="17"/>
  <c r="O12" i="17"/>
  <c r="AD29" i="17"/>
  <c r="O20" i="17"/>
  <c r="O20" i="11"/>
  <c r="O28" i="11"/>
  <c r="O19" i="17"/>
  <c r="S37" i="17"/>
  <c r="Q37" i="17"/>
  <c r="L7" i="17"/>
  <c r="O7" i="17" s="1"/>
  <c r="L9" i="17"/>
  <c r="O9" i="17" s="1"/>
  <c r="L11" i="17"/>
  <c r="O11" i="17" s="1"/>
  <c r="L15" i="17"/>
  <c r="O15" i="17" s="1"/>
  <c r="L21" i="17"/>
  <c r="O21" i="17" s="1"/>
  <c r="L25" i="17"/>
  <c r="O25" i="17" s="1"/>
  <c r="L27" i="17"/>
  <c r="O27" i="17" s="1"/>
  <c r="L33" i="17"/>
  <c r="O33" i="17" s="1"/>
  <c r="L5" i="17"/>
  <c r="O5" i="17" s="1"/>
  <c r="L13" i="17"/>
  <c r="O13" i="17" s="1"/>
  <c r="L17" i="17"/>
  <c r="O17" i="17" s="1"/>
  <c r="L23" i="17"/>
  <c r="O23" i="17" s="1"/>
  <c r="L31" i="17"/>
  <c r="O31" i="17" s="1"/>
  <c r="L6" i="17"/>
  <c r="O6" i="17" s="1"/>
  <c r="L8" i="17"/>
  <c r="O8" i="17" s="1"/>
  <c r="L10" i="17"/>
  <c r="O10" i="17" s="1"/>
  <c r="L14" i="17"/>
  <c r="O14" i="17" s="1"/>
  <c r="L18" i="17"/>
  <c r="O18" i="17" s="1"/>
  <c r="L22" i="17"/>
  <c r="O22" i="17" s="1"/>
  <c r="L24" i="17"/>
  <c r="O24" i="17" s="1"/>
  <c r="L26" i="17"/>
  <c r="O26" i="17" s="1"/>
  <c r="L30" i="17"/>
  <c r="O30" i="17" s="1"/>
  <c r="L32" i="17"/>
  <c r="O32" i="17" s="1"/>
  <c r="L24" i="14"/>
  <c r="O24" i="14" s="1"/>
  <c r="L8" i="14"/>
  <c r="O8" i="14" s="1"/>
  <c r="L18" i="14"/>
  <c r="O18" i="14" s="1"/>
  <c r="L26" i="14"/>
  <c r="O26" i="14" s="1"/>
  <c r="L10" i="14"/>
  <c r="O10" i="14" s="1"/>
  <c r="L7" i="14"/>
  <c r="O7" i="14" s="1"/>
  <c r="L15" i="14"/>
  <c r="O15" i="14" s="1"/>
  <c r="L23" i="14"/>
  <c r="O23" i="14" s="1"/>
  <c r="L15" i="13"/>
  <c r="O15" i="13" s="1"/>
  <c r="L25" i="13"/>
  <c r="O25" i="13" s="1"/>
  <c r="L5" i="14"/>
  <c r="O5" i="14" s="1"/>
  <c r="L13" i="14"/>
  <c r="O13" i="14" s="1"/>
  <c r="L21" i="14"/>
  <c r="O21" i="14" s="1"/>
  <c r="L11" i="14"/>
  <c r="O11" i="14" s="1"/>
  <c r="L27" i="14"/>
  <c r="O27" i="14" s="1"/>
  <c r="L33" i="14"/>
  <c r="O33" i="14" s="1"/>
  <c r="L9" i="13"/>
  <c r="O9" i="13" s="1"/>
  <c r="L13" i="13"/>
  <c r="O13" i="13" s="1"/>
  <c r="L6" i="14"/>
  <c r="O6" i="14" s="1"/>
  <c r="L14" i="14"/>
  <c r="O14" i="14" s="1"/>
  <c r="L22" i="14"/>
  <c r="O22" i="14" s="1"/>
  <c r="L9" i="14"/>
  <c r="O9" i="14" s="1"/>
  <c r="L17" i="14"/>
  <c r="O17" i="14" s="1"/>
  <c r="L25" i="14"/>
  <c r="O25" i="14" s="1"/>
  <c r="L31" i="14"/>
  <c r="O31" i="14" s="1"/>
  <c r="O34" i="14"/>
  <c r="L7" i="13"/>
  <c r="O7" i="13" s="1"/>
  <c r="L30" i="14"/>
  <c r="O30" i="14" s="1"/>
  <c r="L32" i="14"/>
  <c r="O32" i="14" s="1"/>
  <c r="L31" i="13"/>
  <c r="O31" i="13" s="1"/>
  <c r="O12" i="13"/>
  <c r="O28" i="13"/>
  <c r="L11" i="13"/>
  <c r="O11" i="13" s="1"/>
  <c r="L27" i="13"/>
  <c r="O27" i="13" s="1"/>
  <c r="L33" i="13"/>
  <c r="O33" i="13" s="1"/>
  <c r="O16" i="13"/>
  <c r="O29" i="13"/>
  <c r="O20" i="13"/>
  <c r="L5" i="13"/>
  <c r="O5" i="13" s="1"/>
  <c r="L17" i="13"/>
  <c r="O17" i="13" s="1"/>
  <c r="L23" i="13"/>
  <c r="O23" i="13" s="1"/>
  <c r="L21" i="13"/>
  <c r="O21" i="13" s="1"/>
  <c r="O34" i="13"/>
  <c r="L6" i="13"/>
  <c r="O6" i="13" s="1"/>
  <c r="L8" i="13"/>
  <c r="O8" i="13" s="1"/>
  <c r="L10" i="13"/>
  <c r="O10" i="13" s="1"/>
  <c r="L14" i="13"/>
  <c r="O14" i="13" s="1"/>
  <c r="L18" i="13"/>
  <c r="O18" i="13" s="1"/>
  <c r="L22" i="13"/>
  <c r="O22" i="13" s="1"/>
  <c r="L24" i="13"/>
  <c r="O24" i="13" s="1"/>
  <c r="L26" i="13"/>
  <c r="O26" i="13" s="1"/>
  <c r="L30" i="13"/>
  <c r="O30" i="13" s="1"/>
  <c r="L32" i="13"/>
  <c r="O32" i="13" s="1"/>
  <c r="O20" i="12"/>
  <c r="L11" i="11"/>
  <c r="O11" i="11" s="1"/>
  <c r="L14" i="11"/>
  <c r="O14" i="11" s="1"/>
  <c r="O28" i="12"/>
  <c r="O12" i="12"/>
  <c r="O19" i="12"/>
  <c r="O16" i="12"/>
  <c r="L6" i="11"/>
  <c r="O6" i="11" s="1"/>
  <c r="O34" i="12"/>
  <c r="L5" i="12"/>
  <c r="O5" i="12" s="1"/>
  <c r="L7" i="12"/>
  <c r="O7" i="12" s="1"/>
  <c r="L9" i="12"/>
  <c r="O9" i="12" s="1"/>
  <c r="L11" i="12"/>
  <c r="O11" i="12" s="1"/>
  <c r="L13" i="12"/>
  <c r="O13" i="12" s="1"/>
  <c r="L15" i="12"/>
  <c r="O15" i="12" s="1"/>
  <c r="L17" i="12"/>
  <c r="O17" i="12" s="1"/>
  <c r="L21" i="12"/>
  <c r="O21" i="12" s="1"/>
  <c r="L23" i="12"/>
  <c r="O23" i="12" s="1"/>
  <c r="L25" i="12"/>
  <c r="O25" i="12" s="1"/>
  <c r="L27" i="12"/>
  <c r="O27" i="12" s="1"/>
  <c r="L31" i="12"/>
  <c r="O31" i="12" s="1"/>
  <c r="L33" i="12"/>
  <c r="O33" i="12" s="1"/>
  <c r="L6" i="12"/>
  <c r="O6" i="12" s="1"/>
  <c r="L8" i="12"/>
  <c r="O8" i="12" s="1"/>
  <c r="L10" i="12"/>
  <c r="O10" i="12" s="1"/>
  <c r="L14" i="12"/>
  <c r="O14" i="12" s="1"/>
  <c r="L18" i="12"/>
  <c r="O18" i="12" s="1"/>
  <c r="L22" i="12"/>
  <c r="O22" i="12" s="1"/>
  <c r="L24" i="12"/>
  <c r="O24" i="12" s="1"/>
  <c r="L26" i="12"/>
  <c r="O26" i="12" s="1"/>
  <c r="L30" i="12"/>
  <c r="O30" i="12" s="1"/>
  <c r="L32" i="12"/>
  <c r="O32" i="12" s="1"/>
  <c r="L31" i="11"/>
  <c r="O31" i="11" s="1"/>
  <c r="L25" i="11"/>
  <c r="O25" i="11" s="1"/>
  <c r="O12" i="11"/>
  <c r="L22" i="11"/>
  <c r="O22" i="11" s="1"/>
  <c r="O16" i="11"/>
  <c r="O29" i="11"/>
  <c r="L9" i="11"/>
  <c r="O9" i="11" s="1"/>
  <c r="L17" i="11"/>
  <c r="O17" i="11" s="1"/>
  <c r="L10" i="11"/>
  <c r="O10" i="11" s="1"/>
  <c r="L18" i="11"/>
  <c r="O18" i="11" s="1"/>
  <c r="L7" i="11"/>
  <c r="O7" i="11" s="1"/>
  <c r="L15" i="11"/>
  <c r="O15" i="11" s="1"/>
  <c r="L23" i="11"/>
  <c r="O23" i="11" s="1"/>
  <c r="L5" i="11"/>
  <c r="O5" i="11" s="1"/>
  <c r="L13" i="11"/>
  <c r="O13" i="11" s="1"/>
  <c r="L21" i="11"/>
  <c r="O21" i="11" s="1"/>
  <c r="L27" i="11"/>
  <c r="O27" i="11" s="1"/>
  <c r="L33" i="11"/>
  <c r="O33" i="11" s="1"/>
  <c r="L8" i="11"/>
  <c r="O8" i="11" s="1"/>
  <c r="O34" i="11"/>
  <c r="L24" i="11"/>
  <c r="O24" i="11" s="1"/>
  <c r="L26" i="11"/>
  <c r="O26" i="11" s="1"/>
  <c r="L30" i="11"/>
  <c r="O30" i="11" s="1"/>
  <c r="L32" i="11"/>
  <c r="O32" i="11" s="1"/>
  <c r="O20" i="10"/>
  <c r="O12" i="10"/>
  <c r="O19" i="10"/>
  <c r="O16" i="10"/>
  <c r="O34" i="10"/>
  <c r="L5" i="10"/>
  <c r="O5" i="10" s="1"/>
  <c r="L7" i="10"/>
  <c r="O7" i="10" s="1"/>
  <c r="L9" i="10"/>
  <c r="O9" i="10" s="1"/>
  <c r="L11" i="10"/>
  <c r="O11" i="10" s="1"/>
  <c r="L13" i="10"/>
  <c r="O13" i="10" s="1"/>
  <c r="L15" i="10"/>
  <c r="O15" i="10" s="1"/>
  <c r="L17" i="10"/>
  <c r="O17" i="10" s="1"/>
  <c r="L21" i="10"/>
  <c r="O21" i="10" s="1"/>
  <c r="L23" i="10"/>
  <c r="O23" i="10" s="1"/>
  <c r="L25" i="10"/>
  <c r="O25" i="10" s="1"/>
  <c r="L27" i="10"/>
  <c r="O27" i="10" s="1"/>
  <c r="L31" i="10"/>
  <c r="O31" i="10" s="1"/>
  <c r="L33" i="10"/>
  <c r="O33" i="10" s="1"/>
  <c r="L6" i="10"/>
  <c r="O6" i="10" s="1"/>
  <c r="L8" i="10"/>
  <c r="O8" i="10" s="1"/>
  <c r="L10" i="10"/>
  <c r="O10" i="10" s="1"/>
  <c r="L14" i="10"/>
  <c r="O14" i="10" s="1"/>
  <c r="L18" i="10"/>
  <c r="O18" i="10" s="1"/>
  <c r="L22" i="10"/>
  <c r="O22" i="10" s="1"/>
  <c r="L24" i="10"/>
  <c r="O24" i="10" s="1"/>
  <c r="L26" i="10"/>
  <c r="O26" i="10" s="1"/>
  <c r="L30" i="10"/>
  <c r="O30" i="10" s="1"/>
  <c r="L32" i="10"/>
  <c r="O32" i="10" s="1"/>
  <c r="O23" i="9"/>
  <c r="O8" i="9"/>
  <c r="O33" i="9"/>
  <c r="L16" i="8"/>
  <c r="O16" i="8" s="1"/>
  <c r="L20" i="9"/>
  <c r="O20" i="9" s="1"/>
  <c r="L30" i="9"/>
  <c r="O30" i="9" s="1"/>
  <c r="L15" i="9"/>
  <c r="O15" i="9" s="1"/>
  <c r="L6" i="9"/>
  <c r="O6" i="9" s="1"/>
  <c r="L12" i="9"/>
  <c r="O12" i="9" s="1"/>
  <c r="L5" i="9"/>
  <c r="O5" i="9" s="1"/>
  <c r="L28" i="9"/>
  <c r="O28" i="9" s="1"/>
  <c r="L21" i="9"/>
  <c r="O21" i="9" s="1"/>
  <c r="L32" i="9"/>
  <c r="O32" i="9" s="1"/>
  <c r="L27" i="9"/>
  <c r="O27" i="9" s="1"/>
  <c r="L7" i="9"/>
  <c r="O7" i="9" s="1"/>
  <c r="L25" i="9"/>
  <c r="O25" i="9" s="1"/>
  <c r="L13" i="9"/>
  <c r="O13" i="9" s="1"/>
  <c r="L31" i="9"/>
  <c r="O31" i="9" s="1"/>
  <c r="L22" i="9"/>
  <c r="O22" i="9" s="1"/>
  <c r="L16" i="9"/>
  <c r="O16" i="9" s="1"/>
  <c r="L9" i="9"/>
  <c r="O9" i="9" s="1"/>
  <c r="L11" i="9"/>
  <c r="O11" i="9" s="1"/>
  <c r="L26" i="9"/>
  <c r="O26" i="9" s="1"/>
  <c r="L19" i="9"/>
  <c r="O19" i="9" s="1"/>
  <c r="L24" i="9"/>
  <c r="O24" i="9" s="1"/>
  <c r="L29" i="9"/>
  <c r="O29" i="9" s="1"/>
  <c r="L17" i="9"/>
  <c r="O17" i="9" s="1"/>
  <c r="L23" i="8"/>
  <c r="O23" i="8" s="1"/>
  <c r="L8" i="8"/>
  <c r="O8" i="8" s="1"/>
  <c r="O28" i="8"/>
  <c r="O33" i="8"/>
  <c r="L13" i="8"/>
  <c r="O13" i="8" s="1"/>
  <c r="L27" i="8"/>
  <c r="O27" i="8" s="1"/>
  <c r="L15" i="8"/>
  <c r="O15" i="8" s="1"/>
  <c r="O24" i="8"/>
  <c r="L29" i="8"/>
  <c r="O29" i="8" s="1"/>
  <c r="L5" i="8"/>
  <c r="O5" i="8" s="1"/>
  <c r="L31" i="8"/>
  <c r="O31" i="8" s="1"/>
  <c r="L32" i="8"/>
  <c r="O32" i="8" s="1"/>
  <c r="L14" i="8"/>
  <c r="O14" i="8" s="1"/>
  <c r="L17" i="8"/>
  <c r="O17" i="8" s="1"/>
  <c r="O22" i="8"/>
  <c r="L12" i="8"/>
  <c r="O12" i="8" s="1"/>
  <c r="L11" i="8"/>
  <c r="O11" i="8" s="1"/>
  <c r="L9" i="8"/>
  <c r="O9" i="8" s="1"/>
  <c r="L20" i="8"/>
  <c r="O20" i="8" s="1"/>
  <c r="L7" i="8"/>
  <c r="O7" i="8" s="1"/>
  <c r="L25" i="8"/>
  <c r="O25" i="8" s="1"/>
  <c r="L30" i="8"/>
  <c r="O30" i="8" s="1"/>
  <c r="L21" i="8"/>
  <c r="O21" i="8" s="1"/>
  <c r="L6" i="8"/>
  <c r="O6" i="8" s="1"/>
  <c r="L10" i="8"/>
  <c r="O10" i="8" s="1"/>
  <c r="L26" i="8"/>
  <c r="O26" i="8" s="1"/>
  <c r="O24" i="7"/>
  <c r="L15" i="7"/>
  <c r="O15" i="7" s="1"/>
  <c r="O28" i="7"/>
  <c r="L13" i="7"/>
  <c r="O13" i="7" s="1"/>
  <c r="O23" i="7"/>
  <c r="O34" i="7"/>
  <c r="L21" i="7"/>
  <c r="O21" i="7" s="1"/>
  <c r="O17" i="7"/>
  <c r="L8" i="7"/>
  <c r="O8" i="7" s="1"/>
  <c r="L19" i="7"/>
  <c r="O19" i="7" s="1"/>
  <c r="L33" i="7"/>
  <c r="O33" i="7" s="1"/>
  <c r="L12" i="7"/>
  <c r="O12" i="7" s="1"/>
  <c r="L25" i="7"/>
  <c r="O25" i="7" s="1"/>
  <c r="L7" i="7"/>
  <c r="O7" i="7" s="1"/>
  <c r="L16" i="7"/>
  <c r="O16" i="7" s="1"/>
  <c r="L5" i="7"/>
  <c r="O5" i="7" s="1"/>
  <c r="L27" i="7"/>
  <c r="O27" i="7" s="1"/>
  <c r="L30" i="7"/>
  <c r="O30" i="7" s="1"/>
  <c r="L14" i="7"/>
  <c r="O14" i="7" s="1"/>
  <c r="L26" i="7"/>
  <c r="O26" i="7" s="1"/>
  <c r="L18" i="7"/>
  <c r="O18" i="7" s="1"/>
  <c r="L22" i="7"/>
  <c r="O22" i="7" s="1"/>
  <c r="L32" i="7"/>
  <c r="O32" i="7" s="1"/>
  <c r="O20" i="7"/>
  <c r="L6" i="7"/>
  <c r="O6" i="7" s="1"/>
  <c r="L10" i="7"/>
  <c r="O10" i="7" s="1"/>
  <c r="L31" i="7"/>
  <c r="O31" i="7" s="1"/>
  <c r="L9" i="7"/>
  <c r="O9" i="7" s="1"/>
  <c r="L11" i="7"/>
  <c r="O11" i="7" s="1"/>
  <c r="O18" i="6"/>
  <c r="O29" i="6"/>
  <c r="O31" i="6"/>
  <c r="O24" i="6"/>
  <c r="L9" i="6"/>
  <c r="O9" i="6" s="1"/>
  <c r="O30" i="6"/>
  <c r="O13" i="6"/>
  <c r="L19" i="6"/>
  <c r="O19" i="6" s="1"/>
  <c r="L7" i="6"/>
  <c r="O7" i="6" s="1"/>
  <c r="L28" i="6"/>
  <c r="O28" i="6" s="1"/>
  <c r="L11" i="6"/>
  <c r="O11" i="6" s="1"/>
  <c r="O23" i="6"/>
  <c r="L12" i="6"/>
  <c r="O12" i="6" s="1"/>
  <c r="L22" i="6"/>
  <c r="O22" i="6" s="1"/>
  <c r="L26" i="6"/>
  <c r="O26" i="6" s="1"/>
  <c r="L5" i="6"/>
  <c r="O5" i="6" s="1"/>
  <c r="L8" i="6"/>
  <c r="O8" i="6" s="1"/>
  <c r="L10" i="6"/>
  <c r="O10" i="6" s="1"/>
  <c r="L17" i="6"/>
  <c r="O17" i="6" s="1"/>
  <c r="L20" i="6"/>
  <c r="O20" i="6" s="1"/>
  <c r="L32" i="6"/>
  <c r="O32" i="6" s="1"/>
  <c r="L34" i="6"/>
  <c r="O34" i="6" s="1"/>
  <c r="L25" i="6"/>
  <c r="O25" i="6" s="1"/>
  <c r="L14" i="6"/>
  <c r="O14" i="6" s="1"/>
  <c r="L21" i="6"/>
  <c r="O21" i="6" s="1"/>
  <c r="L33" i="6"/>
  <c r="O33" i="6" s="1"/>
  <c r="L6" i="6"/>
  <c r="O6" i="6" s="1"/>
  <c r="L27" i="6"/>
  <c r="O27" i="6" s="1"/>
  <c r="L15" i="6"/>
  <c r="O15" i="6" s="1"/>
  <c r="L16" i="6"/>
  <c r="O16" i="6" s="1"/>
  <c r="N34" i="5"/>
  <c r="E34" i="5"/>
  <c r="N33" i="5"/>
  <c r="E33" i="5"/>
  <c r="N32" i="5"/>
  <c r="E32" i="5"/>
  <c r="N31" i="5"/>
  <c r="E31" i="5"/>
  <c r="N30" i="5"/>
  <c r="E30" i="5"/>
  <c r="N29" i="5"/>
  <c r="O29" i="5" s="1"/>
  <c r="L29" i="5"/>
  <c r="E29" i="5"/>
  <c r="N28" i="5"/>
  <c r="O28" i="5" s="1"/>
  <c r="L28" i="5"/>
  <c r="E28" i="5"/>
  <c r="N27" i="5"/>
  <c r="E27" i="5"/>
  <c r="N26" i="5"/>
  <c r="E26" i="5"/>
  <c r="N25" i="5"/>
  <c r="E25" i="5"/>
  <c r="N24" i="5"/>
  <c r="E24" i="5"/>
  <c r="N23" i="5"/>
  <c r="E23" i="5"/>
  <c r="N22" i="5"/>
  <c r="E22" i="5"/>
  <c r="N21" i="5"/>
  <c r="E21" i="5"/>
  <c r="N20" i="5"/>
  <c r="O20" i="5" s="1"/>
  <c r="L20" i="5"/>
  <c r="E20" i="5"/>
  <c r="N19" i="5"/>
  <c r="O19" i="5" s="1"/>
  <c r="L19" i="5"/>
  <c r="E19" i="5"/>
  <c r="N18" i="5"/>
  <c r="E18" i="5"/>
  <c r="N17" i="5"/>
  <c r="E17" i="5"/>
  <c r="N16" i="5"/>
  <c r="O16" i="5" s="1"/>
  <c r="L16" i="5"/>
  <c r="E16" i="5"/>
  <c r="N15" i="5"/>
  <c r="N14" i="5"/>
  <c r="E14" i="5"/>
  <c r="N13" i="5"/>
  <c r="E13" i="5"/>
  <c r="N12" i="5"/>
  <c r="O12" i="5" s="1"/>
  <c r="L12" i="5"/>
  <c r="E12" i="5"/>
  <c r="N11" i="5"/>
  <c r="E11" i="5"/>
  <c r="N10" i="5"/>
  <c r="E10" i="5"/>
  <c r="N9" i="5"/>
  <c r="E9" i="5"/>
  <c r="N8" i="5"/>
  <c r="E8" i="5"/>
  <c r="N7" i="5"/>
  <c r="E7" i="5"/>
  <c r="N6" i="5"/>
  <c r="E6" i="5"/>
  <c r="N5" i="5"/>
  <c r="E5" i="5"/>
  <c r="C1" i="5"/>
  <c r="L34" i="5" s="1"/>
  <c r="N24" i="4"/>
  <c r="N34" i="4"/>
  <c r="E34" i="4"/>
  <c r="N33" i="4"/>
  <c r="E33" i="4"/>
  <c r="N32" i="4"/>
  <c r="E32" i="4"/>
  <c r="N31" i="4"/>
  <c r="E31" i="4"/>
  <c r="N30" i="4"/>
  <c r="E30" i="4"/>
  <c r="N29" i="4"/>
  <c r="E29" i="4"/>
  <c r="N28" i="4"/>
  <c r="L28" i="4"/>
  <c r="E28" i="4"/>
  <c r="N27" i="4"/>
  <c r="E27" i="4"/>
  <c r="N26" i="4"/>
  <c r="E26" i="4"/>
  <c r="N25" i="4"/>
  <c r="E25" i="4"/>
  <c r="E24" i="4"/>
  <c r="N23" i="4"/>
  <c r="E23" i="4"/>
  <c r="N22" i="4"/>
  <c r="E22" i="4"/>
  <c r="N21" i="4"/>
  <c r="E21" i="4"/>
  <c r="N20" i="4"/>
  <c r="O20" i="4" s="1"/>
  <c r="L20" i="4"/>
  <c r="E20" i="4"/>
  <c r="N19" i="4"/>
  <c r="L19" i="4"/>
  <c r="E19" i="4"/>
  <c r="N18" i="4"/>
  <c r="E18" i="4"/>
  <c r="N17" i="4"/>
  <c r="E17" i="4"/>
  <c r="N16" i="4"/>
  <c r="L16" i="4"/>
  <c r="E16" i="4"/>
  <c r="N15" i="4"/>
  <c r="E15" i="4"/>
  <c r="N14" i="4"/>
  <c r="E14" i="4"/>
  <c r="N13" i="4"/>
  <c r="E13" i="4"/>
  <c r="N12" i="4"/>
  <c r="L12" i="4"/>
  <c r="E12" i="4"/>
  <c r="N11" i="4"/>
  <c r="E11" i="4"/>
  <c r="N10" i="4"/>
  <c r="E10" i="4"/>
  <c r="N9" i="4"/>
  <c r="E9" i="4"/>
  <c r="N8" i="4"/>
  <c r="E8" i="4"/>
  <c r="N7" i="4"/>
  <c r="E7" i="4"/>
  <c r="N6" i="4"/>
  <c r="E6" i="4"/>
  <c r="C1" i="4"/>
  <c r="O12" i="4" l="1"/>
  <c r="O19" i="4"/>
  <c r="O16" i="4"/>
  <c r="L33" i="4"/>
  <c r="L5" i="4"/>
  <c r="O5" i="4" s="1"/>
  <c r="AM34" i="17"/>
  <c r="AJ29" i="17"/>
  <c r="AJ28" i="17"/>
  <c r="AM20" i="17"/>
  <c r="AK19" i="17"/>
  <c r="AK16" i="17"/>
  <c r="AL12" i="17"/>
  <c r="AD38" i="17"/>
  <c r="AE38" i="17"/>
  <c r="AF38" i="17"/>
  <c r="AG38" i="17"/>
  <c r="AK5" i="17"/>
  <c r="AM26" i="17"/>
  <c r="AL31" i="17"/>
  <c r="AM21" i="17"/>
  <c r="AK23" i="17"/>
  <c r="AL22" i="17"/>
  <c r="AK11" i="17"/>
  <c r="AM18" i="17"/>
  <c r="AK13" i="17"/>
  <c r="AL9" i="17"/>
  <c r="AL7" i="17"/>
  <c r="AL33" i="17"/>
  <c r="AK32" i="17"/>
  <c r="AM8" i="17"/>
  <c r="AK27" i="17"/>
  <c r="AM30" i="17"/>
  <c r="AM6" i="17"/>
  <c r="AM25" i="17"/>
  <c r="AJ24" i="17"/>
  <c r="AJ14" i="17"/>
  <c r="AJ10" i="17"/>
  <c r="AJ15" i="17"/>
  <c r="AJ17" i="17"/>
  <c r="L11" i="5"/>
  <c r="O11" i="5" s="1"/>
  <c r="L5" i="5"/>
  <c r="O5" i="5" s="1"/>
  <c r="L17" i="5"/>
  <c r="O17" i="5" s="1"/>
  <c r="L23" i="5"/>
  <c r="O23" i="5" s="1"/>
  <c r="L15" i="5"/>
  <c r="O15" i="5" s="1"/>
  <c r="L27" i="5"/>
  <c r="O27" i="5" s="1"/>
  <c r="L33" i="5"/>
  <c r="O33" i="5" s="1"/>
  <c r="L9" i="5"/>
  <c r="O9" i="5" s="1"/>
  <c r="L21" i="5"/>
  <c r="O21" i="5" s="1"/>
  <c r="L7" i="5"/>
  <c r="O7" i="5" s="1"/>
  <c r="L13" i="5"/>
  <c r="O13" i="5" s="1"/>
  <c r="L25" i="5"/>
  <c r="O25" i="5" s="1"/>
  <c r="L31" i="5"/>
  <c r="O31" i="5" s="1"/>
  <c r="O34" i="5"/>
  <c r="L6" i="5"/>
  <c r="O6" i="5" s="1"/>
  <c r="L8" i="5"/>
  <c r="O8" i="5" s="1"/>
  <c r="L10" i="5"/>
  <c r="O10" i="5" s="1"/>
  <c r="L14" i="5"/>
  <c r="O14" i="5" s="1"/>
  <c r="L18" i="5"/>
  <c r="O18" i="5" s="1"/>
  <c r="L22" i="5"/>
  <c r="O22" i="5" s="1"/>
  <c r="L24" i="5"/>
  <c r="O24" i="5" s="1"/>
  <c r="L26" i="5"/>
  <c r="O26" i="5" s="1"/>
  <c r="L30" i="5"/>
  <c r="O30" i="5" s="1"/>
  <c r="L32" i="5"/>
  <c r="O32" i="5" s="1"/>
  <c r="O28" i="4"/>
  <c r="L22" i="4"/>
  <c r="O22" i="4" s="1"/>
  <c r="L10" i="4"/>
  <c r="O10" i="4" s="1"/>
  <c r="L32" i="4"/>
  <c r="O32" i="4" s="1"/>
  <c r="L30" i="4"/>
  <c r="O30" i="4" s="1"/>
  <c r="L34" i="4"/>
  <c r="O34" i="4" s="1"/>
  <c r="L6" i="4"/>
  <c r="O6" i="4" s="1"/>
  <c r="L26" i="4"/>
  <c r="O26" i="4" s="1"/>
  <c r="L14" i="4"/>
  <c r="O14" i="4" s="1"/>
  <c r="L8" i="4"/>
  <c r="O8" i="4" s="1"/>
  <c r="L18" i="4"/>
  <c r="O18" i="4" s="1"/>
  <c r="L24" i="4"/>
  <c r="O24" i="4" s="1"/>
  <c r="O33" i="4"/>
  <c r="L7" i="4"/>
  <c r="O7" i="4" s="1"/>
  <c r="L9" i="4"/>
  <c r="O9" i="4" s="1"/>
  <c r="L11" i="4"/>
  <c r="O11" i="4" s="1"/>
  <c r="L13" i="4"/>
  <c r="O13" i="4" s="1"/>
  <c r="L15" i="4"/>
  <c r="O15" i="4" s="1"/>
  <c r="L17" i="4"/>
  <c r="O17" i="4" s="1"/>
  <c r="L21" i="4"/>
  <c r="O21" i="4" s="1"/>
  <c r="L23" i="4"/>
  <c r="O23" i="4" s="1"/>
  <c r="L25" i="4"/>
  <c r="O25" i="4" s="1"/>
  <c r="L27" i="4"/>
  <c r="O27" i="4" s="1"/>
  <c r="L29" i="4"/>
  <c r="O29" i="4" s="1"/>
  <c r="L31" i="4"/>
  <c r="O31" i="4" s="1"/>
  <c r="AL38" i="17" l="1"/>
  <c r="AM38" i="17"/>
  <c r="AJ38" i="17"/>
  <c r="AK38" i="17"/>
</calcChain>
</file>

<file path=xl/sharedStrings.xml><?xml version="1.0" encoding="utf-8"?>
<sst xmlns="http://schemas.openxmlformats.org/spreadsheetml/2006/main" count="3006" uniqueCount="128">
  <si>
    <t>Отдел</t>
  </si>
  <si>
    <t>Плановый</t>
  </si>
  <si>
    <t>Снабжения</t>
  </si>
  <si>
    <t>Бухгалтерия</t>
  </si>
  <si>
    <t>Маркетинга</t>
  </si>
  <si>
    <t>Должности</t>
  </si>
  <si>
    <t>Оклад</t>
  </si>
  <si>
    <t>Пол</t>
  </si>
  <si>
    <t>бухгалтер</t>
  </si>
  <si>
    <t>женский</t>
  </si>
  <si>
    <t>менеджер</t>
  </si>
  <si>
    <t>мужской</t>
  </si>
  <si>
    <t>начальник</t>
  </si>
  <si>
    <t>секретарь</t>
  </si>
  <si>
    <t>экономист</t>
  </si>
  <si>
    <t>сегодня</t>
  </si>
  <si>
    <t>размер премии</t>
  </si>
  <si>
    <t>№ п/п</t>
  </si>
  <si>
    <t>Фамилия</t>
  </si>
  <si>
    <t xml:space="preserve"> Имя</t>
  </si>
  <si>
    <t>Отчество</t>
  </si>
  <si>
    <t>Фамилия И.О.</t>
  </si>
  <si>
    <t>Дата
 рождения</t>
  </si>
  <si>
    <t>Должность</t>
  </si>
  <si>
    <t>Дата приема на работу</t>
  </si>
  <si>
    <t>Дата увольнения</t>
  </si>
  <si>
    <t>Стаж работы на предприятии</t>
  </si>
  <si>
    <t>Кол-во иждивенцев</t>
  </si>
  <si>
    <t>Выплата с учетом премии</t>
  </si>
  <si>
    <t>Белова</t>
  </si>
  <si>
    <t xml:space="preserve">Софья </t>
  </si>
  <si>
    <t>Петровна</t>
  </si>
  <si>
    <t>Бойцов</t>
  </si>
  <si>
    <t>Семен</t>
  </si>
  <si>
    <t>Семенович</t>
  </si>
  <si>
    <t>Гайдай</t>
  </si>
  <si>
    <t>Иван</t>
  </si>
  <si>
    <t>Михайлович</t>
  </si>
  <si>
    <t>Иваненко</t>
  </si>
  <si>
    <t>Петрович</t>
  </si>
  <si>
    <t>Иванов</t>
  </si>
  <si>
    <t>Иванович</t>
  </si>
  <si>
    <t>Краснов</t>
  </si>
  <si>
    <t>Павел</t>
  </si>
  <si>
    <t>Павлович</t>
  </si>
  <si>
    <t>Кротова</t>
  </si>
  <si>
    <t>Инна</t>
  </si>
  <si>
    <t>Павловна</t>
  </si>
  <si>
    <t>Кукина</t>
  </si>
  <si>
    <t>Юлия</t>
  </si>
  <si>
    <t>Макова</t>
  </si>
  <si>
    <t>Алина</t>
  </si>
  <si>
    <t>Игоревна</t>
  </si>
  <si>
    <t>Петренко</t>
  </si>
  <si>
    <t>Петр</t>
  </si>
  <si>
    <t>Петров</t>
  </si>
  <si>
    <t>Родионов</t>
  </si>
  <si>
    <t>Андрей</t>
  </si>
  <si>
    <t>Вадимович</t>
  </si>
  <si>
    <t>Рябов</t>
  </si>
  <si>
    <t>Олег</t>
  </si>
  <si>
    <t>Евгеньевич</t>
  </si>
  <si>
    <t>Седов</t>
  </si>
  <si>
    <t>Кузьма</t>
  </si>
  <si>
    <t>Фомич</t>
  </si>
  <si>
    <t>Сидоров</t>
  </si>
  <si>
    <t xml:space="preserve">Сидор </t>
  </si>
  <si>
    <t>Сидорович</t>
  </si>
  <si>
    <t>Сушкина</t>
  </si>
  <si>
    <t>Алла</t>
  </si>
  <si>
    <t>Вадимовна</t>
  </si>
  <si>
    <t>Фоменко</t>
  </si>
  <si>
    <t>Кузьмич</t>
  </si>
  <si>
    <t>Фомин</t>
  </si>
  <si>
    <t>Фома</t>
  </si>
  <si>
    <t>Хрустов</t>
  </si>
  <si>
    <t>Юрий</t>
  </si>
  <si>
    <t>Юрьевич</t>
  </si>
  <si>
    <t>Блинов</t>
  </si>
  <si>
    <t>Сергей</t>
  </si>
  <si>
    <t>Рыжичкин</t>
  </si>
  <si>
    <t>Егорович</t>
  </si>
  <si>
    <t>Савосина</t>
  </si>
  <si>
    <t>Дарина</t>
  </si>
  <si>
    <t>Ильинична</t>
  </si>
  <si>
    <t>Лапутенко</t>
  </si>
  <si>
    <t>Дмитрий</t>
  </si>
  <si>
    <t>Григорьевна</t>
  </si>
  <si>
    <t>Мышечкина</t>
  </si>
  <si>
    <t>Галина</t>
  </si>
  <si>
    <t>Алексеевна</t>
  </si>
  <si>
    <t>Тетуев</t>
  </si>
  <si>
    <t>Максим</t>
  </si>
  <si>
    <t>Борисович</t>
  </si>
  <si>
    <t>Ложечкин</t>
  </si>
  <si>
    <t>Степан</t>
  </si>
  <si>
    <t>Федорович</t>
  </si>
  <si>
    <t>Попова</t>
  </si>
  <si>
    <t>Фаисия</t>
  </si>
  <si>
    <t>Владимировна</t>
  </si>
  <si>
    <t>Лутов</t>
  </si>
  <si>
    <t>Дамир</t>
  </si>
  <si>
    <t>Стеанович</t>
  </si>
  <si>
    <t>Прогина</t>
  </si>
  <si>
    <t>Кристина</t>
  </si>
  <si>
    <t>Леонидовна</t>
  </si>
  <si>
    <t>Ровенко</t>
  </si>
  <si>
    <t>Дмитриевич</t>
  </si>
  <si>
    <t>количество сотрудников</t>
  </si>
  <si>
    <t>плановый</t>
  </si>
  <si>
    <t>среднее значение</t>
  </si>
  <si>
    <t>суммарные выплаты</t>
  </si>
  <si>
    <t>экономист Количество</t>
  </si>
  <si>
    <t>менеджер Количество</t>
  </si>
  <si>
    <t>бухгалтер Количество</t>
  </si>
  <si>
    <t>секретарь Количество</t>
  </si>
  <si>
    <t>начальник Количество</t>
  </si>
  <si>
    <t>Общее количество</t>
  </si>
  <si>
    <t>Общий итог</t>
  </si>
  <si>
    <t>Бухгалтерия Итог</t>
  </si>
  <si>
    <t>Маркетинга Итог</t>
  </si>
  <si>
    <t>Плановый Итог</t>
  </si>
  <si>
    <t>Снабжения Итог</t>
  </si>
  <si>
    <t>Бухгалтерия Среднее</t>
  </si>
  <si>
    <t>Маркетинга Среднее</t>
  </si>
  <si>
    <t>Плановый Среднее</t>
  </si>
  <si>
    <t>Снабжения Среднее</t>
  </si>
  <si>
    <t>Общее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</si>
</sst>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scheme val="minor"/>
    </font>
    <font>
      <b/>
      <sz val="10"/>
      <name val="Arial Cy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C9C9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D13"/>
  <sheetViews>
    <sheetView zoomScale="160" zoomScaleNormal="160" workbookViewId="0">
      <selection activeCell="B10" sqref="B10"/>
    </sheetView>
  </sheetViews>
  <sheetFormatPr defaultRowHeight="14.5"/>
  <cols>
    <col min="1" max="1" width="12.26953125" bestFit="1" customWidth="1"/>
    <col min="2" max="2" width="6.81640625" bestFit="1" customWidth="1"/>
  </cols>
  <sheetData>
    <row r="2" spans="1:4">
      <c r="A2" s="1" t="s">
        <v>0</v>
      </c>
    </row>
    <row r="3" spans="1:4">
      <c r="A3" s="2" t="s">
        <v>1</v>
      </c>
    </row>
    <row r="4" spans="1:4">
      <c r="A4" s="3" t="s">
        <v>2</v>
      </c>
    </row>
    <row r="5" spans="1:4">
      <c r="A5" s="3" t="s">
        <v>3</v>
      </c>
    </row>
    <row r="6" spans="1:4">
      <c r="A6" s="4" t="s">
        <v>4</v>
      </c>
    </row>
    <row r="8" spans="1:4">
      <c r="A8" s="5" t="s">
        <v>5</v>
      </c>
      <c r="B8" s="6" t="s">
        <v>6</v>
      </c>
      <c r="D8" s="7" t="s">
        <v>7</v>
      </c>
    </row>
    <row r="9" spans="1:4">
      <c r="A9" s="8" t="s">
        <v>8</v>
      </c>
      <c r="B9" s="9">
        <v>65000</v>
      </c>
      <c r="D9" s="7" t="s">
        <v>9</v>
      </c>
    </row>
    <row r="10" spans="1:4">
      <c r="A10" s="10" t="s">
        <v>10</v>
      </c>
      <c r="B10" s="11">
        <v>50500</v>
      </c>
      <c r="D10" s="7" t="s">
        <v>11</v>
      </c>
    </row>
    <row r="11" spans="1:4">
      <c r="A11" s="10" t="s">
        <v>12</v>
      </c>
      <c r="B11" s="11">
        <v>70000</v>
      </c>
    </row>
    <row r="12" spans="1:4">
      <c r="A12" s="10" t="s">
        <v>13</v>
      </c>
      <c r="B12" s="11">
        <v>25000</v>
      </c>
    </row>
    <row r="13" spans="1:4">
      <c r="A13" s="12" t="s">
        <v>14</v>
      </c>
      <c r="B13" s="13">
        <v>48000</v>
      </c>
    </row>
  </sheetData>
  <dataValidations count="1">
    <dataValidation type="list" allowBlank="1" showInputMessage="1" showErrorMessage="1" sqref="A5:A6">
      <formula1>р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="60" zoomScaleNormal="60" workbookViewId="0">
      <selection activeCell="O49" sqref="O49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 ht="14.5" hidden="1" customHeight="1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 ht="14.5" hidden="1" customHeight="1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 ht="14.5" hidden="1" customHeight="1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 ht="14.5" hidden="1" customHeight="1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 ht="14.5" hidden="1" customHeight="1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 ht="14.5" hidden="1" customHeight="1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 ht="14.5" hidden="1" customHeight="1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 ht="14.5" hidden="1" customHeight="1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 ht="14.5" customHeight="1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 ht="14.5" customHeight="1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0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 ht="14.5" hidden="1" customHeight="1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 ht="14.5" hidden="1" customHeight="1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 ht="14.5" hidden="1" customHeight="1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 ht="14.5" hidden="1" customHeight="1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 ht="14.5" hidden="1" customHeight="1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 ht="14.5" hidden="1" customHeight="1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 ht="14.5" hidden="1" customHeight="1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 ht="14.5" hidden="1" customHeight="1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 ht="14.5" customHeight="1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 ht="14.5" hidden="1" customHeight="1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 ht="14.5" hidden="1" customHeight="1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 ht="14.5" hidden="1" customHeight="1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 ht="14.5" hidden="1" customHeight="1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 ht="14.5" hidden="1" customHeight="1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 ht="14.5" hidden="1" customHeight="1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 ht="14.5" hidden="1" customHeight="1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 ht="14.5" hidden="1" customHeight="1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 ht="14.5" hidden="1" customHeight="1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 ht="14.5" hidden="1" customHeight="1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autoFilter ref="A4:O34">
    <filterColumn colId="6">
      <filters>
        <filter val="Плановый"/>
      </filters>
    </filterColumn>
    <filterColumn colId="11">
      <filters>
        <filter val="22"/>
        <filter val="25"/>
      </filters>
    </filterColumn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="60" zoomScaleNormal="60" workbookViewId="0">
      <selection activeCell="K36" sqref="K36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 hidden="1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 hidden="1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 hidden="1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0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 hidden="1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 hidden="1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 hidden="1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 hidden="1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autoFilter ref="A4:O34">
    <filterColumn colId="13">
      <filters>
        <filter val="25000"/>
        <filter val="65000"/>
      </filters>
    </filterColumn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="60" zoomScaleNormal="60" workbookViewId="0">
      <selection activeCell="O41" sqref="O41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 hidden="1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 hidden="1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 hidden="1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 hidden="1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 hidden="1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 hidden="1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 hidden="1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 hidden="1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 hidden="1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0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 hidden="1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 hidden="1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 hidden="1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 hidden="1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 hidden="1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 hidden="1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 hidden="1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 hidden="1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 hidden="1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 hidden="1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 hidden="1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 hidden="1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 hidden="1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 hidden="1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 hidden="1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 hidden="1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 hidden="1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autoFilter ref="A4:O34">
    <filterColumn colId="7">
      <filters>
        <dateGroupItem year="1975" dateTimeGrouping="year"/>
      </filters>
    </filterColumn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40" zoomScaleNormal="40" workbookViewId="0">
      <selection activeCell="L37" sqref="L37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21" width="8.7265625" style="16"/>
    <col min="22" max="22" width="8.90625" style="16" customWidth="1"/>
    <col min="23" max="16384" width="8.7265625" style="16"/>
  </cols>
  <sheetData>
    <row r="1" spans="1:39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39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39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  <c r="Q5" s="16">
        <f>IF(I5= "бухгалтер", 1, 0)</f>
        <v>0</v>
      </c>
      <c r="R5" s="16">
        <f>IF(I5= "менеджер", 1, 0)</f>
        <v>0</v>
      </c>
      <c r="S5" s="16">
        <f>IF(I5= "начальник", 1, 0)</f>
        <v>0</v>
      </c>
      <c r="T5" s="16">
        <f>IF(I5= "секретарь", 1, 0)</f>
        <v>0</v>
      </c>
      <c r="U5" s="16">
        <f>IF(I5= "экономист", 1, 0)</f>
        <v>1</v>
      </c>
      <c r="X5" s="16">
        <f>IF(G5= "Плановый", 1, 0)</f>
        <v>0</v>
      </c>
      <c r="Y5" s="16">
        <f>IF(G5= "Снабжения", 1, 0)</f>
        <v>1</v>
      </c>
      <c r="Z5" s="16">
        <f>IF(G5= "Бухгалтерия", 1, 0)</f>
        <v>0</v>
      </c>
      <c r="AA5" s="16">
        <f>IF(G5= "Маркетинга", 1, 0)</f>
        <v>0</v>
      </c>
      <c r="AD5" s="16" t="str">
        <f>IF(X5 = 1, $N5, " ")</f>
        <v xml:space="preserve"> </v>
      </c>
      <c r="AE5" s="16">
        <f t="shared" ref="AE5:AG20" si="0">IF(Y5 = 1, $N5, " ")</f>
        <v>25000</v>
      </c>
      <c r="AF5" s="16" t="str">
        <f t="shared" si="0"/>
        <v xml:space="preserve"> </v>
      </c>
      <c r="AG5" s="16" t="str">
        <f t="shared" si="0"/>
        <v xml:space="preserve"> </v>
      </c>
      <c r="AJ5" s="16" t="str">
        <f>IF(X5=1, $O5, " ")</f>
        <v xml:space="preserve"> </v>
      </c>
      <c r="AK5" s="16">
        <f t="shared" ref="AK5:AM5" ca="1" si="1">IF(Y5=1, $O5, " ")</f>
        <v>25000</v>
      </c>
      <c r="AL5" s="16" t="str">
        <f t="shared" si="1"/>
        <v xml:space="preserve"> </v>
      </c>
      <c r="AM5" s="16" t="str">
        <f t="shared" si="1"/>
        <v xml:space="preserve"> </v>
      </c>
    </row>
    <row r="6" spans="1:39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2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3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4">N6+IF(L6&gt;7,$F$1,0)</f>
        <v>70000</v>
      </c>
      <c r="Q6" s="16">
        <f t="shared" ref="Q6:Q34" si="5">IF(I6= "бухгалтер", 1, 0)</f>
        <v>0</v>
      </c>
      <c r="R6" s="16">
        <f t="shared" ref="R6:R34" si="6">IF(I6= "менеджер", 1, 0)</f>
        <v>1</v>
      </c>
      <c r="S6" s="16">
        <f t="shared" ref="S6:S34" si="7">IF(I6= "начальник", 1, 0)</f>
        <v>0</v>
      </c>
      <c r="T6" s="16">
        <f t="shared" ref="T6:T34" si="8">IF(I6= "секретарь", 1, 0)</f>
        <v>0</v>
      </c>
      <c r="U6" s="16">
        <f t="shared" ref="U6:U34" si="9">IF(I6= "экономист", 1, 0)</f>
        <v>0</v>
      </c>
      <c r="X6" s="16">
        <f t="shared" ref="X6:X34" si="10">IF(G6= "Плановый", 1, 0)</f>
        <v>0</v>
      </c>
      <c r="Y6" s="16">
        <f t="shared" ref="Y6:Y34" si="11">IF(G6= "Снабжения", 1, 0)</f>
        <v>0</v>
      </c>
      <c r="Z6" s="16">
        <f t="shared" ref="Z6:Z34" si="12">IF(G6= "Бухгалтерия", 1, 0)</f>
        <v>0</v>
      </c>
      <c r="AA6" s="16">
        <f t="shared" ref="AA6:AA34" si="13">IF(G6= "Маркетинга", 1, 0)</f>
        <v>1</v>
      </c>
      <c r="AD6" s="16" t="str">
        <f t="shared" ref="AD6:AD34" si="14">IF(X6 = 1, $N6, " ")</f>
        <v xml:space="preserve"> </v>
      </c>
      <c r="AE6" s="16" t="str">
        <f t="shared" si="0"/>
        <v xml:space="preserve"> </v>
      </c>
      <c r="AF6" s="16" t="str">
        <f t="shared" si="0"/>
        <v xml:space="preserve"> </v>
      </c>
      <c r="AG6" s="16">
        <f t="shared" si="0"/>
        <v>65000</v>
      </c>
      <c r="AJ6" s="16" t="str">
        <f>IF(X6=1, $O6, " ")</f>
        <v xml:space="preserve"> </v>
      </c>
      <c r="AK6" s="16" t="str">
        <f t="shared" ref="AK6:AM21" si="15">IF(Y6=1, $O6, " ")</f>
        <v xml:space="preserve"> </v>
      </c>
      <c r="AL6" s="16" t="str">
        <f t="shared" si="15"/>
        <v xml:space="preserve"> </v>
      </c>
      <c r="AM6" s="16">
        <f t="shared" ca="1" si="15"/>
        <v>70000</v>
      </c>
    </row>
    <row r="7" spans="1:39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2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3"/>
        <v>22.550684931506851</v>
      </c>
      <c r="M7" s="16">
        <v>1</v>
      </c>
      <c r="N7" s="16">
        <f>VLOOKUP(G7,Справочники!$A$9:$B$13,2)</f>
        <v>65000</v>
      </c>
      <c r="O7" s="16">
        <f t="shared" ca="1" si="4"/>
        <v>70000</v>
      </c>
      <c r="Q7" s="16">
        <f t="shared" si="5"/>
        <v>1</v>
      </c>
      <c r="R7" s="16">
        <f t="shared" si="6"/>
        <v>0</v>
      </c>
      <c r="S7" s="16">
        <f t="shared" si="7"/>
        <v>0</v>
      </c>
      <c r="T7" s="16">
        <f t="shared" si="8"/>
        <v>0</v>
      </c>
      <c r="U7" s="16">
        <f t="shared" si="9"/>
        <v>0</v>
      </c>
      <c r="X7" s="16">
        <f t="shared" si="10"/>
        <v>0</v>
      </c>
      <c r="Y7" s="16">
        <f t="shared" si="11"/>
        <v>0</v>
      </c>
      <c r="Z7" s="16">
        <f t="shared" si="12"/>
        <v>1</v>
      </c>
      <c r="AA7" s="16">
        <f t="shared" si="13"/>
        <v>0</v>
      </c>
      <c r="AD7" s="16" t="str">
        <f t="shared" si="14"/>
        <v xml:space="preserve"> </v>
      </c>
      <c r="AE7" s="16" t="str">
        <f t="shared" si="0"/>
        <v xml:space="preserve"> </v>
      </c>
      <c r="AF7" s="16">
        <f t="shared" si="0"/>
        <v>65000</v>
      </c>
      <c r="AG7" s="16" t="str">
        <f t="shared" si="0"/>
        <v xml:space="preserve"> </v>
      </c>
      <c r="AJ7" s="16" t="str">
        <f t="shared" ref="AJ7:AJ34" si="16">IF(X7=1, $O7, " ")</f>
        <v xml:space="preserve"> </v>
      </c>
      <c r="AK7" s="16" t="str">
        <f t="shared" si="15"/>
        <v xml:space="preserve"> </v>
      </c>
      <c r="AL7" s="16">
        <f t="shared" ca="1" si="15"/>
        <v>70000</v>
      </c>
      <c r="AM7" s="16" t="str">
        <f t="shared" si="15"/>
        <v xml:space="preserve"> </v>
      </c>
    </row>
    <row r="8" spans="1:39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2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3"/>
        <v>3.591780821917808</v>
      </c>
      <c r="M8" s="16">
        <v>1</v>
      </c>
      <c r="N8" s="16">
        <f>VLOOKUP(G8,Справочники!$A$9:$B$13,2)</f>
        <v>65000</v>
      </c>
      <c r="O8" s="16">
        <f t="shared" ca="1" si="4"/>
        <v>65000</v>
      </c>
      <c r="Q8" s="16">
        <f t="shared" si="5"/>
        <v>0</v>
      </c>
      <c r="R8" s="16">
        <f t="shared" si="6"/>
        <v>0</v>
      </c>
      <c r="S8" s="16">
        <f t="shared" si="7"/>
        <v>0</v>
      </c>
      <c r="T8" s="16">
        <f t="shared" si="8"/>
        <v>1</v>
      </c>
      <c r="U8" s="16">
        <f t="shared" si="9"/>
        <v>0</v>
      </c>
      <c r="X8" s="16">
        <f t="shared" si="10"/>
        <v>0</v>
      </c>
      <c r="Y8" s="16">
        <f t="shared" si="11"/>
        <v>0</v>
      </c>
      <c r="Z8" s="16">
        <f t="shared" si="12"/>
        <v>0</v>
      </c>
      <c r="AA8" s="16">
        <f t="shared" si="13"/>
        <v>1</v>
      </c>
      <c r="AD8" s="16" t="str">
        <f t="shared" si="14"/>
        <v xml:space="preserve"> </v>
      </c>
      <c r="AE8" s="16" t="str">
        <f t="shared" si="0"/>
        <v xml:space="preserve"> </v>
      </c>
      <c r="AF8" s="16" t="str">
        <f t="shared" si="0"/>
        <v xml:space="preserve"> </v>
      </c>
      <c r="AG8" s="16">
        <f t="shared" si="0"/>
        <v>65000</v>
      </c>
      <c r="AJ8" s="16" t="str">
        <f t="shared" si="16"/>
        <v xml:space="preserve"> </v>
      </c>
      <c r="AK8" s="16" t="str">
        <f t="shared" si="15"/>
        <v xml:space="preserve"> </v>
      </c>
      <c r="AL8" s="16" t="str">
        <f t="shared" si="15"/>
        <v xml:space="preserve"> </v>
      </c>
      <c r="AM8" s="16">
        <f t="shared" ca="1" si="15"/>
        <v>65000</v>
      </c>
    </row>
    <row r="9" spans="1:39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2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3"/>
        <v>17.849315068493151</v>
      </c>
      <c r="M9" s="16">
        <v>2</v>
      </c>
      <c r="N9" s="16">
        <f>VLOOKUP(G9,Справочники!$A$9:$B$13,2)</f>
        <v>65000</v>
      </c>
      <c r="O9" s="16">
        <f t="shared" ca="1" si="4"/>
        <v>70000</v>
      </c>
      <c r="Q9" s="16">
        <f t="shared" si="5"/>
        <v>0</v>
      </c>
      <c r="R9" s="16">
        <f t="shared" si="6"/>
        <v>0</v>
      </c>
      <c r="S9" s="16">
        <f t="shared" si="7"/>
        <v>0</v>
      </c>
      <c r="T9" s="16">
        <f t="shared" si="8"/>
        <v>1</v>
      </c>
      <c r="U9" s="16">
        <f t="shared" si="9"/>
        <v>0</v>
      </c>
      <c r="X9" s="16">
        <f t="shared" si="10"/>
        <v>0</v>
      </c>
      <c r="Y9" s="16">
        <f t="shared" si="11"/>
        <v>0</v>
      </c>
      <c r="Z9" s="16">
        <f t="shared" si="12"/>
        <v>1</v>
      </c>
      <c r="AA9" s="16">
        <f t="shared" si="13"/>
        <v>0</v>
      </c>
      <c r="AD9" s="16" t="str">
        <f t="shared" si="14"/>
        <v xml:space="preserve"> </v>
      </c>
      <c r="AE9" s="16" t="str">
        <f t="shared" si="0"/>
        <v xml:space="preserve"> </v>
      </c>
      <c r="AF9" s="16">
        <f t="shared" si="0"/>
        <v>65000</v>
      </c>
      <c r="AG9" s="16" t="str">
        <f t="shared" si="0"/>
        <v xml:space="preserve"> </v>
      </c>
      <c r="AJ9" s="16" t="str">
        <f t="shared" si="16"/>
        <v xml:space="preserve"> </v>
      </c>
      <c r="AK9" s="16" t="str">
        <f t="shared" si="15"/>
        <v xml:space="preserve"> </v>
      </c>
      <c r="AL9" s="16">
        <f t="shared" ca="1" si="15"/>
        <v>70000</v>
      </c>
      <c r="AM9" s="16" t="str">
        <f t="shared" si="15"/>
        <v xml:space="preserve"> </v>
      </c>
    </row>
    <row r="10" spans="1:39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2"/>
        <v>Краснов П.П.</v>
      </c>
      <c r="F10" s="16" t="s">
        <v>11</v>
      </c>
      <c r="G10" s="19" t="s">
        <v>1</v>
      </c>
      <c r="H10" s="15">
        <v>25966</v>
      </c>
      <c r="I10" s="16" t="s">
        <v>14</v>
      </c>
      <c r="J10" s="15">
        <v>37082</v>
      </c>
      <c r="L10" s="18">
        <f t="shared" ca="1" si="3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4"/>
        <v>75000</v>
      </c>
      <c r="Q10" s="16">
        <f t="shared" si="5"/>
        <v>0</v>
      </c>
      <c r="R10" s="16">
        <f t="shared" si="6"/>
        <v>0</v>
      </c>
      <c r="S10" s="16">
        <f t="shared" si="7"/>
        <v>0</v>
      </c>
      <c r="T10" s="16">
        <f t="shared" si="8"/>
        <v>0</v>
      </c>
      <c r="U10" s="16">
        <f t="shared" si="9"/>
        <v>1</v>
      </c>
      <c r="X10" s="16">
        <f t="shared" si="10"/>
        <v>1</v>
      </c>
      <c r="Y10" s="16">
        <f t="shared" si="11"/>
        <v>0</v>
      </c>
      <c r="Z10" s="16">
        <f t="shared" si="12"/>
        <v>0</v>
      </c>
      <c r="AA10" s="16">
        <f t="shared" si="13"/>
        <v>0</v>
      </c>
      <c r="AD10" s="16">
        <f t="shared" si="14"/>
        <v>70000</v>
      </c>
      <c r="AE10" s="16" t="str">
        <f t="shared" si="0"/>
        <v xml:space="preserve"> </v>
      </c>
      <c r="AF10" s="16" t="str">
        <f t="shared" si="0"/>
        <v xml:space="preserve"> </v>
      </c>
      <c r="AG10" s="16" t="str">
        <f t="shared" si="0"/>
        <v xml:space="preserve"> </v>
      </c>
      <c r="AJ10" s="16">
        <f t="shared" ca="1" si="16"/>
        <v>75000</v>
      </c>
      <c r="AK10" s="16" t="str">
        <f t="shared" si="15"/>
        <v xml:space="preserve"> </v>
      </c>
      <c r="AL10" s="16" t="str">
        <f t="shared" si="15"/>
        <v xml:space="preserve"> </v>
      </c>
      <c r="AM10" s="16" t="str">
        <f t="shared" si="15"/>
        <v xml:space="preserve"> </v>
      </c>
    </row>
    <row r="11" spans="1:39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2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3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4"/>
        <v>30000</v>
      </c>
      <c r="Q11" s="16">
        <f t="shared" si="5"/>
        <v>0</v>
      </c>
      <c r="R11" s="16">
        <f t="shared" si="6"/>
        <v>0</v>
      </c>
      <c r="S11" s="16">
        <f t="shared" si="7"/>
        <v>0</v>
      </c>
      <c r="T11" s="16">
        <f t="shared" si="8"/>
        <v>0</v>
      </c>
      <c r="U11" s="16">
        <f t="shared" si="9"/>
        <v>1</v>
      </c>
      <c r="X11" s="16">
        <f t="shared" si="10"/>
        <v>0</v>
      </c>
      <c r="Y11" s="16">
        <f t="shared" si="11"/>
        <v>1</v>
      </c>
      <c r="Z11" s="16">
        <f t="shared" si="12"/>
        <v>0</v>
      </c>
      <c r="AA11" s="16">
        <f t="shared" si="13"/>
        <v>0</v>
      </c>
      <c r="AD11" s="16" t="str">
        <f t="shared" si="14"/>
        <v xml:space="preserve"> </v>
      </c>
      <c r="AE11" s="16">
        <f t="shared" si="0"/>
        <v>25000</v>
      </c>
      <c r="AF11" s="16" t="str">
        <f t="shared" si="0"/>
        <v xml:space="preserve"> </v>
      </c>
      <c r="AG11" s="16" t="str">
        <f t="shared" si="0"/>
        <v xml:space="preserve"> </v>
      </c>
      <c r="AJ11" s="16" t="str">
        <f t="shared" si="16"/>
        <v xml:space="preserve"> </v>
      </c>
      <c r="AK11" s="16">
        <f t="shared" ca="1" si="15"/>
        <v>30000</v>
      </c>
      <c r="AL11" s="16" t="str">
        <f t="shared" si="15"/>
        <v xml:space="preserve"> </v>
      </c>
      <c r="AM11" s="16" t="str">
        <f t="shared" si="15"/>
        <v xml:space="preserve"> </v>
      </c>
    </row>
    <row r="12" spans="1:39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2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3"/>
        <v>21.961643835616439</v>
      </c>
      <c r="M12" s="16">
        <v>1</v>
      </c>
      <c r="N12" s="16">
        <f>VLOOKUP(G12,Справочники!$A$9:$B$13,2)</f>
        <v>65000</v>
      </c>
      <c r="O12" s="16">
        <f t="shared" si="4"/>
        <v>70000</v>
      </c>
      <c r="Q12" s="16">
        <f t="shared" si="5"/>
        <v>0</v>
      </c>
      <c r="R12" s="16">
        <f t="shared" si="6"/>
        <v>1</v>
      </c>
      <c r="S12" s="16">
        <f t="shared" si="7"/>
        <v>0</v>
      </c>
      <c r="T12" s="16">
        <f t="shared" si="8"/>
        <v>0</v>
      </c>
      <c r="U12" s="16">
        <f t="shared" si="9"/>
        <v>0</v>
      </c>
      <c r="X12" s="16">
        <f t="shared" si="10"/>
        <v>0</v>
      </c>
      <c r="Y12" s="16">
        <f t="shared" si="11"/>
        <v>0</v>
      </c>
      <c r="Z12" s="16">
        <f t="shared" si="12"/>
        <v>1</v>
      </c>
      <c r="AA12" s="16">
        <f t="shared" si="13"/>
        <v>0</v>
      </c>
      <c r="AD12" s="16" t="str">
        <f t="shared" si="14"/>
        <v xml:space="preserve"> </v>
      </c>
      <c r="AE12" s="16" t="str">
        <f t="shared" si="0"/>
        <v xml:space="preserve"> </v>
      </c>
      <c r="AF12" s="16">
        <f t="shared" si="0"/>
        <v>65000</v>
      </c>
      <c r="AG12" s="16" t="str">
        <f t="shared" si="0"/>
        <v xml:space="preserve"> </v>
      </c>
      <c r="AJ12" s="16" t="str">
        <f t="shared" si="16"/>
        <v xml:space="preserve"> </v>
      </c>
      <c r="AK12" s="16" t="str">
        <f t="shared" si="15"/>
        <v xml:space="preserve"> </v>
      </c>
      <c r="AL12" s="16">
        <f t="shared" si="15"/>
        <v>70000</v>
      </c>
      <c r="AM12" s="16" t="str">
        <f t="shared" si="15"/>
        <v xml:space="preserve"> </v>
      </c>
    </row>
    <row r="13" spans="1:39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2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3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4"/>
        <v>30000</v>
      </c>
      <c r="Q13" s="16">
        <f t="shared" si="5"/>
        <v>1</v>
      </c>
      <c r="R13" s="16">
        <f t="shared" si="6"/>
        <v>0</v>
      </c>
      <c r="S13" s="16">
        <f t="shared" si="7"/>
        <v>0</v>
      </c>
      <c r="T13" s="16">
        <f t="shared" si="8"/>
        <v>0</v>
      </c>
      <c r="U13" s="16">
        <f t="shared" si="9"/>
        <v>0</v>
      </c>
      <c r="X13" s="16">
        <f t="shared" si="10"/>
        <v>0</v>
      </c>
      <c r="Y13" s="16">
        <f t="shared" si="11"/>
        <v>1</v>
      </c>
      <c r="Z13" s="16">
        <f t="shared" si="12"/>
        <v>0</v>
      </c>
      <c r="AA13" s="16">
        <f t="shared" si="13"/>
        <v>0</v>
      </c>
      <c r="AD13" s="16" t="str">
        <f t="shared" si="14"/>
        <v xml:space="preserve"> </v>
      </c>
      <c r="AE13" s="16">
        <f t="shared" si="0"/>
        <v>25000</v>
      </c>
      <c r="AF13" s="16" t="str">
        <f t="shared" si="0"/>
        <v xml:space="preserve"> </v>
      </c>
      <c r="AG13" s="16" t="str">
        <f t="shared" si="0"/>
        <v xml:space="preserve"> </v>
      </c>
      <c r="AJ13" s="16" t="str">
        <f t="shared" si="16"/>
        <v xml:space="preserve"> </v>
      </c>
      <c r="AK13" s="16">
        <f t="shared" ca="1" si="15"/>
        <v>30000</v>
      </c>
      <c r="AL13" s="16" t="str">
        <f t="shared" si="15"/>
        <v xml:space="preserve"> </v>
      </c>
      <c r="AM13" s="16" t="str">
        <f t="shared" si="15"/>
        <v xml:space="preserve"> </v>
      </c>
    </row>
    <row r="14" spans="1:39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2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3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4"/>
        <v>75000</v>
      </c>
      <c r="Q14" s="16">
        <f t="shared" si="5"/>
        <v>0</v>
      </c>
      <c r="R14" s="16">
        <f t="shared" si="6"/>
        <v>0</v>
      </c>
      <c r="S14" s="16">
        <f t="shared" si="7"/>
        <v>1</v>
      </c>
      <c r="T14" s="16">
        <f t="shared" si="8"/>
        <v>0</v>
      </c>
      <c r="U14" s="16">
        <f t="shared" si="9"/>
        <v>0</v>
      </c>
      <c r="X14" s="16">
        <f t="shared" si="10"/>
        <v>1</v>
      </c>
      <c r="Y14" s="16">
        <f t="shared" si="11"/>
        <v>0</v>
      </c>
      <c r="Z14" s="16">
        <f t="shared" si="12"/>
        <v>0</v>
      </c>
      <c r="AA14" s="16">
        <f t="shared" si="13"/>
        <v>0</v>
      </c>
      <c r="AD14" s="16">
        <f t="shared" si="14"/>
        <v>70000</v>
      </c>
      <c r="AE14" s="16" t="str">
        <f t="shared" si="0"/>
        <v xml:space="preserve"> </v>
      </c>
      <c r="AF14" s="16" t="str">
        <f t="shared" si="0"/>
        <v xml:space="preserve"> </v>
      </c>
      <c r="AG14" s="16" t="str">
        <f t="shared" si="0"/>
        <v xml:space="preserve"> </v>
      </c>
      <c r="AJ14" s="16">
        <f t="shared" ca="1" si="16"/>
        <v>75000</v>
      </c>
      <c r="AK14" s="16" t="str">
        <f t="shared" si="15"/>
        <v xml:space="preserve"> </v>
      </c>
      <c r="AL14" s="16" t="str">
        <f t="shared" si="15"/>
        <v xml:space="preserve"> </v>
      </c>
      <c r="AM14" s="16" t="str">
        <f t="shared" si="15"/>
        <v xml:space="preserve"> </v>
      </c>
    </row>
    <row r="15" spans="1:39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2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3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4"/>
        <v>75000</v>
      </c>
      <c r="Q15" s="16">
        <f t="shared" si="5"/>
        <v>0</v>
      </c>
      <c r="R15" s="16">
        <f t="shared" si="6"/>
        <v>0</v>
      </c>
      <c r="S15" s="16">
        <f t="shared" si="7"/>
        <v>0</v>
      </c>
      <c r="T15" s="16">
        <f t="shared" si="8"/>
        <v>1</v>
      </c>
      <c r="U15" s="16">
        <f t="shared" si="9"/>
        <v>0</v>
      </c>
      <c r="X15" s="16">
        <f t="shared" si="10"/>
        <v>1</v>
      </c>
      <c r="Y15" s="16">
        <f t="shared" si="11"/>
        <v>0</v>
      </c>
      <c r="Z15" s="16">
        <f t="shared" si="12"/>
        <v>0</v>
      </c>
      <c r="AA15" s="16">
        <f t="shared" si="13"/>
        <v>0</v>
      </c>
      <c r="AD15" s="16">
        <f t="shared" si="14"/>
        <v>70000</v>
      </c>
      <c r="AE15" s="16" t="str">
        <f t="shared" si="0"/>
        <v xml:space="preserve"> </v>
      </c>
      <c r="AF15" s="16" t="str">
        <f t="shared" si="0"/>
        <v xml:space="preserve"> </v>
      </c>
      <c r="AG15" s="16" t="str">
        <f t="shared" si="0"/>
        <v xml:space="preserve"> </v>
      </c>
      <c r="AJ15" s="16">
        <f t="shared" ca="1" si="16"/>
        <v>75000</v>
      </c>
      <c r="AK15" s="16" t="str">
        <f t="shared" si="15"/>
        <v xml:space="preserve"> </v>
      </c>
      <c r="AL15" s="16" t="str">
        <f t="shared" si="15"/>
        <v xml:space="preserve"> </v>
      </c>
      <c r="AM15" s="16" t="str">
        <f t="shared" si="15"/>
        <v xml:space="preserve"> </v>
      </c>
    </row>
    <row r="16" spans="1:39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2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3"/>
        <v>18.572602739726026</v>
      </c>
      <c r="M16" s="16">
        <v>0</v>
      </c>
      <c r="N16" s="16">
        <f>VLOOKUP(G16,Справочники!$A$9:$B$13,2)</f>
        <v>25000</v>
      </c>
      <c r="O16" s="16">
        <f t="shared" si="4"/>
        <v>30000</v>
      </c>
      <c r="Q16" s="16">
        <f t="shared" si="5"/>
        <v>1</v>
      </c>
      <c r="R16" s="16">
        <f t="shared" si="6"/>
        <v>0</v>
      </c>
      <c r="S16" s="16">
        <f t="shared" si="7"/>
        <v>0</v>
      </c>
      <c r="T16" s="16">
        <f t="shared" si="8"/>
        <v>0</v>
      </c>
      <c r="U16" s="16">
        <f t="shared" si="9"/>
        <v>0</v>
      </c>
      <c r="X16" s="16">
        <f t="shared" si="10"/>
        <v>0</v>
      </c>
      <c r="Y16" s="16">
        <f t="shared" si="11"/>
        <v>1</v>
      </c>
      <c r="Z16" s="16">
        <f t="shared" si="12"/>
        <v>0</v>
      </c>
      <c r="AA16" s="16">
        <f t="shared" si="13"/>
        <v>0</v>
      </c>
      <c r="AD16" s="16" t="str">
        <f t="shared" si="14"/>
        <v xml:space="preserve"> </v>
      </c>
      <c r="AE16" s="16">
        <f t="shared" si="0"/>
        <v>25000</v>
      </c>
      <c r="AF16" s="16" t="str">
        <f t="shared" si="0"/>
        <v xml:space="preserve"> </v>
      </c>
      <c r="AG16" s="16" t="str">
        <f t="shared" si="0"/>
        <v xml:space="preserve"> </v>
      </c>
      <c r="AJ16" s="16" t="str">
        <f t="shared" si="16"/>
        <v xml:space="preserve"> </v>
      </c>
      <c r="AK16" s="16">
        <f t="shared" si="15"/>
        <v>30000</v>
      </c>
      <c r="AL16" s="16" t="str">
        <f t="shared" si="15"/>
        <v xml:space="preserve"> </v>
      </c>
      <c r="AM16" s="16" t="str">
        <f t="shared" si="15"/>
        <v xml:space="preserve"> </v>
      </c>
    </row>
    <row r="17" spans="1:39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2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3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4"/>
        <v>70000</v>
      </c>
      <c r="Q17" s="16">
        <f t="shared" si="5"/>
        <v>1</v>
      </c>
      <c r="R17" s="16">
        <f t="shared" si="6"/>
        <v>0</v>
      </c>
      <c r="S17" s="16">
        <f t="shared" si="7"/>
        <v>0</v>
      </c>
      <c r="T17" s="16">
        <f t="shared" si="8"/>
        <v>0</v>
      </c>
      <c r="U17" s="16">
        <f t="shared" si="9"/>
        <v>0</v>
      </c>
      <c r="X17" s="16">
        <f t="shared" si="10"/>
        <v>1</v>
      </c>
      <c r="Y17" s="16">
        <f t="shared" si="11"/>
        <v>0</v>
      </c>
      <c r="Z17" s="16">
        <f t="shared" si="12"/>
        <v>0</v>
      </c>
      <c r="AA17" s="16">
        <f t="shared" si="13"/>
        <v>0</v>
      </c>
      <c r="AD17" s="16">
        <f t="shared" si="14"/>
        <v>70000</v>
      </c>
      <c r="AE17" s="16" t="str">
        <f t="shared" si="0"/>
        <v xml:space="preserve"> </v>
      </c>
      <c r="AF17" s="16" t="str">
        <f t="shared" si="0"/>
        <v xml:space="preserve"> </v>
      </c>
      <c r="AG17" s="16" t="str">
        <f t="shared" si="0"/>
        <v xml:space="preserve"> </v>
      </c>
      <c r="AJ17" s="16">
        <f t="shared" ca="1" si="16"/>
        <v>70000</v>
      </c>
      <c r="AK17" s="16" t="str">
        <f t="shared" si="15"/>
        <v xml:space="preserve"> </v>
      </c>
      <c r="AL17" s="16" t="str">
        <f t="shared" si="15"/>
        <v xml:space="preserve"> </v>
      </c>
      <c r="AM17" s="16" t="str">
        <f t="shared" si="15"/>
        <v xml:space="preserve"> </v>
      </c>
    </row>
    <row r="18" spans="1:39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2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3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4"/>
        <v>70000</v>
      </c>
      <c r="Q18" s="16">
        <f t="shared" si="5"/>
        <v>0</v>
      </c>
      <c r="R18" s="16">
        <f t="shared" si="6"/>
        <v>1</v>
      </c>
      <c r="S18" s="16">
        <f t="shared" si="7"/>
        <v>0</v>
      </c>
      <c r="T18" s="16">
        <f t="shared" si="8"/>
        <v>0</v>
      </c>
      <c r="U18" s="16">
        <f t="shared" si="9"/>
        <v>0</v>
      </c>
      <c r="X18" s="16">
        <f t="shared" si="10"/>
        <v>0</v>
      </c>
      <c r="Y18" s="16">
        <f t="shared" si="11"/>
        <v>0</v>
      </c>
      <c r="Z18" s="16">
        <f t="shared" si="12"/>
        <v>0</v>
      </c>
      <c r="AA18" s="16">
        <f t="shared" si="13"/>
        <v>1</v>
      </c>
      <c r="AD18" s="16" t="str">
        <f t="shared" si="14"/>
        <v xml:space="preserve"> </v>
      </c>
      <c r="AE18" s="16" t="str">
        <f t="shared" si="0"/>
        <v xml:space="preserve"> </v>
      </c>
      <c r="AF18" s="16" t="str">
        <f t="shared" si="0"/>
        <v xml:space="preserve"> </v>
      </c>
      <c r="AG18" s="16">
        <f t="shared" si="0"/>
        <v>65000</v>
      </c>
      <c r="AJ18" s="16" t="str">
        <f t="shared" si="16"/>
        <v xml:space="preserve"> </v>
      </c>
      <c r="AK18" s="16" t="str">
        <f t="shared" si="15"/>
        <v xml:space="preserve"> </v>
      </c>
      <c r="AL18" s="16" t="str">
        <f t="shared" si="15"/>
        <v xml:space="preserve"> </v>
      </c>
      <c r="AM18" s="16">
        <f t="shared" ca="1" si="15"/>
        <v>70000</v>
      </c>
    </row>
    <row r="19" spans="1:39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2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3"/>
        <v>2.7506849315068491</v>
      </c>
      <c r="M19" s="16">
        <v>0</v>
      </c>
      <c r="N19" s="16">
        <f>VLOOKUP(G19,Справочники!$A$9:$B$13,2)</f>
        <v>25000</v>
      </c>
      <c r="O19" s="16">
        <f t="shared" si="4"/>
        <v>25000</v>
      </c>
      <c r="Q19" s="16">
        <f t="shared" si="5"/>
        <v>0</v>
      </c>
      <c r="R19" s="16">
        <f t="shared" si="6"/>
        <v>0</v>
      </c>
      <c r="S19" s="16">
        <f t="shared" si="7"/>
        <v>0</v>
      </c>
      <c r="T19" s="16">
        <f t="shared" si="8"/>
        <v>1</v>
      </c>
      <c r="U19" s="16">
        <f t="shared" si="9"/>
        <v>0</v>
      </c>
      <c r="X19" s="16">
        <f t="shared" si="10"/>
        <v>0</v>
      </c>
      <c r="Y19" s="16">
        <f t="shared" si="11"/>
        <v>1</v>
      </c>
      <c r="Z19" s="16">
        <f t="shared" si="12"/>
        <v>0</v>
      </c>
      <c r="AA19" s="16">
        <f t="shared" si="13"/>
        <v>0</v>
      </c>
      <c r="AD19" s="16" t="str">
        <f t="shared" si="14"/>
        <v xml:space="preserve"> </v>
      </c>
      <c r="AE19" s="16">
        <f t="shared" si="0"/>
        <v>25000</v>
      </c>
      <c r="AF19" s="16" t="str">
        <f t="shared" si="0"/>
        <v xml:space="preserve"> </v>
      </c>
      <c r="AG19" s="16" t="str">
        <f t="shared" si="0"/>
        <v xml:space="preserve"> </v>
      </c>
      <c r="AJ19" s="16" t="str">
        <f t="shared" si="16"/>
        <v xml:space="preserve"> </v>
      </c>
      <c r="AK19" s="16">
        <f t="shared" si="15"/>
        <v>25000</v>
      </c>
      <c r="AL19" s="16" t="str">
        <f t="shared" si="15"/>
        <v xml:space="preserve"> </v>
      </c>
      <c r="AM19" s="16" t="str">
        <f t="shared" si="15"/>
        <v xml:space="preserve"> </v>
      </c>
    </row>
    <row r="20" spans="1:39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2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3"/>
        <v>10.43013698630137</v>
      </c>
      <c r="M20" s="16">
        <v>1</v>
      </c>
      <c r="N20" s="16">
        <f>VLOOKUP(G20,Справочники!$A$9:$B$13,2)</f>
        <v>65000</v>
      </c>
      <c r="O20" s="16">
        <f t="shared" si="4"/>
        <v>70000</v>
      </c>
      <c r="Q20" s="16">
        <f t="shared" si="5"/>
        <v>0</v>
      </c>
      <c r="R20" s="16">
        <f t="shared" si="6"/>
        <v>0</v>
      </c>
      <c r="S20" s="16">
        <f t="shared" si="7"/>
        <v>0</v>
      </c>
      <c r="T20" s="16">
        <f t="shared" si="8"/>
        <v>0</v>
      </c>
      <c r="U20" s="16">
        <f t="shared" si="9"/>
        <v>1</v>
      </c>
      <c r="X20" s="16">
        <f t="shared" si="10"/>
        <v>0</v>
      </c>
      <c r="Y20" s="16">
        <f t="shared" si="11"/>
        <v>0</v>
      </c>
      <c r="Z20" s="16">
        <f t="shared" si="12"/>
        <v>0</v>
      </c>
      <c r="AA20" s="16">
        <f t="shared" si="13"/>
        <v>1</v>
      </c>
      <c r="AD20" s="16" t="str">
        <f t="shared" si="14"/>
        <v xml:space="preserve"> </v>
      </c>
      <c r="AE20" s="16" t="str">
        <f t="shared" si="0"/>
        <v xml:space="preserve"> </v>
      </c>
      <c r="AF20" s="16" t="str">
        <f t="shared" si="0"/>
        <v xml:space="preserve"> </v>
      </c>
      <c r="AG20" s="16">
        <f t="shared" si="0"/>
        <v>65000</v>
      </c>
      <c r="AJ20" s="16" t="str">
        <f t="shared" si="16"/>
        <v xml:space="preserve"> </v>
      </c>
      <c r="AK20" s="16" t="str">
        <f t="shared" si="15"/>
        <v xml:space="preserve"> </v>
      </c>
      <c r="AL20" s="16" t="str">
        <f t="shared" si="15"/>
        <v xml:space="preserve"> </v>
      </c>
      <c r="AM20" s="16">
        <f t="shared" si="15"/>
        <v>70000</v>
      </c>
    </row>
    <row r="21" spans="1:39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2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3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4"/>
        <v>70000</v>
      </c>
      <c r="Q21" s="16">
        <f t="shared" si="5"/>
        <v>1</v>
      </c>
      <c r="R21" s="16">
        <f t="shared" si="6"/>
        <v>0</v>
      </c>
      <c r="S21" s="16">
        <f t="shared" si="7"/>
        <v>0</v>
      </c>
      <c r="T21" s="16">
        <f t="shared" si="8"/>
        <v>0</v>
      </c>
      <c r="U21" s="16">
        <f t="shared" si="9"/>
        <v>0</v>
      </c>
      <c r="X21" s="16">
        <f t="shared" si="10"/>
        <v>0</v>
      </c>
      <c r="Y21" s="16">
        <f t="shared" si="11"/>
        <v>0</v>
      </c>
      <c r="Z21" s="16">
        <f t="shared" si="12"/>
        <v>0</v>
      </c>
      <c r="AA21" s="16">
        <f t="shared" si="13"/>
        <v>1</v>
      </c>
      <c r="AD21" s="16" t="str">
        <f t="shared" si="14"/>
        <v xml:space="preserve"> </v>
      </c>
      <c r="AE21" s="16" t="str">
        <f t="shared" ref="AE21:AE34" si="17">IF(Y21 = 1, $N21, " ")</f>
        <v xml:space="preserve"> </v>
      </c>
      <c r="AF21" s="16" t="str">
        <f t="shared" ref="AF21:AF34" si="18">IF(Z21 = 1, $N21, " ")</f>
        <v xml:space="preserve"> </v>
      </c>
      <c r="AG21" s="16">
        <f t="shared" ref="AG21:AG34" si="19">IF(AA21 = 1, $N21, " ")</f>
        <v>65000</v>
      </c>
      <c r="AJ21" s="16" t="str">
        <f t="shared" si="16"/>
        <v xml:space="preserve"> </v>
      </c>
      <c r="AK21" s="16" t="str">
        <f t="shared" si="15"/>
        <v xml:space="preserve"> </v>
      </c>
      <c r="AL21" s="16" t="str">
        <f t="shared" si="15"/>
        <v xml:space="preserve"> </v>
      </c>
      <c r="AM21" s="16">
        <f t="shared" ca="1" si="15"/>
        <v>70000</v>
      </c>
    </row>
    <row r="22" spans="1:39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2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3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4"/>
        <v>70000</v>
      </c>
      <c r="Q22" s="16">
        <f t="shared" si="5"/>
        <v>1</v>
      </c>
      <c r="R22" s="16">
        <f t="shared" si="6"/>
        <v>0</v>
      </c>
      <c r="S22" s="16">
        <f t="shared" si="7"/>
        <v>0</v>
      </c>
      <c r="T22" s="16">
        <f t="shared" si="8"/>
        <v>0</v>
      </c>
      <c r="U22" s="16">
        <f t="shared" si="9"/>
        <v>0</v>
      </c>
      <c r="X22" s="16">
        <f t="shared" si="10"/>
        <v>0</v>
      </c>
      <c r="Y22" s="16">
        <f t="shared" si="11"/>
        <v>0</v>
      </c>
      <c r="Z22" s="16">
        <f t="shared" si="12"/>
        <v>1</v>
      </c>
      <c r="AA22" s="16">
        <f t="shared" si="13"/>
        <v>0</v>
      </c>
      <c r="AD22" s="16" t="str">
        <f t="shared" si="14"/>
        <v xml:space="preserve"> </v>
      </c>
      <c r="AE22" s="16" t="str">
        <f t="shared" si="17"/>
        <v xml:space="preserve"> </v>
      </c>
      <c r="AF22" s="16">
        <f t="shared" si="18"/>
        <v>65000</v>
      </c>
      <c r="AG22" s="16" t="str">
        <f t="shared" si="19"/>
        <v xml:space="preserve"> </v>
      </c>
      <c r="AJ22" s="16" t="str">
        <f t="shared" si="16"/>
        <v xml:space="preserve"> </v>
      </c>
      <c r="AK22" s="16" t="str">
        <f t="shared" ref="AK22:AK34" si="20">IF(Y22=1, $O22, " ")</f>
        <v xml:space="preserve"> </v>
      </c>
      <c r="AL22" s="16">
        <f t="shared" ref="AL22:AL34" ca="1" si="21">IF(Z22=1, $O22, " ")</f>
        <v>70000</v>
      </c>
      <c r="AM22" s="16" t="str">
        <f t="shared" ref="AM22:AM34" si="22">IF(AA22=1, $O22, " ")</f>
        <v xml:space="preserve"> </v>
      </c>
    </row>
    <row r="23" spans="1:39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2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3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4"/>
        <v>30000</v>
      </c>
      <c r="Q23" s="16">
        <f t="shared" si="5"/>
        <v>0</v>
      </c>
      <c r="R23" s="16">
        <f t="shared" si="6"/>
        <v>1</v>
      </c>
      <c r="S23" s="16">
        <f t="shared" si="7"/>
        <v>0</v>
      </c>
      <c r="T23" s="16">
        <f t="shared" si="8"/>
        <v>0</v>
      </c>
      <c r="U23" s="16">
        <f t="shared" si="9"/>
        <v>0</v>
      </c>
      <c r="X23" s="16">
        <f t="shared" si="10"/>
        <v>0</v>
      </c>
      <c r="Y23" s="16">
        <f t="shared" si="11"/>
        <v>1</v>
      </c>
      <c r="Z23" s="16">
        <f t="shared" si="12"/>
        <v>0</v>
      </c>
      <c r="AA23" s="16">
        <f t="shared" si="13"/>
        <v>0</v>
      </c>
      <c r="AD23" s="16" t="str">
        <f t="shared" si="14"/>
        <v xml:space="preserve"> </v>
      </c>
      <c r="AE23" s="16">
        <f t="shared" si="17"/>
        <v>25000</v>
      </c>
      <c r="AF23" s="16" t="str">
        <f t="shared" si="18"/>
        <v xml:space="preserve"> </v>
      </c>
      <c r="AG23" s="16" t="str">
        <f t="shared" si="19"/>
        <v xml:space="preserve"> </v>
      </c>
      <c r="AJ23" s="16" t="str">
        <f t="shared" si="16"/>
        <v xml:space="preserve"> </v>
      </c>
      <c r="AK23" s="16">
        <f t="shared" ca="1" si="20"/>
        <v>30000</v>
      </c>
      <c r="AL23" s="16" t="str">
        <f t="shared" si="21"/>
        <v xml:space="preserve"> </v>
      </c>
      <c r="AM23" s="16" t="str">
        <f t="shared" si="22"/>
        <v xml:space="preserve"> </v>
      </c>
    </row>
    <row r="24" spans="1:39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2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3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4"/>
        <v>75000</v>
      </c>
      <c r="Q24" s="16">
        <f t="shared" si="5"/>
        <v>0</v>
      </c>
      <c r="R24" s="16">
        <f t="shared" si="6"/>
        <v>1</v>
      </c>
      <c r="S24" s="16">
        <f t="shared" si="7"/>
        <v>0</v>
      </c>
      <c r="T24" s="16">
        <f t="shared" si="8"/>
        <v>0</v>
      </c>
      <c r="U24" s="16">
        <f t="shared" si="9"/>
        <v>0</v>
      </c>
      <c r="X24" s="16">
        <f t="shared" si="10"/>
        <v>1</v>
      </c>
      <c r="Y24" s="16">
        <f t="shared" si="11"/>
        <v>0</v>
      </c>
      <c r="Z24" s="16">
        <f t="shared" si="12"/>
        <v>0</v>
      </c>
      <c r="AA24" s="16">
        <f t="shared" si="13"/>
        <v>0</v>
      </c>
      <c r="AD24" s="16">
        <f t="shared" si="14"/>
        <v>70000</v>
      </c>
      <c r="AE24" s="16" t="str">
        <f t="shared" si="17"/>
        <v xml:space="preserve"> </v>
      </c>
      <c r="AF24" s="16" t="str">
        <f t="shared" si="18"/>
        <v xml:space="preserve"> </v>
      </c>
      <c r="AG24" s="16" t="str">
        <f t="shared" si="19"/>
        <v xml:space="preserve"> </v>
      </c>
      <c r="AJ24" s="16">
        <f t="shared" ca="1" si="16"/>
        <v>75000</v>
      </c>
      <c r="AK24" s="16" t="str">
        <f t="shared" si="20"/>
        <v xml:space="preserve"> </v>
      </c>
      <c r="AL24" s="16" t="str">
        <f t="shared" si="21"/>
        <v xml:space="preserve"> </v>
      </c>
      <c r="AM24" s="16" t="str">
        <f t="shared" si="22"/>
        <v xml:space="preserve"> </v>
      </c>
    </row>
    <row r="25" spans="1:39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2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3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4"/>
        <v>70000</v>
      </c>
      <c r="Q25" s="16">
        <f t="shared" si="5"/>
        <v>1</v>
      </c>
      <c r="R25" s="16">
        <f t="shared" si="6"/>
        <v>0</v>
      </c>
      <c r="S25" s="16">
        <f t="shared" si="7"/>
        <v>0</v>
      </c>
      <c r="T25" s="16">
        <f t="shared" si="8"/>
        <v>0</v>
      </c>
      <c r="U25" s="16">
        <f t="shared" si="9"/>
        <v>0</v>
      </c>
      <c r="X25" s="16">
        <f t="shared" si="10"/>
        <v>0</v>
      </c>
      <c r="Y25" s="16">
        <f t="shared" si="11"/>
        <v>0</v>
      </c>
      <c r="Z25" s="16">
        <f t="shared" si="12"/>
        <v>0</v>
      </c>
      <c r="AA25" s="16">
        <f t="shared" si="13"/>
        <v>1</v>
      </c>
      <c r="AD25" s="16" t="str">
        <f t="shared" si="14"/>
        <v xml:space="preserve"> </v>
      </c>
      <c r="AE25" s="16" t="str">
        <f t="shared" si="17"/>
        <v xml:space="preserve"> </v>
      </c>
      <c r="AF25" s="16" t="str">
        <f t="shared" si="18"/>
        <v xml:space="preserve"> </v>
      </c>
      <c r="AG25" s="16">
        <f t="shared" si="19"/>
        <v>65000</v>
      </c>
      <c r="AJ25" s="16" t="str">
        <f t="shared" si="16"/>
        <v xml:space="preserve"> </v>
      </c>
      <c r="AK25" s="16" t="str">
        <f t="shared" si="20"/>
        <v xml:space="preserve"> </v>
      </c>
      <c r="AL25" s="16" t="str">
        <f t="shared" si="21"/>
        <v xml:space="preserve"> </v>
      </c>
      <c r="AM25" s="16">
        <f t="shared" ca="1" si="22"/>
        <v>70000</v>
      </c>
    </row>
    <row r="26" spans="1:39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2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3"/>
        <v>19.2</v>
      </c>
      <c r="M26" s="16">
        <v>3</v>
      </c>
      <c r="N26" s="16">
        <f>VLOOKUP(G26,Справочники!$A$9:$B$13,2)</f>
        <v>65000</v>
      </c>
      <c r="O26" s="16">
        <f t="shared" ca="1" si="4"/>
        <v>70000</v>
      </c>
      <c r="Q26" s="16">
        <f t="shared" si="5"/>
        <v>0</v>
      </c>
      <c r="R26" s="16">
        <f t="shared" si="6"/>
        <v>0</v>
      </c>
      <c r="S26" s="16">
        <f t="shared" si="7"/>
        <v>0</v>
      </c>
      <c r="T26" s="16">
        <f t="shared" si="8"/>
        <v>1</v>
      </c>
      <c r="U26" s="16">
        <f t="shared" si="9"/>
        <v>0</v>
      </c>
      <c r="X26" s="16">
        <f t="shared" si="10"/>
        <v>0</v>
      </c>
      <c r="Y26" s="16">
        <f t="shared" si="11"/>
        <v>0</v>
      </c>
      <c r="Z26" s="16">
        <f t="shared" si="12"/>
        <v>0</v>
      </c>
      <c r="AA26" s="16">
        <f t="shared" si="13"/>
        <v>1</v>
      </c>
      <c r="AD26" s="16" t="str">
        <f t="shared" si="14"/>
        <v xml:space="preserve"> </v>
      </c>
      <c r="AE26" s="16" t="str">
        <f t="shared" si="17"/>
        <v xml:space="preserve"> </v>
      </c>
      <c r="AF26" s="16" t="str">
        <f t="shared" si="18"/>
        <v xml:space="preserve"> </v>
      </c>
      <c r="AG26" s="16">
        <f t="shared" si="19"/>
        <v>65000</v>
      </c>
      <c r="AJ26" s="16" t="str">
        <f t="shared" si="16"/>
        <v xml:space="preserve"> </v>
      </c>
      <c r="AK26" s="16" t="str">
        <f t="shared" si="20"/>
        <v xml:space="preserve"> </v>
      </c>
      <c r="AL26" s="16" t="str">
        <f t="shared" si="21"/>
        <v xml:space="preserve"> </v>
      </c>
      <c r="AM26" s="16">
        <f t="shared" ca="1" si="22"/>
        <v>70000</v>
      </c>
    </row>
    <row r="27" spans="1:39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2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3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4"/>
        <v>30000</v>
      </c>
      <c r="Q27" s="16">
        <f t="shared" si="5"/>
        <v>0</v>
      </c>
      <c r="R27" s="16">
        <f t="shared" si="6"/>
        <v>0</v>
      </c>
      <c r="S27" s="16">
        <f t="shared" si="7"/>
        <v>1</v>
      </c>
      <c r="T27" s="16">
        <f t="shared" si="8"/>
        <v>0</v>
      </c>
      <c r="U27" s="16">
        <f t="shared" si="9"/>
        <v>0</v>
      </c>
      <c r="X27" s="16">
        <f t="shared" si="10"/>
        <v>0</v>
      </c>
      <c r="Y27" s="16">
        <f t="shared" si="11"/>
        <v>1</v>
      </c>
      <c r="Z27" s="16">
        <f t="shared" si="12"/>
        <v>0</v>
      </c>
      <c r="AA27" s="16">
        <f t="shared" si="13"/>
        <v>0</v>
      </c>
      <c r="AD27" s="16" t="str">
        <f t="shared" si="14"/>
        <v xml:space="preserve"> </v>
      </c>
      <c r="AE27" s="16">
        <f t="shared" si="17"/>
        <v>25000</v>
      </c>
      <c r="AF27" s="16" t="str">
        <f t="shared" si="18"/>
        <v xml:space="preserve"> </v>
      </c>
      <c r="AG27" s="16" t="str">
        <f t="shared" si="19"/>
        <v xml:space="preserve"> </v>
      </c>
      <c r="AJ27" s="16" t="str">
        <f t="shared" si="16"/>
        <v xml:space="preserve"> </v>
      </c>
      <c r="AK27" s="16">
        <f t="shared" ca="1" si="20"/>
        <v>30000</v>
      </c>
      <c r="AL27" s="16" t="str">
        <f t="shared" si="21"/>
        <v xml:space="preserve"> </v>
      </c>
      <c r="AM27" s="16" t="str">
        <f t="shared" si="22"/>
        <v xml:space="preserve"> </v>
      </c>
    </row>
    <row r="28" spans="1:39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2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3"/>
        <v>19.145205479452056</v>
      </c>
      <c r="M28" s="16">
        <v>3</v>
      </c>
      <c r="N28" s="16">
        <f>VLOOKUP(G28,Справочники!$A$9:$B$13,2)</f>
        <v>70000</v>
      </c>
      <c r="O28" s="16">
        <f t="shared" si="4"/>
        <v>75000</v>
      </c>
      <c r="Q28" s="16">
        <f t="shared" si="5"/>
        <v>0</v>
      </c>
      <c r="R28" s="16">
        <f t="shared" si="6"/>
        <v>0</v>
      </c>
      <c r="S28" s="16">
        <f t="shared" si="7"/>
        <v>0</v>
      </c>
      <c r="T28" s="16">
        <f t="shared" si="8"/>
        <v>1</v>
      </c>
      <c r="U28" s="16">
        <f t="shared" si="9"/>
        <v>0</v>
      </c>
      <c r="X28" s="16">
        <f t="shared" si="10"/>
        <v>1</v>
      </c>
      <c r="Y28" s="16">
        <f t="shared" si="11"/>
        <v>0</v>
      </c>
      <c r="Z28" s="16">
        <f t="shared" si="12"/>
        <v>0</v>
      </c>
      <c r="AA28" s="16">
        <f t="shared" si="13"/>
        <v>0</v>
      </c>
      <c r="AD28" s="16">
        <f t="shared" si="14"/>
        <v>70000</v>
      </c>
      <c r="AE28" s="16" t="str">
        <f t="shared" si="17"/>
        <v xml:space="preserve"> </v>
      </c>
      <c r="AF28" s="16" t="str">
        <f t="shared" si="18"/>
        <v xml:space="preserve"> </v>
      </c>
      <c r="AG28" s="16" t="str">
        <f t="shared" si="19"/>
        <v xml:space="preserve"> </v>
      </c>
      <c r="AJ28" s="16">
        <f t="shared" si="16"/>
        <v>75000</v>
      </c>
      <c r="AK28" s="16" t="str">
        <f t="shared" si="20"/>
        <v xml:space="preserve"> </v>
      </c>
      <c r="AL28" s="16" t="str">
        <f t="shared" si="21"/>
        <v xml:space="preserve"> </v>
      </c>
      <c r="AM28" s="16" t="str">
        <f t="shared" si="22"/>
        <v xml:space="preserve"> </v>
      </c>
    </row>
    <row r="29" spans="1:39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2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3"/>
        <v>12.227397260273973</v>
      </c>
      <c r="M29" s="16">
        <v>4</v>
      </c>
      <c r="N29" s="16">
        <f>VLOOKUP(G29,Справочники!$A$9:$B$13,2)</f>
        <v>70000</v>
      </c>
      <c r="O29" s="16">
        <f t="shared" si="4"/>
        <v>75000</v>
      </c>
      <c r="Q29" s="16">
        <f t="shared" si="5"/>
        <v>0</v>
      </c>
      <c r="R29" s="16">
        <f t="shared" si="6"/>
        <v>0</v>
      </c>
      <c r="S29" s="16">
        <f t="shared" si="7"/>
        <v>1</v>
      </c>
      <c r="T29" s="16">
        <f t="shared" si="8"/>
        <v>0</v>
      </c>
      <c r="U29" s="16">
        <f t="shared" si="9"/>
        <v>0</v>
      </c>
      <c r="X29" s="16">
        <f t="shared" si="10"/>
        <v>1</v>
      </c>
      <c r="Y29" s="16">
        <f t="shared" si="11"/>
        <v>0</v>
      </c>
      <c r="Z29" s="16">
        <f t="shared" si="12"/>
        <v>0</v>
      </c>
      <c r="AA29" s="16">
        <f t="shared" si="13"/>
        <v>0</v>
      </c>
      <c r="AD29" s="16">
        <f t="shared" si="14"/>
        <v>70000</v>
      </c>
      <c r="AE29" s="16" t="str">
        <f t="shared" si="17"/>
        <v xml:space="preserve"> </v>
      </c>
      <c r="AF29" s="16" t="str">
        <f t="shared" si="18"/>
        <v xml:space="preserve"> </v>
      </c>
      <c r="AG29" s="16" t="str">
        <f t="shared" si="19"/>
        <v xml:space="preserve"> </v>
      </c>
      <c r="AJ29" s="16">
        <f t="shared" si="16"/>
        <v>75000</v>
      </c>
      <c r="AK29" s="16" t="str">
        <f t="shared" si="20"/>
        <v xml:space="preserve"> </v>
      </c>
      <c r="AL29" s="16" t="str">
        <f t="shared" si="21"/>
        <v xml:space="preserve"> </v>
      </c>
      <c r="AM29" s="16" t="str">
        <f t="shared" si="22"/>
        <v xml:space="preserve"> </v>
      </c>
    </row>
    <row r="30" spans="1:39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2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3"/>
        <v>22.4986301369863</v>
      </c>
      <c r="M30" s="16">
        <v>3</v>
      </c>
      <c r="N30" s="16">
        <f>VLOOKUP(G30,Справочники!$A$9:$B$13,2)</f>
        <v>65000</v>
      </c>
      <c r="O30" s="16">
        <f t="shared" ca="1" si="4"/>
        <v>70000</v>
      </c>
      <c r="Q30" s="16">
        <f t="shared" si="5"/>
        <v>0</v>
      </c>
      <c r="R30" s="16">
        <f t="shared" si="6"/>
        <v>0</v>
      </c>
      <c r="S30" s="16">
        <f t="shared" si="7"/>
        <v>1</v>
      </c>
      <c r="T30" s="16">
        <f t="shared" si="8"/>
        <v>0</v>
      </c>
      <c r="U30" s="16">
        <f t="shared" si="9"/>
        <v>0</v>
      </c>
      <c r="X30" s="16">
        <f t="shared" si="10"/>
        <v>0</v>
      </c>
      <c r="Y30" s="16">
        <f t="shared" si="11"/>
        <v>0</v>
      </c>
      <c r="Z30" s="16">
        <f t="shared" si="12"/>
        <v>0</v>
      </c>
      <c r="AA30" s="16">
        <f t="shared" si="13"/>
        <v>1</v>
      </c>
      <c r="AD30" s="16" t="str">
        <f t="shared" si="14"/>
        <v xml:space="preserve"> </v>
      </c>
      <c r="AE30" s="16" t="str">
        <f t="shared" si="17"/>
        <v xml:space="preserve"> </v>
      </c>
      <c r="AF30" s="16" t="str">
        <f t="shared" si="18"/>
        <v xml:space="preserve"> </v>
      </c>
      <c r="AG30" s="16">
        <f t="shared" si="19"/>
        <v>65000</v>
      </c>
      <c r="AJ30" s="16" t="str">
        <f t="shared" si="16"/>
        <v xml:space="preserve"> </v>
      </c>
      <c r="AK30" s="16" t="str">
        <f t="shared" si="20"/>
        <v xml:space="preserve"> </v>
      </c>
      <c r="AL30" s="16" t="str">
        <f t="shared" si="21"/>
        <v xml:space="preserve"> </v>
      </c>
      <c r="AM30" s="16">
        <f t="shared" ca="1" si="22"/>
        <v>70000</v>
      </c>
    </row>
    <row r="31" spans="1:39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2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3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4"/>
        <v>70000</v>
      </c>
      <c r="Q31" s="16">
        <f t="shared" si="5"/>
        <v>0</v>
      </c>
      <c r="R31" s="16">
        <f t="shared" si="6"/>
        <v>0</v>
      </c>
      <c r="S31" s="16">
        <f t="shared" si="7"/>
        <v>0</v>
      </c>
      <c r="T31" s="16">
        <f t="shared" si="8"/>
        <v>0</v>
      </c>
      <c r="U31" s="16">
        <f t="shared" si="9"/>
        <v>1</v>
      </c>
      <c r="X31" s="16">
        <f t="shared" si="10"/>
        <v>0</v>
      </c>
      <c r="Y31" s="16">
        <f t="shared" si="11"/>
        <v>0</v>
      </c>
      <c r="Z31" s="16">
        <f t="shared" si="12"/>
        <v>1</v>
      </c>
      <c r="AA31" s="16">
        <f t="shared" si="13"/>
        <v>0</v>
      </c>
      <c r="AD31" s="16" t="str">
        <f t="shared" si="14"/>
        <v xml:space="preserve"> </v>
      </c>
      <c r="AE31" s="16" t="str">
        <f t="shared" si="17"/>
        <v xml:space="preserve"> </v>
      </c>
      <c r="AF31" s="16">
        <f t="shared" si="18"/>
        <v>65000</v>
      </c>
      <c r="AG31" s="16" t="str">
        <f t="shared" si="19"/>
        <v xml:space="preserve"> </v>
      </c>
      <c r="AJ31" s="16" t="str">
        <f t="shared" si="16"/>
        <v xml:space="preserve"> </v>
      </c>
      <c r="AK31" s="16" t="str">
        <f t="shared" si="20"/>
        <v xml:space="preserve"> </v>
      </c>
      <c r="AL31" s="16">
        <f t="shared" ca="1" si="21"/>
        <v>70000</v>
      </c>
      <c r="AM31" s="16" t="str">
        <f t="shared" si="22"/>
        <v xml:space="preserve"> </v>
      </c>
    </row>
    <row r="32" spans="1:39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2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3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4"/>
        <v>30000</v>
      </c>
      <c r="Q32" s="16">
        <f t="shared" si="5"/>
        <v>0</v>
      </c>
      <c r="R32" s="16">
        <f t="shared" si="6"/>
        <v>1</v>
      </c>
      <c r="S32" s="16">
        <f t="shared" si="7"/>
        <v>0</v>
      </c>
      <c r="T32" s="16">
        <f t="shared" si="8"/>
        <v>0</v>
      </c>
      <c r="U32" s="16">
        <f t="shared" si="9"/>
        <v>0</v>
      </c>
      <c r="X32" s="16">
        <f t="shared" si="10"/>
        <v>0</v>
      </c>
      <c r="Y32" s="16">
        <f t="shared" si="11"/>
        <v>1</v>
      </c>
      <c r="Z32" s="16">
        <f t="shared" si="12"/>
        <v>0</v>
      </c>
      <c r="AA32" s="16">
        <f t="shared" si="13"/>
        <v>0</v>
      </c>
      <c r="AD32" s="16" t="str">
        <f t="shared" si="14"/>
        <v xml:space="preserve"> </v>
      </c>
      <c r="AE32" s="16">
        <f t="shared" si="17"/>
        <v>25000</v>
      </c>
      <c r="AF32" s="16" t="str">
        <f t="shared" si="18"/>
        <v xml:space="preserve"> </v>
      </c>
      <c r="AG32" s="16" t="str">
        <f t="shared" si="19"/>
        <v xml:space="preserve"> </v>
      </c>
      <c r="AJ32" s="16" t="str">
        <f t="shared" si="16"/>
        <v xml:space="preserve"> </v>
      </c>
      <c r="AK32" s="16">
        <f t="shared" ca="1" si="20"/>
        <v>30000</v>
      </c>
      <c r="AL32" s="16" t="str">
        <f t="shared" si="21"/>
        <v xml:space="preserve"> </v>
      </c>
      <c r="AM32" s="16" t="str">
        <f t="shared" si="22"/>
        <v xml:space="preserve"> </v>
      </c>
    </row>
    <row r="33" spans="1:52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2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3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4"/>
        <v>70000</v>
      </c>
      <c r="Q33" s="16">
        <f t="shared" si="5"/>
        <v>0</v>
      </c>
      <c r="R33" s="16">
        <f t="shared" si="6"/>
        <v>0</v>
      </c>
      <c r="S33" s="16">
        <f t="shared" si="7"/>
        <v>1</v>
      </c>
      <c r="T33" s="16">
        <f t="shared" si="8"/>
        <v>0</v>
      </c>
      <c r="U33" s="16">
        <f t="shared" si="9"/>
        <v>0</v>
      </c>
      <c r="X33" s="16">
        <f t="shared" si="10"/>
        <v>0</v>
      </c>
      <c r="Y33" s="16">
        <f t="shared" si="11"/>
        <v>0</v>
      </c>
      <c r="Z33" s="16">
        <f t="shared" si="12"/>
        <v>1</v>
      </c>
      <c r="AA33" s="16">
        <f t="shared" si="13"/>
        <v>0</v>
      </c>
      <c r="AD33" s="16" t="str">
        <f t="shared" si="14"/>
        <v xml:space="preserve"> </v>
      </c>
      <c r="AE33" s="16" t="str">
        <f t="shared" si="17"/>
        <v xml:space="preserve"> </v>
      </c>
      <c r="AF33" s="16">
        <f t="shared" si="18"/>
        <v>65000</v>
      </c>
      <c r="AG33" s="16" t="str">
        <f t="shared" si="19"/>
        <v xml:space="preserve"> </v>
      </c>
      <c r="AJ33" s="16" t="str">
        <f t="shared" si="16"/>
        <v xml:space="preserve"> </v>
      </c>
      <c r="AK33" s="16" t="str">
        <f t="shared" si="20"/>
        <v xml:space="preserve"> </v>
      </c>
      <c r="AL33" s="16">
        <f t="shared" ca="1" si="21"/>
        <v>70000</v>
      </c>
      <c r="AM33" s="16" t="str">
        <f t="shared" si="22"/>
        <v xml:space="preserve"> </v>
      </c>
    </row>
    <row r="34" spans="1:52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2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3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4"/>
        <v>70000</v>
      </c>
      <c r="Q34" s="16">
        <f t="shared" si="5"/>
        <v>0</v>
      </c>
      <c r="R34" s="16">
        <f t="shared" si="6"/>
        <v>0</v>
      </c>
      <c r="S34" s="16">
        <f t="shared" si="7"/>
        <v>0</v>
      </c>
      <c r="T34" s="16">
        <f t="shared" si="8"/>
        <v>1</v>
      </c>
      <c r="U34" s="16">
        <f t="shared" si="9"/>
        <v>0</v>
      </c>
      <c r="X34" s="16">
        <f t="shared" si="10"/>
        <v>0</v>
      </c>
      <c r="Y34" s="16">
        <f t="shared" si="11"/>
        <v>0</v>
      </c>
      <c r="Z34" s="16">
        <f t="shared" si="12"/>
        <v>0</v>
      </c>
      <c r="AA34" s="16">
        <f t="shared" si="13"/>
        <v>1</v>
      </c>
      <c r="AD34" s="16" t="str">
        <f t="shared" si="14"/>
        <v xml:space="preserve"> </v>
      </c>
      <c r="AE34" s="16" t="str">
        <f t="shared" si="17"/>
        <v xml:space="preserve"> </v>
      </c>
      <c r="AF34" s="16" t="str">
        <f t="shared" si="18"/>
        <v xml:space="preserve"> </v>
      </c>
      <c r="AG34" s="16">
        <f t="shared" si="19"/>
        <v>65000</v>
      </c>
      <c r="AJ34" s="16" t="str">
        <f t="shared" si="16"/>
        <v xml:space="preserve"> </v>
      </c>
      <c r="AK34" s="16" t="str">
        <f t="shared" si="20"/>
        <v xml:space="preserve"> </v>
      </c>
      <c r="AL34" s="16" t="str">
        <f t="shared" si="21"/>
        <v xml:space="preserve"> </v>
      </c>
      <c r="AM34" s="16">
        <f t="shared" ca="1" si="22"/>
        <v>70000</v>
      </c>
    </row>
    <row r="35" spans="1:52">
      <c r="H35" s="15"/>
    </row>
    <row r="36" spans="1:52">
      <c r="Q36" s="19" t="s">
        <v>8</v>
      </c>
      <c r="R36" s="19" t="s">
        <v>10</v>
      </c>
      <c r="S36" s="19" t="s">
        <v>12</v>
      </c>
      <c r="T36" s="19" t="s">
        <v>13</v>
      </c>
      <c r="U36" s="16" t="s">
        <v>14</v>
      </c>
      <c r="X36" s="16" t="s">
        <v>109</v>
      </c>
      <c r="Y36" s="16" t="s">
        <v>2</v>
      </c>
      <c r="Z36" s="16" t="s">
        <v>3</v>
      </c>
      <c r="AA36" s="16" t="s">
        <v>4</v>
      </c>
      <c r="AD36" s="16" t="s">
        <v>109</v>
      </c>
      <c r="AE36" s="16" t="s">
        <v>2</v>
      </c>
      <c r="AF36" s="16" t="s">
        <v>3</v>
      </c>
      <c r="AG36" s="16" t="s">
        <v>4</v>
      </c>
      <c r="AJ36" s="16" t="s">
        <v>109</v>
      </c>
      <c r="AK36" s="16" t="s">
        <v>2</v>
      </c>
      <c r="AL36" s="16" t="s">
        <v>3</v>
      </c>
      <c r="AM36" s="16" t="s">
        <v>4</v>
      </c>
      <c r="AO36" s="24"/>
      <c r="AP36" s="24"/>
      <c r="AQ36" s="24"/>
      <c r="AR36" s="24"/>
      <c r="AS36" s="24"/>
      <c r="AV36" s="23"/>
      <c r="AW36" s="23"/>
      <c r="AX36" s="23"/>
      <c r="AY36" s="23"/>
      <c r="AZ36" s="23"/>
    </row>
    <row r="37" spans="1:52">
      <c r="Q37" s="16">
        <f>SUM(Q5:Q34)</f>
        <v>7</v>
      </c>
      <c r="R37" s="16">
        <f>SUM(R5:R34)</f>
        <v>6</v>
      </c>
      <c r="S37" s="16">
        <f>SUM(S5:S34)</f>
        <v>5</v>
      </c>
      <c r="T37" s="16">
        <f>SUM(T5:T34)</f>
        <v>7</v>
      </c>
      <c r="U37" s="16">
        <f>SUM(U5:U34)</f>
        <v>5</v>
      </c>
      <c r="AD37" s="24" t="s">
        <v>110</v>
      </c>
      <c r="AE37" s="24"/>
      <c r="AF37" s="24"/>
      <c r="AG37" s="24"/>
      <c r="AH37" s="24"/>
      <c r="AJ37" s="23" t="s">
        <v>111</v>
      </c>
      <c r="AK37" s="23"/>
      <c r="AL37" s="23"/>
      <c r="AM37" s="23"/>
      <c r="AN37" s="23"/>
    </row>
    <row r="38" spans="1:52">
      <c r="Q38" s="23" t="s">
        <v>108</v>
      </c>
      <c r="R38" s="23"/>
      <c r="S38" s="23"/>
      <c r="T38" s="23"/>
      <c r="U38" s="23"/>
      <c r="AD38" s="16">
        <f>AVERAGE(AD6:AD35)</f>
        <v>70000</v>
      </c>
      <c r="AE38" s="16">
        <f>AVERAGE(AE6:AE35)</f>
        <v>25000</v>
      </c>
      <c r="AF38" s="16">
        <f>AVERAGE(AF6:AF35)</f>
        <v>65000</v>
      </c>
      <c r="AG38" s="16">
        <f>AVERAGE(AG6:AG35)</f>
        <v>65000</v>
      </c>
      <c r="AJ38" s="16">
        <f ca="1">SUM(AJ6:AJ35)</f>
        <v>520000</v>
      </c>
      <c r="AK38" s="16">
        <f ca="1">SUM(AK6:AK35)</f>
        <v>205000</v>
      </c>
      <c r="AL38" s="16">
        <f ca="1">SUM(AL6:AL35)</f>
        <v>420000</v>
      </c>
      <c r="AM38" s="16">
        <f ca="1">SUM(AM6:AM35)</f>
        <v>625000</v>
      </c>
    </row>
  </sheetData>
  <autoFilter ref="A4:O34"/>
  <mergeCells count="5">
    <mergeCell ref="Q38:U38"/>
    <mergeCell ref="AO36:AS36"/>
    <mergeCell ref="AV36:AZ36"/>
    <mergeCell ref="AD37:AH37"/>
    <mergeCell ref="AJ37:AN37"/>
  </mergeCells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F29 F28 F30 F31 F32 F5 F8 F7 F10 F9 F11 F13 F14 F16 F15 F18 F21 F20 F23 F22 F24 F26 F27 F33 F6 F12 F17 F19 F25 F34</xm:sqref>
        </x14:dataValidation>
        <x14:dataValidation type="list" allowBlank="1" showInputMessage="1" showErrorMessage="1">
          <x14:formula1>
            <xm:f>Справочники!$A$9:$A$13</xm:f>
          </x14:formula1>
          <xm:sqref>I29 I28 I30 I31 I32 I5 I8 I7 I10 I9 I11 I13 I14 I16 I15 I18 I21 I20 I23 I22 I24 I26 I27 I33 I6 I12 I17 I19 I25 I34</xm:sqref>
        </x14:dataValidation>
        <x14:dataValidation type="list" allowBlank="1" showInputMessage="1" showErrorMessage="1">
          <x14:formula1>
            <xm:f>Справочники!$A$3:$A$6</xm:f>
          </x14:formula1>
          <xm:sqref>G29 G28 G30 G31 G32 G5 G8 G7 G10 G9 G11 G13 G14 G16 G15 G18 G21 G20 G23 G22 G24 G26 G27 G33 G6 G12 G17 G19 G25 G34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zoomScale="50" zoomScaleNormal="50" zoomScaleSheetLayoutView="50" workbookViewId="0">
      <selection activeCell="A4" sqref="A4:O40"/>
    </sheetView>
  </sheetViews>
  <sheetFormatPr defaultRowHeight="14.5" outlineLevelRow="2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 outlineLevel="2">
      <c r="A5" s="16">
        <v>3</v>
      </c>
      <c r="B5" s="16" t="s">
        <v>35</v>
      </c>
      <c r="C5" s="16" t="s">
        <v>36</v>
      </c>
      <c r="D5" s="16" t="s">
        <v>37</v>
      </c>
      <c r="E5" s="16" t="str">
        <f t="shared" ref="E5:E11" si="0">B5&amp;" "&amp;LEFT(C5)&amp;"."&amp;LEFT(D5)&amp;"."</f>
        <v>Гайдай И.М.</v>
      </c>
      <c r="F5" s="16" t="s">
        <v>11</v>
      </c>
      <c r="G5" s="16" t="s">
        <v>3</v>
      </c>
      <c r="H5" s="15">
        <v>25886</v>
      </c>
      <c r="I5" s="16" t="s">
        <v>8</v>
      </c>
      <c r="J5" s="15">
        <v>37011</v>
      </c>
      <c r="L5" s="18">
        <f t="shared" ref="L5:L11" ca="1" si="1">IF(K5&gt;J5,(K5-J5)/365,($C$1-J5)/365)</f>
        <v>22.550684931506851</v>
      </c>
      <c r="M5" s="16">
        <v>1</v>
      </c>
      <c r="N5" s="16">
        <f>VLOOKUP(G5,Справочники!$A$9:$B$13,2)</f>
        <v>65000</v>
      </c>
      <c r="O5" s="16">
        <f t="shared" ref="O5:O11" ca="1" si="2">N5+IF(L5&gt;7,$F$1,0)</f>
        <v>70000</v>
      </c>
    </row>
    <row r="6" spans="1:15" outlineLevel="2">
      <c r="A6" s="16">
        <v>9</v>
      </c>
      <c r="B6" s="16" t="s">
        <v>50</v>
      </c>
      <c r="C6" s="16" t="s">
        <v>51</v>
      </c>
      <c r="D6" s="16" t="s">
        <v>52</v>
      </c>
      <c r="E6" s="16" t="str">
        <f t="shared" si="0"/>
        <v>Макова А.И.</v>
      </c>
      <c r="F6" s="16" t="s">
        <v>9</v>
      </c>
      <c r="G6" s="16" t="s">
        <v>2</v>
      </c>
      <c r="H6" s="15">
        <v>26366</v>
      </c>
      <c r="I6" s="16" t="s">
        <v>8</v>
      </c>
      <c r="J6" s="15">
        <v>36626</v>
      </c>
      <c r="L6" s="18">
        <f t="shared" ca="1" si="1"/>
        <v>23.605479452054794</v>
      </c>
      <c r="M6" s="16">
        <v>1</v>
      </c>
      <c r="N6" s="16">
        <f>VLOOKUP(G6,Справочники!$A$9:$B$13,2)</f>
        <v>25000</v>
      </c>
      <c r="O6" s="16">
        <f t="shared" ca="1" si="2"/>
        <v>30000</v>
      </c>
    </row>
    <row r="7" spans="1:15" outlineLevel="2">
      <c r="A7" s="16">
        <v>12</v>
      </c>
      <c r="B7" s="16" t="s">
        <v>56</v>
      </c>
      <c r="C7" s="16" t="s">
        <v>57</v>
      </c>
      <c r="D7" s="16" t="s">
        <v>58</v>
      </c>
      <c r="E7" s="16" t="str">
        <f t="shared" si="0"/>
        <v>Родионов А.В.</v>
      </c>
      <c r="F7" s="16" t="s">
        <v>11</v>
      </c>
      <c r="G7" s="16" t="s">
        <v>2</v>
      </c>
      <c r="H7" s="15">
        <v>26286</v>
      </c>
      <c r="I7" s="16" t="s">
        <v>8</v>
      </c>
      <c r="J7" s="15">
        <v>37447</v>
      </c>
      <c r="K7" s="15">
        <v>44226</v>
      </c>
      <c r="L7" s="18">
        <f t="shared" si="1"/>
        <v>18.572602739726026</v>
      </c>
      <c r="M7" s="16">
        <v>0</v>
      </c>
      <c r="N7" s="16">
        <f>VLOOKUP(G7,Справочники!$A$9:$B$13,2)</f>
        <v>25000</v>
      </c>
      <c r="O7" s="16">
        <f t="shared" si="2"/>
        <v>30000</v>
      </c>
    </row>
    <row r="8" spans="1:15" outlineLevel="2">
      <c r="A8" s="16">
        <v>13</v>
      </c>
      <c r="B8" s="16" t="s">
        <v>59</v>
      </c>
      <c r="C8" s="16" t="s">
        <v>60</v>
      </c>
      <c r="D8" s="16" t="s">
        <v>61</v>
      </c>
      <c r="E8" s="16" t="str">
        <f t="shared" si="0"/>
        <v>Рябов О.Е.</v>
      </c>
      <c r="F8" s="16" t="s">
        <v>11</v>
      </c>
      <c r="G8" s="16" t="s">
        <v>1</v>
      </c>
      <c r="H8" s="15">
        <v>26046</v>
      </c>
      <c r="I8" s="16" t="s">
        <v>8</v>
      </c>
      <c r="J8" s="15">
        <v>42752</v>
      </c>
      <c r="L8" s="18">
        <f t="shared" ca="1" si="1"/>
        <v>6.8219178082191778</v>
      </c>
      <c r="M8" s="16">
        <v>1</v>
      </c>
      <c r="N8" s="16">
        <f>VLOOKUP(G8,Справочники!$A$9:$B$13,2)</f>
        <v>70000</v>
      </c>
      <c r="O8" s="16">
        <f t="shared" ca="1" si="2"/>
        <v>70000</v>
      </c>
    </row>
    <row r="9" spans="1:15" outlineLevel="2">
      <c r="A9" s="16">
        <v>17</v>
      </c>
      <c r="B9" s="16" t="s">
        <v>71</v>
      </c>
      <c r="C9" s="16" t="s">
        <v>66</v>
      </c>
      <c r="D9" s="16" t="s">
        <v>72</v>
      </c>
      <c r="E9" s="16" t="str">
        <f t="shared" si="0"/>
        <v>Фоменко С.К.</v>
      </c>
      <c r="F9" s="16" t="s">
        <v>11</v>
      </c>
      <c r="G9" s="16" t="s">
        <v>4</v>
      </c>
      <c r="H9" s="15">
        <v>26206</v>
      </c>
      <c r="I9" s="16" t="s">
        <v>8</v>
      </c>
      <c r="J9" s="15">
        <v>36474</v>
      </c>
      <c r="K9" s="15"/>
      <c r="L9" s="18">
        <f t="shared" ca="1" si="1"/>
        <v>24.021917808219179</v>
      </c>
      <c r="M9" s="16">
        <v>1</v>
      </c>
      <c r="N9" s="16">
        <f>VLOOKUP(G9,Справочники!$A$9:$B$13,2)</f>
        <v>65000</v>
      </c>
      <c r="O9" s="16">
        <f t="shared" ca="1" si="2"/>
        <v>70000</v>
      </c>
    </row>
    <row r="10" spans="1:15" outlineLevel="2">
      <c r="A10" s="16">
        <v>18</v>
      </c>
      <c r="B10" s="16" t="s">
        <v>73</v>
      </c>
      <c r="C10" s="16" t="s">
        <v>74</v>
      </c>
      <c r="D10" s="16" t="s">
        <v>64</v>
      </c>
      <c r="E10" s="16" t="str">
        <f t="shared" si="0"/>
        <v>Фомин Ф.Ф.</v>
      </c>
      <c r="F10" s="16" t="s">
        <v>11</v>
      </c>
      <c r="G10" s="16" t="s">
        <v>3</v>
      </c>
      <c r="H10" s="15">
        <v>31240</v>
      </c>
      <c r="I10" s="16" t="s">
        <v>8</v>
      </c>
      <c r="J10" s="15">
        <v>39655</v>
      </c>
      <c r="K10" s="15"/>
      <c r="L10" s="18">
        <f t="shared" ca="1" si="1"/>
        <v>15.306849315068494</v>
      </c>
      <c r="M10" s="16">
        <v>1</v>
      </c>
      <c r="N10" s="16">
        <f>VLOOKUP(G10,Справочники!$A$9:$B$13,2)</f>
        <v>65000</v>
      </c>
      <c r="O10" s="16">
        <f t="shared" ca="1" si="2"/>
        <v>70000</v>
      </c>
    </row>
    <row r="11" spans="1:15" outlineLevel="2">
      <c r="A11" s="16">
        <v>21</v>
      </c>
      <c r="B11" s="16" t="s">
        <v>80</v>
      </c>
      <c r="C11" s="16" t="s">
        <v>76</v>
      </c>
      <c r="D11" s="16" t="s">
        <v>81</v>
      </c>
      <c r="E11" s="16" t="str">
        <f t="shared" si="0"/>
        <v>Рыжичкин Ю.Е.</v>
      </c>
      <c r="F11" s="16" t="s">
        <v>11</v>
      </c>
      <c r="G11" s="16" t="s">
        <v>4</v>
      </c>
      <c r="H11" s="15">
        <v>27517</v>
      </c>
      <c r="I11" s="16" t="s">
        <v>8</v>
      </c>
      <c r="J11" s="15">
        <v>37157</v>
      </c>
      <c r="K11" s="15"/>
      <c r="L11" s="18">
        <f t="shared" ca="1" si="1"/>
        <v>22.150684931506849</v>
      </c>
      <c r="M11" s="16">
        <v>1</v>
      </c>
      <c r="N11" s="16">
        <f>VLOOKUP(G11,Справочники!$A$9:$B$13,2)</f>
        <v>65000</v>
      </c>
      <c r="O11" s="16">
        <f t="shared" ca="1" si="2"/>
        <v>70000</v>
      </c>
    </row>
    <row r="12" spans="1:15" outlineLevel="1">
      <c r="H12" s="20" t="s">
        <v>114</v>
      </c>
      <c r="I12" s="16">
        <f>SUBTOTAL(3,I5:I11)</f>
        <v>7</v>
      </c>
      <c r="J12" s="15"/>
      <c r="K12" s="15"/>
      <c r="L12" s="18"/>
    </row>
    <row r="13" spans="1:15" outlineLevel="2">
      <c r="A13" s="16">
        <v>2</v>
      </c>
      <c r="B13" s="16" t="s">
        <v>32</v>
      </c>
      <c r="C13" s="16" t="s">
        <v>33</v>
      </c>
      <c r="D13" s="16" t="s">
        <v>34</v>
      </c>
      <c r="E13" s="16" t="str">
        <f t="shared" ref="E13:E18" si="3">B13&amp;" "&amp;LEFT(C13)&amp;"."&amp;LEFT(D13)&amp;"."</f>
        <v>Бойцов С.С.</v>
      </c>
      <c r="F13" s="16" t="s">
        <v>11</v>
      </c>
      <c r="G13" s="16" t="s">
        <v>4</v>
      </c>
      <c r="H13" s="15">
        <v>27632</v>
      </c>
      <c r="I13" s="16" t="s">
        <v>10</v>
      </c>
      <c r="J13" s="15">
        <v>42014</v>
      </c>
      <c r="L13" s="18">
        <f t="shared" ref="L13:L18" ca="1" si="4">IF(K13&gt;J13,(K13-J13)/365,($C$1-J13)/365)</f>
        <v>8.8438356164383567</v>
      </c>
      <c r="M13" s="16">
        <v>1</v>
      </c>
      <c r="N13" s="16">
        <f>VLOOKUP(G13,Справочники!$A$9:$B$13,2)</f>
        <v>65000</v>
      </c>
      <c r="O13" s="16">
        <f t="shared" ref="O13:O18" ca="1" si="5">N13+IF(L13&gt;7,$F$1,0)</f>
        <v>70000</v>
      </c>
    </row>
    <row r="14" spans="1:15" outlineLevel="2">
      <c r="A14" s="16">
        <v>8</v>
      </c>
      <c r="B14" s="16" t="s">
        <v>48</v>
      </c>
      <c r="C14" s="16" t="s">
        <v>49</v>
      </c>
      <c r="D14" s="16" t="s">
        <v>31</v>
      </c>
      <c r="E14" s="16" t="str">
        <f t="shared" si="3"/>
        <v>Кукина Ю.П.</v>
      </c>
      <c r="F14" s="16" t="s">
        <v>9</v>
      </c>
      <c r="G14" s="16" t="s">
        <v>3</v>
      </c>
      <c r="H14" s="15">
        <v>26286</v>
      </c>
      <c r="I14" s="16" t="s">
        <v>10</v>
      </c>
      <c r="J14" s="15">
        <v>36535</v>
      </c>
      <c r="K14" s="15">
        <v>44551</v>
      </c>
      <c r="L14" s="18">
        <f t="shared" si="4"/>
        <v>21.961643835616439</v>
      </c>
      <c r="M14" s="16">
        <v>1</v>
      </c>
      <c r="N14" s="16">
        <f>VLOOKUP(G14,Справочники!$A$9:$B$13,2)</f>
        <v>65000</v>
      </c>
      <c r="O14" s="16">
        <f t="shared" si="5"/>
        <v>70000</v>
      </c>
    </row>
    <row r="15" spans="1:15" outlineLevel="2">
      <c r="A15" s="16">
        <v>14</v>
      </c>
      <c r="B15" s="16" t="s">
        <v>62</v>
      </c>
      <c r="C15" s="16" t="s">
        <v>63</v>
      </c>
      <c r="D15" s="16" t="s">
        <v>64</v>
      </c>
      <c r="E15" s="16" t="str">
        <f t="shared" si="3"/>
        <v>Седов К.Ф.</v>
      </c>
      <c r="F15" s="16" t="s">
        <v>11</v>
      </c>
      <c r="G15" s="16" t="s">
        <v>4</v>
      </c>
      <c r="H15" s="15">
        <v>26238</v>
      </c>
      <c r="I15" s="16" t="s">
        <v>10</v>
      </c>
      <c r="J15" s="15">
        <v>36262</v>
      </c>
      <c r="L15" s="18">
        <f t="shared" ca="1" si="4"/>
        <v>24.602739726027398</v>
      </c>
      <c r="M15" s="16">
        <v>5</v>
      </c>
      <c r="N15" s="16">
        <f>VLOOKUP(G15,Справочники!$A$9:$B$13,2)</f>
        <v>65000</v>
      </c>
      <c r="O15" s="16">
        <f t="shared" ca="1" si="5"/>
        <v>70000</v>
      </c>
    </row>
    <row r="16" spans="1:15" outlineLevel="2">
      <c r="A16" s="16">
        <v>19</v>
      </c>
      <c r="B16" s="16" t="s">
        <v>75</v>
      </c>
      <c r="C16" s="16" t="s">
        <v>76</v>
      </c>
      <c r="D16" s="16" t="s">
        <v>77</v>
      </c>
      <c r="E16" s="16" t="str">
        <f t="shared" si="3"/>
        <v>Хрустов Ю.Ю.</v>
      </c>
      <c r="F16" s="16" t="s">
        <v>11</v>
      </c>
      <c r="G16" s="16" t="s">
        <v>2</v>
      </c>
      <c r="H16" s="15">
        <v>26604</v>
      </c>
      <c r="I16" s="16" t="s">
        <v>10</v>
      </c>
      <c r="J16" s="15">
        <v>37539</v>
      </c>
      <c r="K16" s="15"/>
      <c r="L16" s="18">
        <f t="shared" ca="1" si="4"/>
        <v>21.104109589041094</v>
      </c>
      <c r="M16" s="16">
        <v>0</v>
      </c>
      <c r="N16" s="16">
        <f>VLOOKUP(G16,Справочники!$A$9:$B$13,2)</f>
        <v>25000</v>
      </c>
      <c r="O16" s="16">
        <f t="shared" ca="1" si="5"/>
        <v>30000</v>
      </c>
    </row>
    <row r="17" spans="1:15" outlineLevel="2">
      <c r="A17" s="16">
        <v>20</v>
      </c>
      <c r="B17" s="16" t="s">
        <v>78</v>
      </c>
      <c r="C17" s="16" t="s">
        <v>79</v>
      </c>
      <c r="D17" s="16" t="s">
        <v>77</v>
      </c>
      <c r="E17" s="16" t="str">
        <f t="shared" si="3"/>
        <v>Блинов С.Ю.</v>
      </c>
      <c r="F17" s="16" t="s">
        <v>9</v>
      </c>
      <c r="G17" s="16" t="s">
        <v>1</v>
      </c>
      <c r="H17" s="15">
        <v>25113</v>
      </c>
      <c r="I17" s="16" t="s">
        <v>10</v>
      </c>
      <c r="J17" s="15">
        <v>36229</v>
      </c>
      <c r="K17" s="15"/>
      <c r="L17" s="18">
        <f t="shared" ca="1" si="4"/>
        <v>24.693150684931506</v>
      </c>
      <c r="M17" s="16">
        <v>3</v>
      </c>
      <c r="N17" s="16">
        <f>VLOOKUP(G17,Справочники!$A$9:$B$13,2)</f>
        <v>70000</v>
      </c>
      <c r="O17" s="16">
        <f t="shared" ca="1" si="5"/>
        <v>75000</v>
      </c>
    </row>
    <row r="18" spans="1:15" outlineLevel="2">
      <c r="A18" s="16">
        <v>28</v>
      </c>
      <c r="B18" s="16" t="s">
        <v>100</v>
      </c>
      <c r="C18" s="16" t="s">
        <v>101</v>
      </c>
      <c r="D18" s="16" t="s">
        <v>102</v>
      </c>
      <c r="E18" s="16" t="str">
        <f t="shared" si="3"/>
        <v>Лутов Д.С.</v>
      </c>
      <c r="F18" s="16" t="s">
        <v>9</v>
      </c>
      <c r="G18" s="16" t="s">
        <v>2</v>
      </c>
      <c r="H18" s="15">
        <v>22131</v>
      </c>
      <c r="I18" s="16" t="s">
        <v>10</v>
      </c>
      <c r="J18" s="15">
        <v>37742</v>
      </c>
      <c r="K18" s="15"/>
      <c r="L18" s="18">
        <f t="shared" ca="1" si="4"/>
        <v>20.547945205479451</v>
      </c>
      <c r="M18" s="17">
        <v>0</v>
      </c>
      <c r="N18" s="16">
        <f>VLOOKUP(G18,Справочники!$A$9:$B$13,2)</f>
        <v>25000</v>
      </c>
      <c r="O18" s="16">
        <f t="shared" ca="1" si="5"/>
        <v>30000</v>
      </c>
    </row>
    <row r="19" spans="1:15" outlineLevel="1">
      <c r="H19" s="21" t="s">
        <v>113</v>
      </c>
      <c r="I19" s="16">
        <f>SUBTOTAL(3,I13:I18)</f>
        <v>6</v>
      </c>
      <c r="J19" s="15"/>
      <c r="K19" s="15"/>
      <c r="L19" s="18"/>
      <c r="M19" s="17"/>
    </row>
    <row r="20" spans="1:15" outlineLevel="2">
      <c r="A20" s="16">
        <v>10</v>
      </c>
      <c r="B20" s="16" t="s">
        <v>53</v>
      </c>
      <c r="C20" s="16" t="s">
        <v>54</v>
      </c>
      <c r="D20" s="16" t="s">
        <v>41</v>
      </c>
      <c r="E20" s="16" t="str">
        <f>B20&amp;" "&amp;LEFT(C20)&amp;"."&amp;LEFT(D20)&amp;"."</f>
        <v>Петренко П.И.</v>
      </c>
      <c r="F20" s="16" t="s">
        <v>11</v>
      </c>
      <c r="G20" s="16" t="s">
        <v>1</v>
      </c>
      <c r="H20" s="15">
        <v>27712</v>
      </c>
      <c r="I20" s="16" t="s">
        <v>12</v>
      </c>
      <c r="J20" s="15">
        <v>36078</v>
      </c>
      <c r="L20" s="18">
        <f ca="1">IF(K20&gt;J20,(K20-J20)/365,($C$1-J20)/365)</f>
        <v>25.106849315068494</v>
      </c>
      <c r="M20" s="16">
        <v>1</v>
      </c>
      <c r="N20" s="16">
        <f>VLOOKUP(G20,Справочники!$A$9:$B$13,2)</f>
        <v>70000</v>
      </c>
      <c r="O20" s="16">
        <f ca="1">N20+IF(L20&gt;7,$F$1,0)</f>
        <v>75000</v>
      </c>
    </row>
    <row r="21" spans="1:15" outlineLevel="2">
      <c r="A21" s="16">
        <v>23</v>
      </c>
      <c r="B21" s="16" t="s">
        <v>85</v>
      </c>
      <c r="C21" s="16" t="s">
        <v>86</v>
      </c>
      <c r="D21" s="16" t="s">
        <v>87</v>
      </c>
      <c r="E21" s="16" t="str">
        <f>B21&amp;" "&amp;LEFT(C21)&amp;"."&amp;LEFT(D21)&amp;"."</f>
        <v>Лапутенко Д.Г.</v>
      </c>
      <c r="F21" s="16" t="s">
        <v>11</v>
      </c>
      <c r="G21" s="16" t="s">
        <v>2</v>
      </c>
      <c r="H21" s="15">
        <v>24037</v>
      </c>
      <c r="I21" s="16" t="s">
        <v>12</v>
      </c>
      <c r="J21" s="15">
        <v>37512</v>
      </c>
      <c r="K21" s="15"/>
      <c r="L21" s="18">
        <f ca="1">IF(K21&gt;J21,(K21-J21)/365,($C$1-J21)/365)</f>
        <v>21.17808219178082</v>
      </c>
      <c r="M21" s="16">
        <v>2</v>
      </c>
      <c r="N21" s="16">
        <f>VLOOKUP(G21,Справочники!$A$9:$B$13,2)</f>
        <v>25000</v>
      </c>
      <c r="O21" s="16">
        <f ca="1">N21+IF(L21&gt;7,$F$1,0)</f>
        <v>30000</v>
      </c>
    </row>
    <row r="22" spans="1:15" outlineLevel="2">
      <c r="A22" s="16">
        <v>26</v>
      </c>
      <c r="B22" s="16" t="s">
        <v>94</v>
      </c>
      <c r="C22" s="16" t="s">
        <v>95</v>
      </c>
      <c r="D22" s="16" t="s">
        <v>96</v>
      </c>
      <c r="E22" s="16" t="str">
        <f>B22&amp;" "&amp;LEFT(C22)&amp;"."&amp;LEFT(D22)&amp;"."</f>
        <v>Ложечкин С.Ф.</v>
      </c>
      <c r="F22" s="16" t="s">
        <v>11</v>
      </c>
      <c r="G22" s="16" t="s">
        <v>4</v>
      </c>
      <c r="H22" s="15">
        <v>23181</v>
      </c>
      <c r="I22" s="16" t="s">
        <v>12</v>
      </c>
      <c r="J22" s="15">
        <v>37030</v>
      </c>
      <c r="K22" s="15"/>
      <c r="L22" s="18">
        <f ca="1">IF(K22&gt;J22,(K22-J22)/365,($C$1-J22)/365)</f>
        <v>22.4986301369863</v>
      </c>
      <c r="M22" s="16">
        <v>3</v>
      </c>
      <c r="N22" s="16">
        <f>VLOOKUP(G22,Справочники!$A$9:$B$13,2)</f>
        <v>65000</v>
      </c>
      <c r="O22" s="16">
        <f ca="1">N22+IF(L22&gt;7,$F$1,0)</f>
        <v>70000</v>
      </c>
    </row>
    <row r="23" spans="1:15" outlineLevel="2">
      <c r="A23" s="16">
        <v>29</v>
      </c>
      <c r="B23" s="16" t="s">
        <v>103</v>
      </c>
      <c r="C23" s="16" t="s">
        <v>104</v>
      </c>
      <c r="D23" s="16" t="s">
        <v>105</v>
      </c>
      <c r="E23" s="16" t="str">
        <f>B23&amp;" "&amp;LEFT(C23)&amp;"."&amp;LEFT(D23)&amp;"."</f>
        <v>Прогина К.Л.</v>
      </c>
      <c r="F23" s="16" t="s">
        <v>11</v>
      </c>
      <c r="G23" s="16" t="s">
        <v>3</v>
      </c>
      <c r="H23" s="15">
        <v>24946</v>
      </c>
      <c r="I23" s="16" t="s">
        <v>12</v>
      </c>
      <c r="J23" s="15">
        <v>36443</v>
      </c>
      <c r="K23" s="15"/>
      <c r="L23" s="18">
        <f ca="1">IF(K23&gt;J23,(K23-J23)/365,($C$1-J23)/365)</f>
        <v>24.106849315068494</v>
      </c>
      <c r="M23" s="17">
        <v>0</v>
      </c>
      <c r="N23" s="16">
        <f>VLOOKUP(G23,Справочники!$A$9:$B$13,2)</f>
        <v>65000</v>
      </c>
      <c r="O23" s="16">
        <f ca="1">N23+IF(L23&gt;7,$F$1,0)</f>
        <v>70000</v>
      </c>
    </row>
    <row r="24" spans="1:15" outlineLevel="1">
      <c r="H24" s="21" t="s">
        <v>116</v>
      </c>
      <c r="I24" s="16">
        <f>SUBTOTAL(3,I20:I23)</f>
        <v>4</v>
      </c>
      <c r="J24" s="15"/>
      <c r="K24" s="15"/>
      <c r="L24" s="18"/>
      <c r="M24" s="17"/>
    </row>
    <row r="25" spans="1:15" outlineLevel="2">
      <c r="A25" s="16">
        <v>4</v>
      </c>
      <c r="B25" s="16" t="s">
        <v>38</v>
      </c>
      <c r="C25" s="16" t="s">
        <v>36</v>
      </c>
      <c r="D25" s="16" t="s">
        <v>39</v>
      </c>
      <c r="E25" s="16" t="str">
        <f t="shared" ref="E25:E31" si="6">B25&amp;" "&amp;LEFT(C25)&amp;"."&amp;LEFT(D25)&amp;"."</f>
        <v>Иваненко И.П.</v>
      </c>
      <c r="F25" s="16" t="s">
        <v>11</v>
      </c>
      <c r="G25" s="16" t="s">
        <v>4</v>
      </c>
      <c r="H25" s="15">
        <v>31433</v>
      </c>
      <c r="I25" s="16" t="s">
        <v>13</v>
      </c>
      <c r="J25" s="15">
        <v>43931</v>
      </c>
      <c r="L25" s="18">
        <f t="shared" ref="L25:L31" ca="1" si="7">IF(K25&gt;J25,(K25-J25)/365,($C$1-J25)/365)</f>
        <v>3.591780821917808</v>
      </c>
      <c r="M25" s="16">
        <v>1</v>
      </c>
      <c r="N25" s="16">
        <f>VLOOKUP(G25,Справочники!$A$9:$B$13,2)</f>
        <v>65000</v>
      </c>
      <c r="O25" s="16">
        <f t="shared" ref="O25:O31" ca="1" si="8">N25+IF(L25&gt;7,$F$1,0)</f>
        <v>65000</v>
      </c>
    </row>
    <row r="26" spans="1:15" outlineLevel="2">
      <c r="A26" s="16">
        <v>5</v>
      </c>
      <c r="B26" s="16" t="s">
        <v>40</v>
      </c>
      <c r="C26" s="16" t="s">
        <v>36</v>
      </c>
      <c r="D26" s="16" t="s">
        <v>41</v>
      </c>
      <c r="E26" s="16" t="str">
        <f t="shared" si="6"/>
        <v>Иванов И.И.</v>
      </c>
      <c r="F26" s="16" t="s">
        <v>11</v>
      </c>
      <c r="G26" s="16" t="s">
        <v>3</v>
      </c>
      <c r="H26" s="15">
        <v>25094</v>
      </c>
      <c r="I26" s="16" t="s">
        <v>13</v>
      </c>
      <c r="J26" s="15">
        <v>38727</v>
      </c>
      <c r="L26" s="18">
        <f t="shared" ca="1" si="7"/>
        <v>17.849315068493151</v>
      </c>
      <c r="M26" s="16">
        <v>2</v>
      </c>
      <c r="N26" s="16">
        <f>VLOOKUP(G26,Справочники!$A$9:$B$13,2)</f>
        <v>65000</v>
      </c>
      <c r="O26" s="16">
        <f t="shared" ca="1" si="8"/>
        <v>70000</v>
      </c>
    </row>
    <row r="27" spans="1:15" outlineLevel="2">
      <c r="A27" s="16">
        <v>11</v>
      </c>
      <c r="B27" s="16" t="s">
        <v>55</v>
      </c>
      <c r="C27" s="16" t="s">
        <v>54</v>
      </c>
      <c r="D27" s="16" t="s">
        <v>39</v>
      </c>
      <c r="E27" s="16" t="str">
        <f t="shared" si="6"/>
        <v>Петров П.П.</v>
      </c>
      <c r="F27" s="16" t="s">
        <v>11</v>
      </c>
      <c r="G27" s="16" t="s">
        <v>1</v>
      </c>
      <c r="H27" s="15">
        <v>25806</v>
      </c>
      <c r="I27" s="16" t="s">
        <v>13</v>
      </c>
      <c r="J27" s="15">
        <v>35997</v>
      </c>
      <c r="L27" s="18">
        <f t="shared" ca="1" si="7"/>
        <v>25.328767123287673</v>
      </c>
      <c r="M27" s="16">
        <v>2</v>
      </c>
      <c r="N27" s="16">
        <f>VLOOKUP(G27,Справочники!$A$9:$B$13,2)</f>
        <v>70000</v>
      </c>
      <c r="O27" s="16">
        <f t="shared" ca="1" si="8"/>
        <v>75000</v>
      </c>
    </row>
    <row r="28" spans="1:15" outlineLevel="2">
      <c r="A28" s="16">
        <v>15</v>
      </c>
      <c r="B28" s="16" t="s">
        <v>65</v>
      </c>
      <c r="C28" s="16" t="s">
        <v>66</v>
      </c>
      <c r="D28" s="16" t="s">
        <v>67</v>
      </c>
      <c r="E28" s="16" t="str">
        <f t="shared" si="6"/>
        <v>Сидоров С.С.</v>
      </c>
      <c r="F28" s="16" t="s">
        <v>11</v>
      </c>
      <c r="G28" s="16" t="s">
        <v>2</v>
      </c>
      <c r="H28" s="15">
        <v>27427</v>
      </c>
      <c r="I28" s="16" t="s">
        <v>13</v>
      </c>
      <c r="J28" s="15">
        <v>36170</v>
      </c>
      <c r="K28" s="15">
        <v>37174</v>
      </c>
      <c r="L28" s="18">
        <f t="shared" si="7"/>
        <v>2.7506849315068491</v>
      </c>
      <c r="M28" s="16">
        <v>0</v>
      </c>
      <c r="N28" s="16">
        <f>VLOOKUP(G28,Справочники!$A$9:$B$13,2)</f>
        <v>25000</v>
      </c>
      <c r="O28" s="16">
        <f t="shared" si="8"/>
        <v>25000</v>
      </c>
    </row>
    <row r="29" spans="1:15" outlineLevel="2">
      <c r="A29" s="16">
        <v>22</v>
      </c>
      <c r="B29" s="16" t="s">
        <v>82</v>
      </c>
      <c r="C29" s="16" t="s">
        <v>83</v>
      </c>
      <c r="D29" s="16" t="s">
        <v>84</v>
      </c>
      <c r="E29" s="16" t="str">
        <f t="shared" si="6"/>
        <v>Савосина Д.И.</v>
      </c>
      <c r="F29" s="16" t="s">
        <v>11</v>
      </c>
      <c r="G29" s="16" t="s">
        <v>4</v>
      </c>
      <c r="H29" s="15">
        <v>22608</v>
      </c>
      <c r="I29" s="16" t="s">
        <v>13</v>
      </c>
      <c r="J29" s="15">
        <v>38234</v>
      </c>
      <c r="K29" s="15"/>
      <c r="L29" s="18">
        <f t="shared" ca="1" si="7"/>
        <v>19.2</v>
      </c>
      <c r="M29" s="16">
        <v>3</v>
      </c>
      <c r="N29" s="16">
        <f>VLOOKUP(G29,Справочники!$A$9:$B$13,2)</f>
        <v>65000</v>
      </c>
      <c r="O29" s="16">
        <f t="shared" ca="1" si="8"/>
        <v>70000</v>
      </c>
    </row>
    <row r="30" spans="1:15" outlineLevel="2">
      <c r="A30" s="16">
        <v>24</v>
      </c>
      <c r="B30" s="16" t="s">
        <v>88</v>
      </c>
      <c r="C30" s="16" t="s">
        <v>89</v>
      </c>
      <c r="D30" s="16" t="s">
        <v>90</v>
      </c>
      <c r="E30" s="16" t="str">
        <f t="shared" si="6"/>
        <v>Мышечкина Г.А.</v>
      </c>
      <c r="F30" s="16" t="s">
        <v>11</v>
      </c>
      <c r="G30" s="16" t="s">
        <v>1</v>
      </c>
      <c r="H30" s="15">
        <v>28764</v>
      </c>
      <c r="I30" s="16" t="s">
        <v>13</v>
      </c>
      <c r="J30" s="15">
        <v>37110</v>
      </c>
      <c r="K30" s="15">
        <v>44098</v>
      </c>
      <c r="L30" s="18">
        <f t="shared" si="7"/>
        <v>19.145205479452056</v>
      </c>
      <c r="M30" s="16">
        <v>3</v>
      </c>
      <c r="N30" s="16">
        <f>VLOOKUP(G30,Справочники!$A$9:$B$13,2)</f>
        <v>70000</v>
      </c>
      <c r="O30" s="16">
        <f t="shared" si="8"/>
        <v>75000</v>
      </c>
    </row>
    <row r="31" spans="1:15" outlineLevel="2">
      <c r="A31" s="16">
        <v>30</v>
      </c>
      <c r="B31" s="16" t="s">
        <v>106</v>
      </c>
      <c r="C31" s="16" t="s">
        <v>60</v>
      </c>
      <c r="D31" s="16" t="s">
        <v>107</v>
      </c>
      <c r="E31" s="16" t="str">
        <f t="shared" si="6"/>
        <v>Ровенко О.Д.</v>
      </c>
      <c r="F31" s="16" t="s">
        <v>11</v>
      </c>
      <c r="G31" s="16" t="s">
        <v>4</v>
      </c>
      <c r="H31" s="15">
        <v>26878</v>
      </c>
      <c r="I31" s="16" t="s">
        <v>13</v>
      </c>
      <c r="J31" s="15">
        <v>38648</v>
      </c>
      <c r="K31" s="15"/>
      <c r="L31" s="18">
        <f t="shared" ca="1" si="7"/>
        <v>18.065753424657533</v>
      </c>
      <c r="M31" s="17">
        <v>0</v>
      </c>
      <c r="N31" s="16">
        <f>VLOOKUP(G31,Справочники!$A$9:$B$13,2)</f>
        <v>65000</v>
      </c>
      <c r="O31" s="16">
        <f t="shared" ca="1" si="8"/>
        <v>70000</v>
      </c>
    </row>
    <row r="32" spans="1:15" outlineLevel="1">
      <c r="H32" s="21" t="s">
        <v>115</v>
      </c>
      <c r="I32" s="16">
        <f>SUBTOTAL(3,I25:I31)</f>
        <v>7</v>
      </c>
      <c r="J32" s="15"/>
      <c r="K32" s="15"/>
      <c r="L32" s="18"/>
      <c r="M32" s="17"/>
    </row>
    <row r="33" spans="1:15" outlineLevel="2">
      <c r="A33" s="16">
        <v>1</v>
      </c>
      <c r="B33" s="16" t="s">
        <v>29</v>
      </c>
      <c r="C33" s="16" t="s">
        <v>30</v>
      </c>
      <c r="D33" s="16" t="s">
        <v>31</v>
      </c>
      <c r="E33" s="16" t="str">
        <f t="shared" ref="E33:E38" si="9">B33&amp;" "&amp;LEFT(C33)&amp;"."&amp;LEFT(D33)&amp;"."</f>
        <v>Белова С.П.</v>
      </c>
      <c r="F33" s="16" t="s">
        <v>9</v>
      </c>
      <c r="G33" s="16" t="s">
        <v>2</v>
      </c>
      <c r="H33" s="15">
        <v>26857</v>
      </c>
      <c r="I33" s="16" t="s">
        <v>14</v>
      </c>
      <c r="J33" s="15">
        <v>43110</v>
      </c>
      <c r="L33" s="18">
        <f t="shared" ref="L33:L38" ca="1" si="10">IF(K33&gt;J33,(K33-J33)/365,($C$1-J33)/365)</f>
        <v>5.8410958904109593</v>
      </c>
      <c r="M33" s="16">
        <v>2</v>
      </c>
      <c r="N33" s="16">
        <f>VLOOKUP(G33,Справочники!$A$9:$B$13,2)</f>
        <v>25000</v>
      </c>
      <c r="O33" s="16">
        <f t="shared" ref="O33:O38" ca="1" si="11">N33+IF(L33&gt;7,$F$1,0)</f>
        <v>25000</v>
      </c>
    </row>
    <row r="34" spans="1:15" outlineLevel="2">
      <c r="A34" s="16">
        <v>6</v>
      </c>
      <c r="B34" s="16" t="s">
        <v>42</v>
      </c>
      <c r="C34" s="16" t="s">
        <v>43</v>
      </c>
      <c r="D34" s="16" t="s">
        <v>44</v>
      </c>
      <c r="E34" s="16" t="str">
        <f t="shared" si="9"/>
        <v>Краснов П.П.</v>
      </c>
      <c r="F34" s="16" t="s">
        <v>11</v>
      </c>
      <c r="G34" s="16" t="s">
        <v>1</v>
      </c>
      <c r="H34" s="15">
        <v>25966</v>
      </c>
      <c r="I34" s="16" t="s">
        <v>14</v>
      </c>
      <c r="J34" s="15">
        <v>37082</v>
      </c>
      <c r="L34" s="18">
        <f t="shared" ca="1" si="10"/>
        <v>22.356164383561644</v>
      </c>
      <c r="M34" s="16">
        <v>5</v>
      </c>
      <c r="N34" s="16">
        <f>VLOOKUP(G34,Справочники!$A$9:$B$13,2)</f>
        <v>70000</v>
      </c>
      <c r="O34" s="16">
        <f t="shared" ca="1" si="11"/>
        <v>75000</v>
      </c>
    </row>
    <row r="35" spans="1:15" outlineLevel="2">
      <c r="A35" s="16">
        <v>7</v>
      </c>
      <c r="B35" s="16" t="s">
        <v>45</v>
      </c>
      <c r="C35" s="16" t="s">
        <v>46</v>
      </c>
      <c r="D35" s="16" t="s">
        <v>47</v>
      </c>
      <c r="E35" s="16" t="str">
        <f t="shared" si="9"/>
        <v>Кротова И.П.</v>
      </c>
      <c r="F35" s="16" t="s">
        <v>9</v>
      </c>
      <c r="G35" s="16" t="s">
        <v>2</v>
      </c>
      <c r="H35" s="15">
        <v>29241</v>
      </c>
      <c r="I35" s="16" t="s">
        <v>14</v>
      </c>
      <c r="J35" s="15">
        <v>35724</v>
      </c>
      <c r="L35" s="18">
        <f t="shared" ca="1" si="10"/>
        <v>26.076712328767123</v>
      </c>
      <c r="M35" s="16">
        <v>1</v>
      </c>
      <c r="N35" s="16">
        <f>VLOOKUP(G35,Справочники!$A$9:$B$13,2)</f>
        <v>25000</v>
      </c>
      <c r="O35" s="16">
        <f t="shared" ca="1" si="11"/>
        <v>30000</v>
      </c>
    </row>
    <row r="36" spans="1:15" outlineLevel="2">
      <c r="A36" s="16">
        <v>16</v>
      </c>
      <c r="B36" s="16" t="s">
        <v>68</v>
      </c>
      <c r="C36" s="16" t="s">
        <v>69</v>
      </c>
      <c r="D36" s="16" t="s">
        <v>70</v>
      </c>
      <c r="E36" s="16" t="str">
        <f t="shared" si="9"/>
        <v>Сушкина А.В.</v>
      </c>
      <c r="F36" s="16" t="s">
        <v>9</v>
      </c>
      <c r="G36" s="16" t="s">
        <v>4</v>
      </c>
      <c r="H36" s="15">
        <v>31763</v>
      </c>
      <c r="I36" s="16" t="s">
        <v>14</v>
      </c>
      <c r="J36" s="15">
        <v>36717</v>
      </c>
      <c r="K36" s="15">
        <v>40524</v>
      </c>
      <c r="L36" s="18">
        <f t="shared" si="10"/>
        <v>10.43013698630137</v>
      </c>
      <c r="M36" s="16">
        <v>1</v>
      </c>
      <c r="N36" s="16">
        <f>VLOOKUP(G36,Справочники!$A$9:$B$13,2)</f>
        <v>65000</v>
      </c>
      <c r="O36" s="16">
        <f t="shared" si="11"/>
        <v>70000</v>
      </c>
    </row>
    <row r="37" spans="1:15" outlineLevel="2">
      <c r="A37" s="16">
        <v>25</v>
      </c>
      <c r="B37" s="16" t="s">
        <v>91</v>
      </c>
      <c r="C37" s="16" t="s">
        <v>92</v>
      </c>
      <c r="D37" s="16" t="s">
        <v>93</v>
      </c>
      <c r="E37" s="16" t="str">
        <f t="shared" si="9"/>
        <v>Тетуев М.Б.</v>
      </c>
      <c r="F37" s="16" t="s">
        <v>9</v>
      </c>
      <c r="G37" s="16" t="s">
        <v>1</v>
      </c>
      <c r="H37" s="15">
        <v>32217</v>
      </c>
      <c r="I37" s="16" t="s">
        <v>14</v>
      </c>
      <c r="J37" s="15">
        <v>36792</v>
      </c>
      <c r="K37" s="15">
        <v>41255</v>
      </c>
      <c r="L37" s="18">
        <f t="shared" si="10"/>
        <v>12.227397260273973</v>
      </c>
      <c r="M37" s="16">
        <v>4</v>
      </c>
      <c r="N37" s="16">
        <f>VLOOKUP(G37,Справочники!$A$9:$B$13,2)</f>
        <v>70000</v>
      </c>
      <c r="O37" s="16">
        <f t="shared" si="11"/>
        <v>75000</v>
      </c>
    </row>
    <row r="38" spans="1:15" outlineLevel="2">
      <c r="A38" s="16">
        <v>27</v>
      </c>
      <c r="B38" s="16" t="s">
        <v>97</v>
      </c>
      <c r="C38" s="16" t="s">
        <v>98</v>
      </c>
      <c r="D38" s="16" t="s">
        <v>99</v>
      </c>
      <c r="E38" s="16" t="str">
        <f t="shared" si="9"/>
        <v>Попова Ф.В.</v>
      </c>
      <c r="F38" s="16" t="s">
        <v>9</v>
      </c>
      <c r="G38" s="16" t="s">
        <v>3</v>
      </c>
      <c r="H38" s="15">
        <v>29573</v>
      </c>
      <c r="I38" s="16" t="s">
        <v>14</v>
      </c>
      <c r="J38" s="15">
        <v>37307</v>
      </c>
      <c r="K38" s="15"/>
      <c r="L38" s="18">
        <f t="shared" ca="1" si="10"/>
        <v>21.739726027397261</v>
      </c>
      <c r="M38" s="16">
        <v>1</v>
      </c>
      <c r="N38" s="16">
        <f>VLOOKUP(G38,Справочники!$A$9:$B$13,2)</f>
        <v>65000</v>
      </c>
      <c r="O38" s="16">
        <f t="shared" ca="1" si="11"/>
        <v>70000</v>
      </c>
    </row>
    <row r="39" spans="1:15" outlineLevel="1">
      <c r="H39" s="21" t="s">
        <v>112</v>
      </c>
      <c r="I39" s="16">
        <f>SUBTOTAL(3,I33:I38)</f>
        <v>6</v>
      </c>
      <c r="J39" s="15"/>
      <c r="K39" s="15"/>
      <c r="L39" s="18"/>
    </row>
    <row r="40" spans="1:15">
      <c r="H40" s="21" t="s">
        <v>117</v>
      </c>
      <c r="I40" s="16">
        <f>SUBTOTAL(3,I5:I38)</f>
        <v>30</v>
      </c>
      <c r="J40" s="15"/>
      <c r="K40" s="15"/>
      <c r="L40" s="18"/>
    </row>
    <row r="41" spans="1:15">
      <c r="H41" s="15"/>
    </row>
  </sheetData>
  <autoFilter ref="A4:O38">
    <sortState ref="A5:O34">
      <sortCondition ref="I4:I34"/>
    </sortState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F5 F6 F7 F8:F9 F23 F13 F14 F15 F16 F31 F20 F21 F22 F10:F11 F26:F27 F28 F29 F30 F25 F33 F34 F35 F36 F37 F17:F18 F38</xm:sqref>
        </x14:dataValidation>
        <x14:dataValidation type="list" allowBlank="1" showInputMessage="1" showErrorMessage="1">
          <x14:formula1>
            <xm:f>Справочники!$A$9:$A$13</xm:f>
          </x14:formula1>
          <xm:sqref>I5 I6 I7 I8:I9 I23 I13 I14 I15 I16 I31 I20 I21 I22 I10:I11 I26:I27 I28 I29 I30 I25 I33 I34 I35 I36 I37 I17:I18 I38</xm:sqref>
        </x14:dataValidation>
        <x14:dataValidation type="list" allowBlank="1" showInputMessage="1" showErrorMessage="1">
          <x14:formula1>
            <xm:f>Справочники!$A$3:$A$6</xm:f>
          </x14:formula1>
          <xm:sqref>G5 G6 G7 G8:G9 G23 G13 G14 G15 G16 G31 G20 G21 G22 G10:G11 G26:G27 G28 G29 G30 G25 G33 G34 G35 G36 G37 G17:G18 G38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="50" zoomScaleNormal="50" zoomScaleSheetLayoutView="50" workbookViewId="0">
      <selection activeCell="A4" sqref="A4:O39"/>
    </sheetView>
  </sheetViews>
  <sheetFormatPr defaultRowHeight="14.5" outlineLevelRow="2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 outlineLevel="2">
      <c r="A5" s="16">
        <v>3</v>
      </c>
      <c r="B5" s="16" t="s">
        <v>35</v>
      </c>
      <c r="C5" s="16" t="s">
        <v>36</v>
      </c>
      <c r="D5" s="16" t="s">
        <v>37</v>
      </c>
      <c r="E5" s="16" t="str">
        <f t="shared" ref="E5:E10" si="0">B5&amp;" "&amp;LEFT(C5)&amp;"."&amp;LEFT(D5)&amp;"."</f>
        <v>Гайдай И.М.</v>
      </c>
      <c r="F5" s="16" t="s">
        <v>11</v>
      </c>
      <c r="G5" s="16" t="s">
        <v>3</v>
      </c>
      <c r="H5" s="15">
        <v>25886</v>
      </c>
      <c r="I5" s="16" t="s">
        <v>8</v>
      </c>
      <c r="J5" s="15">
        <v>37011</v>
      </c>
      <c r="L5" s="18">
        <f t="shared" ref="L5:L10" ca="1" si="1">IF(K5&gt;J5,(K5-J5)/365,($C$1-J5)/365)</f>
        <v>22.550684931506851</v>
      </c>
      <c r="M5" s="16">
        <v>1</v>
      </c>
      <c r="N5" s="16">
        <f>VLOOKUP(G5,Справочники!$A$9:$B$13,2)</f>
        <v>65000</v>
      </c>
      <c r="O5" s="16">
        <f t="shared" ref="O5:O10" ca="1" si="2">N5+IF(L5&gt;7,$F$1,0)</f>
        <v>70000</v>
      </c>
    </row>
    <row r="6" spans="1:15" outlineLevel="2">
      <c r="A6" s="16">
        <v>5</v>
      </c>
      <c r="B6" s="16" t="s">
        <v>40</v>
      </c>
      <c r="C6" s="16" t="s">
        <v>36</v>
      </c>
      <c r="D6" s="16" t="s">
        <v>41</v>
      </c>
      <c r="E6" s="16" t="str">
        <f t="shared" si="0"/>
        <v>Иванов И.И.</v>
      </c>
      <c r="F6" s="16" t="s">
        <v>11</v>
      </c>
      <c r="G6" s="16" t="s">
        <v>3</v>
      </c>
      <c r="H6" s="15">
        <v>25094</v>
      </c>
      <c r="I6" s="16" t="s">
        <v>13</v>
      </c>
      <c r="J6" s="15">
        <v>38727</v>
      </c>
      <c r="L6" s="18">
        <f t="shared" ca="1" si="1"/>
        <v>17.849315068493151</v>
      </c>
      <c r="M6" s="16">
        <v>2</v>
      </c>
      <c r="N6" s="16">
        <f>VLOOKUP(G6,Справочники!$A$9:$B$13,2)</f>
        <v>65000</v>
      </c>
      <c r="O6" s="16">
        <f t="shared" ca="1" si="2"/>
        <v>70000</v>
      </c>
    </row>
    <row r="7" spans="1:15" outlineLevel="2">
      <c r="A7" s="16">
        <v>8</v>
      </c>
      <c r="B7" s="16" t="s">
        <v>48</v>
      </c>
      <c r="C7" s="16" t="s">
        <v>49</v>
      </c>
      <c r="D7" s="16" t="s">
        <v>31</v>
      </c>
      <c r="E7" s="16" t="str">
        <f t="shared" si="0"/>
        <v>Кукина Ю.П.</v>
      </c>
      <c r="F7" s="16" t="s">
        <v>9</v>
      </c>
      <c r="G7" s="16" t="s">
        <v>3</v>
      </c>
      <c r="H7" s="15">
        <v>26286</v>
      </c>
      <c r="I7" s="16" t="s">
        <v>10</v>
      </c>
      <c r="J7" s="15">
        <v>36535</v>
      </c>
      <c r="K7" s="15">
        <v>44551</v>
      </c>
      <c r="L7" s="18">
        <f t="shared" si="1"/>
        <v>21.961643835616439</v>
      </c>
      <c r="M7" s="16">
        <v>1</v>
      </c>
      <c r="N7" s="16">
        <f>VLOOKUP(G7,Справочники!$A$9:$B$13,2)</f>
        <v>65000</v>
      </c>
      <c r="O7" s="16">
        <f t="shared" si="2"/>
        <v>70000</v>
      </c>
    </row>
    <row r="8" spans="1:15" outlineLevel="2">
      <c r="A8" s="16">
        <v>18</v>
      </c>
      <c r="B8" s="16" t="s">
        <v>73</v>
      </c>
      <c r="C8" s="16" t="s">
        <v>74</v>
      </c>
      <c r="D8" s="16" t="s">
        <v>64</v>
      </c>
      <c r="E8" s="16" t="str">
        <f t="shared" si="0"/>
        <v>Фомин Ф.Ф.</v>
      </c>
      <c r="F8" s="16" t="s">
        <v>11</v>
      </c>
      <c r="G8" s="16" t="s">
        <v>3</v>
      </c>
      <c r="H8" s="15">
        <v>31240</v>
      </c>
      <c r="I8" s="16" t="s">
        <v>8</v>
      </c>
      <c r="J8" s="15">
        <v>39655</v>
      </c>
      <c r="K8" s="15"/>
      <c r="L8" s="18">
        <f t="shared" ca="1" si="1"/>
        <v>15.306849315068494</v>
      </c>
      <c r="M8" s="16">
        <v>1</v>
      </c>
      <c r="N8" s="16">
        <f>VLOOKUP(G8,Справочники!$A$9:$B$13,2)</f>
        <v>65000</v>
      </c>
      <c r="O8" s="16">
        <f t="shared" ca="1" si="2"/>
        <v>70000</v>
      </c>
    </row>
    <row r="9" spans="1:15" outlineLevel="2">
      <c r="A9" s="16">
        <v>27</v>
      </c>
      <c r="B9" s="16" t="s">
        <v>97</v>
      </c>
      <c r="C9" s="16" t="s">
        <v>98</v>
      </c>
      <c r="D9" s="16" t="s">
        <v>99</v>
      </c>
      <c r="E9" s="16" t="str">
        <f t="shared" si="0"/>
        <v>Попова Ф.В.</v>
      </c>
      <c r="F9" s="16" t="s">
        <v>9</v>
      </c>
      <c r="G9" s="16" t="s">
        <v>3</v>
      </c>
      <c r="H9" s="15">
        <v>29573</v>
      </c>
      <c r="I9" s="16" t="s">
        <v>14</v>
      </c>
      <c r="J9" s="15">
        <v>37307</v>
      </c>
      <c r="K9" s="15"/>
      <c r="L9" s="18">
        <f t="shared" ca="1" si="1"/>
        <v>21.739726027397261</v>
      </c>
      <c r="M9" s="16">
        <v>1</v>
      </c>
      <c r="N9" s="16">
        <f>VLOOKUP(G9,Справочники!$A$9:$B$13,2)</f>
        <v>65000</v>
      </c>
      <c r="O9" s="16">
        <f t="shared" ca="1" si="2"/>
        <v>70000</v>
      </c>
    </row>
    <row r="10" spans="1:15" outlineLevel="2">
      <c r="A10" s="16">
        <v>29</v>
      </c>
      <c r="B10" s="16" t="s">
        <v>103</v>
      </c>
      <c r="C10" s="16" t="s">
        <v>104</v>
      </c>
      <c r="D10" s="16" t="s">
        <v>105</v>
      </c>
      <c r="E10" s="16" t="str">
        <f t="shared" si="0"/>
        <v>Прогина К.Л.</v>
      </c>
      <c r="F10" s="16" t="s">
        <v>11</v>
      </c>
      <c r="G10" s="16" t="s">
        <v>3</v>
      </c>
      <c r="H10" s="15">
        <v>24946</v>
      </c>
      <c r="I10" s="16" t="s">
        <v>12</v>
      </c>
      <c r="J10" s="15">
        <v>36443</v>
      </c>
      <c r="K10" s="15"/>
      <c r="L10" s="18">
        <f t="shared" ca="1" si="1"/>
        <v>24.106849315068494</v>
      </c>
      <c r="M10" s="17">
        <v>0</v>
      </c>
      <c r="N10" s="16">
        <f>VLOOKUP(G10,Справочники!$A$9:$B$13,2)</f>
        <v>65000</v>
      </c>
      <c r="O10" s="16">
        <f t="shared" ca="1" si="2"/>
        <v>70000</v>
      </c>
    </row>
    <row r="11" spans="1:15" outlineLevel="1">
      <c r="G11" s="22" t="s">
        <v>123</v>
      </c>
      <c r="H11" s="15"/>
      <c r="J11" s="15"/>
      <c r="K11" s="15"/>
      <c r="L11" s="18"/>
      <c r="M11" s="17"/>
      <c r="N11" s="16">
        <f>SUBTOTAL(1,N5:N10)</f>
        <v>65000</v>
      </c>
    </row>
    <row r="12" spans="1:15" outlineLevel="2">
      <c r="A12" s="16">
        <v>2</v>
      </c>
      <c r="B12" s="16" t="s">
        <v>32</v>
      </c>
      <c r="C12" s="16" t="s">
        <v>33</v>
      </c>
      <c r="D12" s="16" t="s">
        <v>34</v>
      </c>
      <c r="E12" s="16" t="str">
        <f t="shared" ref="E12:E20" si="3">B12&amp;" "&amp;LEFT(C12)&amp;"."&amp;LEFT(D12)&amp;"."</f>
        <v>Бойцов С.С.</v>
      </c>
      <c r="F12" s="16" t="s">
        <v>11</v>
      </c>
      <c r="G12" s="16" t="s">
        <v>4</v>
      </c>
      <c r="H12" s="15">
        <v>27632</v>
      </c>
      <c r="I12" s="16" t="s">
        <v>10</v>
      </c>
      <c r="J12" s="15">
        <v>42014</v>
      </c>
      <c r="L12" s="18">
        <f t="shared" ref="L12:L20" ca="1" si="4">IF(K12&gt;J12,(K12-J12)/365,($C$1-J12)/365)</f>
        <v>8.8438356164383567</v>
      </c>
      <c r="M12" s="16">
        <v>1</v>
      </c>
      <c r="N12" s="16">
        <f>VLOOKUP(G12,Справочники!$A$9:$B$13,2)</f>
        <v>65000</v>
      </c>
      <c r="O12" s="16">
        <f t="shared" ref="O12:O20" ca="1" si="5">N12+IF(L12&gt;7,$F$1,0)</f>
        <v>70000</v>
      </c>
    </row>
    <row r="13" spans="1:15" outlineLevel="2">
      <c r="A13" s="16">
        <v>4</v>
      </c>
      <c r="B13" s="16" t="s">
        <v>38</v>
      </c>
      <c r="C13" s="16" t="s">
        <v>36</v>
      </c>
      <c r="D13" s="16" t="s">
        <v>39</v>
      </c>
      <c r="E13" s="16" t="str">
        <f t="shared" si="3"/>
        <v>Иваненко И.П.</v>
      </c>
      <c r="F13" s="16" t="s">
        <v>11</v>
      </c>
      <c r="G13" s="16" t="s">
        <v>4</v>
      </c>
      <c r="H13" s="15">
        <v>31433</v>
      </c>
      <c r="I13" s="16" t="s">
        <v>13</v>
      </c>
      <c r="J13" s="15">
        <v>43931</v>
      </c>
      <c r="L13" s="18">
        <f t="shared" ca="1" si="4"/>
        <v>3.591780821917808</v>
      </c>
      <c r="M13" s="16">
        <v>1</v>
      </c>
      <c r="N13" s="16">
        <f>VLOOKUP(G13,Справочники!$A$9:$B$13,2)</f>
        <v>65000</v>
      </c>
      <c r="O13" s="16">
        <f t="shared" ca="1" si="5"/>
        <v>65000</v>
      </c>
    </row>
    <row r="14" spans="1:15" outlineLevel="2">
      <c r="A14" s="16">
        <v>14</v>
      </c>
      <c r="B14" s="16" t="s">
        <v>62</v>
      </c>
      <c r="C14" s="16" t="s">
        <v>63</v>
      </c>
      <c r="D14" s="16" t="s">
        <v>64</v>
      </c>
      <c r="E14" s="16" t="str">
        <f t="shared" si="3"/>
        <v>Седов К.Ф.</v>
      </c>
      <c r="F14" s="16" t="s">
        <v>11</v>
      </c>
      <c r="G14" s="16" t="s">
        <v>4</v>
      </c>
      <c r="H14" s="15">
        <v>26238</v>
      </c>
      <c r="I14" s="16" t="s">
        <v>10</v>
      </c>
      <c r="J14" s="15">
        <v>36262</v>
      </c>
      <c r="L14" s="18">
        <f t="shared" ca="1" si="4"/>
        <v>24.602739726027398</v>
      </c>
      <c r="M14" s="16">
        <v>5</v>
      </c>
      <c r="N14" s="16">
        <f>VLOOKUP(G14,Справочники!$A$9:$B$13,2)</f>
        <v>65000</v>
      </c>
      <c r="O14" s="16">
        <f t="shared" ca="1" si="5"/>
        <v>70000</v>
      </c>
    </row>
    <row r="15" spans="1:15" outlineLevel="2">
      <c r="A15" s="16">
        <v>16</v>
      </c>
      <c r="B15" s="16" t="s">
        <v>68</v>
      </c>
      <c r="C15" s="16" t="s">
        <v>69</v>
      </c>
      <c r="D15" s="16" t="s">
        <v>70</v>
      </c>
      <c r="E15" s="16" t="str">
        <f t="shared" si="3"/>
        <v>Сушкина А.В.</v>
      </c>
      <c r="F15" s="16" t="s">
        <v>9</v>
      </c>
      <c r="G15" s="16" t="s">
        <v>4</v>
      </c>
      <c r="H15" s="15">
        <v>31763</v>
      </c>
      <c r="I15" s="16" t="s">
        <v>14</v>
      </c>
      <c r="J15" s="15">
        <v>36717</v>
      </c>
      <c r="K15" s="15">
        <v>40524</v>
      </c>
      <c r="L15" s="18">
        <f t="shared" si="4"/>
        <v>10.43013698630137</v>
      </c>
      <c r="M15" s="16">
        <v>1</v>
      </c>
      <c r="N15" s="16">
        <f>VLOOKUP(G15,Справочники!$A$9:$B$13,2)</f>
        <v>65000</v>
      </c>
      <c r="O15" s="16">
        <f t="shared" si="5"/>
        <v>70000</v>
      </c>
    </row>
    <row r="16" spans="1:15" outlineLevel="2">
      <c r="A16" s="16">
        <v>17</v>
      </c>
      <c r="B16" s="16" t="s">
        <v>71</v>
      </c>
      <c r="C16" s="16" t="s">
        <v>66</v>
      </c>
      <c r="D16" s="16" t="s">
        <v>72</v>
      </c>
      <c r="E16" s="16" t="str">
        <f t="shared" si="3"/>
        <v>Фоменко С.К.</v>
      </c>
      <c r="F16" s="16" t="s">
        <v>11</v>
      </c>
      <c r="G16" s="16" t="s">
        <v>4</v>
      </c>
      <c r="H16" s="15">
        <v>26206</v>
      </c>
      <c r="I16" s="16" t="s">
        <v>8</v>
      </c>
      <c r="J16" s="15">
        <v>36474</v>
      </c>
      <c r="K16" s="15"/>
      <c r="L16" s="18">
        <f t="shared" ca="1" si="4"/>
        <v>24.021917808219179</v>
      </c>
      <c r="M16" s="16">
        <v>1</v>
      </c>
      <c r="N16" s="16">
        <f>VLOOKUP(G16,Справочники!$A$9:$B$13,2)</f>
        <v>65000</v>
      </c>
      <c r="O16" s="16">
        <f t="shared" ca="1" si="5"/>
        <v>70000</v>
      </c>
    </row>
    <row r="17" spans="1:15" outlineLevel="2">
      <c r="A17" s="16">
        <v>21</v>
      </c>
      <c r="B17" s="16" t="s">
        <v>80</v>
      </c>
      <c r="C17" s="16" t="s">
        <v>76</v>
      </c>
      <c r="D17" s="16" t="s">
        <v>81</v>
      </c>
      <c r="E17" s="16" t="str">
        <f t="shared" si="3"/>
        <v>Рыжичкин Ю.Е.</v>
      </c>
      <c r="F17" s="16" t="s">
        <v>11</v>
      </c>
      <c r="G17" s="16" t="s">
        <v>4</v>
      </c>
      <c r="H17" s="15">
        <v>27517</v>
      </c>
      <c r="I17" s="16" t="s">
        <v>8</v>
      </c>
      <c r="J17" s="15">
        <v>37157</v>
      </c>
      <c r="K17" s="15"/>
      <c r="L17" s="18">
        <f t="shared" ca="1" si="4"/>
        <v>22.150684931506849</v>
      </c>
      <c r="M17" s="16">
        <v>1</v>
      </c>
      <c r="N17" s="16">
        <f>VLOOKUP(G17,Справочники!$A$9:$B$13,2)</f>
        <v>65000</v>
      </c>
      <c r="O17" s="16">
        <f t="shared" ca="1" si="5"/>
        <v>70000</v>
      </c>
    </row>
    <row r="18" spans="1:15" outlineLevel="2">
      <c r="A18" s="16">
        <v>22</v>
      </c>
      <c r="B18" s="16" t="s">
        <v>82</v>
      </c>
      <c r="C18" s="16" t="s">
        <v>83</v>
      </c>
      <c r="D18" s="16" t="s">
        <v>84</v>
      </c>
      <c r="E18" s="16" t="str">
        <f t="shared" si="3"/>
        <v>Савосина Д.И.</v>
      </c>
      <c r="F18" s="16" t="s">
        <v>11</v>
      </c>
      <c r="G18" s="16" t="s">
        <v>4</v>
      </c>
      <c r="H18" s="15">
        <v>22608</v>
      </c>
      <c r="I18" s="16" t="s">
        <v>13</v>
      </c>
      <c r="J18" s="15">
        <v>38234</v>
      </c>
      <c r="K18" s="15"/>
      <c r="L18" s="18">
        <f t="shared" ca="1" si="4"/>
        <v>19.2</v>
      </c>
      <c r="M18" s="16">
        <v>3</v>
      </c>
      <c r="N18" s="16">
        <f>VLOOKUP(G18,Справочники!$A$9:$B$13,2)</f>
        <v>65000</v>
      </c>
      <c r="O18" s="16">
        <f t="shared" ca="1" si="5"/>
        <v>70000</v>
      </c>
    </row>
    <row r="19" spans="1:15" outlineLevel="2">
      <c r="A19" s="16">
        <v>26</v>
      </c>
      <c r="B19" s="16" t="s">
        <v>94</v>
      </c>
      <c r="C19" s="16" t="s">
        <v>95</v>
      </c>
      <c r="D19" s="16" t="s">
        <v>96</v>
      </c>
      <c r="E19" s="16" t="str">
        <f t="shared" si="3"/>
        <v>Ложечкин С.Ф.</v>
      </c>
      <c r="F19" s="16" t="s">
        <v>11</v>
      </c>
      <c r="G19" s="16" t="s">
        <v>4</v>
      </c>
      <c r="H19" s="15">
        <v>23181</v>
      </c>
      <c r="I19" s="16" t="s">
        <v>12</v>
      </c>
      <c r="J19" s="15">
        <v>37030</v>
      </c>
      <c r="K19" s="15"/>
      <c r="L19" s="18">
        <f t="shared" ca="1" si="4"/>
        <v>22.4986301369863</v>
      </c>
      <c r="M19" s="16">
        <v>3</v>
      </c>
      <c r="N19" s="16">
        <f>VLOOKUP(G19,Справочники!$A$9:$B$13,2)</f>
        <v>65000</v>
      </c>
      <c r="O19" s="16">
        <f t="shared" ca="1" si="5"/>
        <v>70000</v>
      </c>
    </row>
    <row r="20" spans="1:15" outlineLevel="2">
      <c r="A20" s="16">
        <v>30</v>
      </c>
      <c r="B20" s="16" t="s">
        <v>106</v>
      </c>
      <c r="C20" s="16" t="s">
        <v>60</v>
      </c>
      <c r="D20" s="16" t="s">
        <v>107</v>
      </c>
      <c r="E20" s="16" t="str">
        <f t="shared" si="3"/>
        <v>Ровенко О.Д.</v>
      </c>
      <c r="F20" s="16" t="s">
        <v>11</v>
      </c>
      <c r="G20" s="16" t="s">
        <v>4</v>
      </c>
      <c r="H20" s="15">
        <v>26878</v>
      </c>
      <c r="I20" s="16" t="s">
        <v>13</v>
      </c>
      <c r="J20" s="15">
        <v>38648</v>
      </c>
      <c r="K20" s="15"/>
      <c r="L20" s="18">
        <f t="shared" ca="1" si="4"/>
        <v>18.065753424657533</v>
      </c>
      <c r="M20" s="17">
        <v>0</v>
      </c>
      <c r="N20" s="16">
        <f>VLOOKUP(G20,Справочники!$A$9:$B$13,2)</f>
        <v>65000</v>
      </c>
      <c r="O20" s="16">
        <f t="shared" ca="1" si="5"/>
        <v>70000</v>
      </c>
    </row>
    <row r="21" spans="1:15" outlineLevel="1">
      <c r="G21" s="22" t="s">
        <v>124</v>
      </c>
      <c r="H21" s="15"/>
      <c r="J21" s="15"/>
      <c r="K21" s="15"/>
      <c r="L21" s="18"/>
      <c r="M21" s="17"/>
      <c r="N21" s="16">
        <f>SUBTOTAL(1,N12:N20)</f>
        <v>65000</v>
      </c>
    </row>
    <row r="22" spans="1:15" outlineLevel="2">
      <c r="A22" s="16">
        <v>6</v>
      </c>
      <c r="B22" s="16" t="s">
        <v>42</v>
      </c>
      <c r="C22" s="16" t="s">
        <v>43</v>
      </c>
      <c r="D22" s="16" t="s">
        <v>44</v>
      </c>
      <c r="E22" s="16" t="str">
        <f t="shared" ref="E22:E28" si="6">B22&amp;" "&amp;LEFT(C22)&amp;"."&amp;LEFT(D22)&amp;"."</f>
        <v>Краснов П.П.</v>
      </c>
      <c r="F22" s="16" t="s">
        <v>11</v>
      </c>
      <c r="G22" s="16" t="s">
        <v>1</v>
      </c>
      <c r="H22" s="15">
        <v>25966</v>
      </c>
      <c r="I22" s="16" t="s">
        <v>14</v>
      </c>
      <c r="J22" s="15">
        <v>37082</v>
      </c>
      <c r="L22" s="18">
        <f t="shared" ref="L22:L28" ca="1" si="7">IF(K22&gt;J22,(K22-J22)/365,($C$1-J22)/365)</f>
        <v>22.356164383561644</v>
      </c>
      <c r="M22" s="16">
        <v>5</v>
      </c>
      <c r="N22" s="16">
        <f>VLOOKUP(G22,Справочники!$A$9:$B$13,2)</f>
        <v>70000</v>
      </c>
      <c r="O22" s="16">
        <f t="shared" ref="O22:O28" ca="1" si="8">N22+IF(L22&gt;7,$F$1,0)</f>
        <v>75000</v>
      </c>
    </row>
    <row r="23" spans="1:15" outlineLevel="2">
      <c r="A23" s="16">
        <v>10</v>
      </c>
      <c r="B23" s="16" t="s">
        <v>53</v>
      </c>
      <c r="C23" s="16" t="s">
        <v>54</v>
      </c>
      <c r="D23" s="16" t="s">
        <v>41</v>
      </c>
      <c r="E23" s="16" t="str">
        <f t="shared" si="6"/>
        <v>Петренко П.И.</v>
      </c>
      <c r="F23" s="16" t="s">
        <v>11</v>
      </c>
      <c r="G23" s="16" t="s">
        <v>1</v>
      </c>
      <c r="H23" s="15">
        <v>27712</v>
      </c>
      <c r="I23" s="16" t="s">
        <v>12</v>
      </c>
      <c r="J23" s="15">
        <v>36078</v>
      </c>
      <c r="L23" s="18">
        <f t="shared" ca="1" si="7"/>
        <v>25.106849315068494</v>
      </c>
      <c r="M23" s="16">
        <v>1</v>
      </c>
      <c r="N23" s="16">
        <f>VLOOKUP(G23,Справочники!$A$9:$B$13,2)</f>
        <v>70000</v>
      </c>
      <c r="O23" s="16">
        <f t="shared" ca="1" si="8"/>
        <v>75000</v>
      </c>
    </row>
    <row r="24" spans="1:15" outlineLevel="2">
      <c r="A24" s="16">
        <v>11</v>
      </c>
      <c r="B24" s="16" t="s">
        <v>55</v>
      </c>
      <c r="C24" s="16" t="s">
        <v>54</v>
      </c>
      <c r="D24" s="16" t="s">
        <v>39</v>
      </c>
      <c r="E24" s="16" t="str">
        <f t="shared" si="6"/>
        <v>Петров П.П.</v>
      </c>
      <c r="F24" s="16" t="s">
        <v>11</v>
      </c>
      <c r="G24" s="16" t="s">
        <v>1</v>
      </c>
      <c r="H24" s="15">
        <v>25806</v>
      </c>
      <c r="I24" s="16" t="s">
        <v>13</v>
      </c>
      <c r="J24" s="15">
        <v>35997</v>
      </c>
      <c r="L24" s="18">
        <f t="shared" ca="1" si="7"/>
        <v>25.328767123287673</v>
      </c>
      <c r="M24" s="16">
        <v>2</v>
      </c>
      <c r="N24" s="16">
        <f>VLOOKUP(G24,Справочники!$A$9:$B$13,2)</f>
        <v>70000</v>
      </c>
      <c r="O24" s="16">
        <f t="shared" ca="1" si="8"/>
        <v>75000</v>
      </c>
    </row>
    <row r="25" spans="1:15" outlineLevel="2">
      <c r="A25" s="16">
        <v>13</v>
      </c>
      <c r="B25" s="16" t="s">
        <v>59</v>
      </c>
      <c r="C25" s="16" t="s">
        <v>60</v>
      </c>
      <c r="D25" s="16" t="s">
        <v>61</v>
      </c>
      <c r="E25" s="16" t="str">
        <f t="shared" si="6"/>
        <v>Рябов О.Е.</v>
      </c>
      <c r="F25" s="16" t="s">
        <v>11</v>
      </c>
      <c r="G25" s="16" t="s">
        <v>1</v>
      </c>
      <c r="H25" s="15">
        <v>26046</v>
      </c>
      <c r="I25" s="16" t="s">
        <v>8</v>
      </c>
      <c r="J25" s="15">
        <v>42752</v>
      </c>
      <c r="L25" s="18">
        <f t="shared" ca="1" si="7"/>
        <v>6.8219178082191778</v>
      </c>
      <c r="M25" s="16">
        <v>1</v>
      </c>
      <c r="N25" s="16">
        <f>VLOOKUP(G25,Справочники!$A$9:$B$13,2)</f>
        <v>70000</v>
      </c>
      <c r="O25" s="16">
        <f t="shared" ca="1" si="8"/>
        <v>70000</v>
      </c>
    </row>
    <row r="26" spans="1:15" outlineLevel="2">
      <c r="A26" s="16">
        <v>20</v>
      </c>
      <c r="B26" s="16" t="s">
        <v>78</v>
      </c>
      <c r="C26" s="16" t="s">
        <v>79</v>
      </c>
      <c r="D26" s="16" t="s">
        <v>77</v>
      </c>
      <c r="E26" s="16" t="str">
        <f t="shared" si="6"/>
        <v>Блинов С.Ю.</v>
      </c>
      <c r="F26" s="16" t="s">
        <v>9</v>
      </c>
      <c r="G26" s="16" t="s">
        <v>1</v>
      </c>
      <c r="H26" s="15">
        <v>25113</v>
      </c>
      <c r="I26" s="16" t="s">
        <v>10</v>
      </c>
      <c r="J26" s="15">
        <v>36229</v>
      </c>
      <c r="K26" s="15"/>
      <c r="L26" s="18">
        <f t="shared" ca="1" si="7"/>
        <v>24.693150684931506</v>
      </c>
      <c r="M26" s="16">
        <v>3</v>
      </c>
      <c r="N26" s="16">
        <f>VLOOKUP(G26,Справочники!$A$9:$B$13,2)</f>
        <v>70000</v>
      </c>
      <c r="O26" s="16">
        <f t="shared" ca="1" si="8"/>
        <v>75000</v>
      </c>
    </row>
    <row r="27" spans="1:15" outlineLevel="2">
      <c r="A27" s="16">
        <v>24</v>
      </c>
      <c r="B27" s="16" t="s">
        <v>88</v>
      </c>
      <c r="C27" s="16" t="s">
        <v>89</v>
      </c>
      <c r="D27" s="16" t="s">
        <v>90</v>
      </c>
      <c r="E27" s="16" t="str">
        <f t="shared" si="6"/>
        <v>Мышечкина Г.А.</v>
      </c>
      <c r="F27" s="16" t="s">
        <v>11</v>
      </c>
      <c r="G27" s="16" t="s">
        <v>1</v>
      </c>
      <c r="H27" s="15">
        <v>28764</v>
      </c>
      <c r="I27" s="16" t="s">
        <v>13</v>
      </c>
      <c r="J27" s="15">
        <v>37110</v>
      </c>
      <c r="K27" s="15">
        <v>44098</v>
      </c>
      <c r="L27" s="18">
        <f t="shared" si="7"/>
        <v>19.145205479452056</v>
      </c>
      <c r="M27" s="16">
        <v>3</v>
      </c>
      <c r="N27" s="16">
        <f>VLOOKUP(G27,Справочники!$A$9:$B$13,2)</f>
        <v>70000</v>
      </c>
      <c r="O27" s="16">
        <f t="shared" si="8"/>
        <v>75000</v>
      </c>
    </row>
    <row r="28" spans="1:15" outlineLevel="2">
      <c r="A28" s="16">
        <v>25</v>
      </c>
      <c r="B28" s="16" t="s">
        <v>91</v>
      </c>
      <c r="C28" s="16" t="s">
        <v>92</v>
      </c>
      <c r="D28" s="16" t="s">
        <v>93</v>
      </c>
      <c r="E28" s="16" t="str">
        <f t="shared" si="6"/>
        <v>Тетуев М.Б.</v>
      </c>
      <c r="F28" s="16" t="s">
        <v>9</v>
      </c>
      <c r="G28" s="16" t="s">
        <v>1</v>
      </c>
      <c r="H28" s="15">
        <v>32217</v>
      </c>
      <c r="I28" s="16" t="s">
        <v>14</v>
      </c>
      <c r="J28" s="15">
        <v>36792</v>
      </c>
      <c r="K28" s="15">
        <v>41255</v>
      </c>
      <c r="L28" s="18">
        <f t="shared" si="7"/>
        <v>12.227397260273973</v>
      </c>
      <c r="M28" s="16">
        <v>4</v>
      </c>
      <c r="N28" s="16">
        <f>VLOOKUP(G28,Справочники!$A$9:$B$13,2)</f>
        <v>70000</v>
      </c>
      <c r="O28" s="16">
        <f t="shared" si="8"/>
        <v>75000</v>
      </c>
    </row>
    <row r="29" spans="1:15" outlineLevel="1">
      <c r="G29" s="22" t="s">
        <v>125</v>
      </c>
      <c r="H29" s="15"/>
      <c r="J29" s="15"/>
      <c r="K29" s="15"/>
      <c r="L29" s="18"/>
      <c r="N29" s="16">
        <f>SUBTOTAL(1,N22:N28)</f>
        <v>70000</v>
      </c>
    </row>
    <row r="30" spans="1:15" outlineLevel="2">
      <c r="A30" s="16">
        <v>1</v>
      </c>
      <c r="B30" s="16" t="s">
        <v>29</v>
      </c>
      <c r="C30" s="16" t="s">
        <v>30</v>
      </c>
      <c r="D30" s="16" t="s">
        <v>31</v>
      </c>
      <c r="E30" s="16" t="str">
        <f t="shared" ref="E30:E37" si="9">B30&amp;" "&amp;LEFT(C30)&amp;"."&amp;LEFT(D30)&amp;"."</f>
        <v>Белова С.П.</v>
      </c>
      <c r="F30" s="16" t="s">
        <v>9</v>
      </c>
      <c r="G30" s="16" t="s">
        <v>2</v>
      </c>
      <c r="H30" s="15">
        <v>26857</v>
      </c>
      <c r="I30" s="16" t="s">
        <v>14</v>
      </c>
      <c r="J30" s="15">
        <v>43110</v>
      </c>
      <c r="L30" s="18">
        <f t="shared" ref="L30:L37" ca="1" si="10">IF(K30&gt;J30,(K30-J30)/365,($C$1-J30)/365)</f>
        <v>5.8410958904109593</v>
      </c>
      <c r="M30" s="16">
        <v>2</v>
      </c>
      <c r="N30" s="16">
        <f>VLOOKUP(G30,Справочники!$A$9:$B$13,2)</f>
        <v>25000</v>
      </c>
      <c r="O30" s="16">
        <f t="shared" ref="O30:O37" ca="1" si="11">N30+IF(L30&gt;7,$F$1,0)</f>
        <v>25000</v>
      </c>
    </row>
    <row r="31" spans="1:15" outlineLevel="2">
      <c r="A31" s="16">
        <v>7</v>
      </c>
      <c r="B31" s="16" t="s">
        <v>45</v>
      </c>
      <c r="C31" s="16" t="s">
        <v>46</v>
      </c>
      <c r="D31" s="16" t="s">
        <v>47</v>
      </c>
      <c r="E31" s="16" t="str">
        <f t="shared" si="9"/>
        <v>Кротова И.П.</v>
      </c>
      <c r="F31" s="16" t="s">
        <v>9</v>
      </c>
      <c r="G31" s="16" t="s">
        <v>2</v>
      </c>
      <c r="H31" s="15">
        <v>29241</v>
      </c>
      <c r="I31" s="16" t="s">
        <v>14</v>
      </c>
      <c r="J31" s="15">
        <v>35724</v>
      </c>
      <c r="L31" s="18">
        <f t="shared" ca="1" si="10"/>
        <v>26.076712328767123</v>
      </c>
      <c r="M31" s="16">
        <v>1</v>
      </c>
      <c r="N31" s="16">
        <f>VLOOKUP(G31,Справочники!$A$9:$B$13,2)</f>
        <v>25000</v>
      </c>
      <c r="O31" s="16">
        <f t="shared" ca="1" si="11"/>
        <v>30000</v>
      </c>
    </row>
    <row r="32" spans="1:15" outlineLevel="2">
      <c r="A32" s="16">
        <v>9</v>
      </c>
      <c r="B32" s="16" t="s">
        <v>50</v>
      </c>
      <c r="C32" s="16" t="s">
        <v>51</v>
      </c>
      <c r="D32" s="16" t="s">
        <v>52</v>
      </c>
      <c r="E32" s="16" t="str">
        <f t="shared" si="9"/>
        <v>Макова А.И.</v>
      </c>
      <c r="F32" s="16" t="s">
        <v>9</v>
      </c>
      <c r="G32" s="16" t="s">
        <v>2</v>
      </c>
      <c r="H32" s="15">
        <v>26366</v>
      </c>
      <c r="I32" s="16" t="s">
        <v>8</v>
      </c>
      <c r="J32" s="15">
        <v>36626</v>
      </c>
      <c r="L32" s="18">
        <f t="shared" ca="1" si="10"/>
        <v>23.605479452054794</v>
      </c>
      <c r="M32" s="16">
        <v>1</v>
      </c>
      <c r="N32" s="16">
        <f>VLOOKUP(G32,Справочники!$A$9:$B$13,2)</f>
        <v>25000</v>
      </c>
      <c r="O32" s="16">
        <f t="shared" ca="1" si="11"/>
        <v>30000</v>
      </c>
    </row>
    <row r="33" spans="1:15" outlineLevel="2">
      <c r="A33" s="16">
        <v>12</v>
      </c>
      <c r="B33" s="16" t="s">
        <v>56</v>
      </c>
      <c r="C33" s="16" t="s">
        <v>57</v>
      </c>
      <c r="D33" s="16" t="s">
        <v>58</v>
      </c>
      <c r="E33" s="16" t="str">
        <f t="shared" si="9"/>
        <v>Родионов А.В.</v>
      </c>
      <c r="F33" s="16" t="s">
        <v>11</v>
      </c>
      <c r="G33" s="16" t="s">
        <v>2</v>
      </c>
      <c r="H33" s="15">
        <v>26286</v>
      </c>
      <c r="I33" s="16" t="s">
        <v>8</v>
      </c>
      <c r="J33" s="15">
        <v>37447</v>
      </c>
      <c r="K33" s="15">
        <v>44226</v>
      </c>
      <c r="L33" s="18">
        <f t="shared" si="10"/>
        <v>18.572602739726026</v>
      </c>
      <c r="M33" s="16">
        <v>0</v>
      </c>
      <c r="N33" s="16">
        <f>VLOOKUP(G33,Справочники!$A$9:$B$13,2)</f>
        <v>25000</v>
      </c>
      <c r="O33" s="16">
        <f t="shared" si="11"/>
        <v>30000</v>
      </c>
    </row>
    <row r="34" spans="1:15" outlineLevel="2">
      <c r="A34" s="16">
        <v>15</v>
      </c>
      <c r="B34" s="16" t="s">
        <v>65</v>
      </c>
      <c r="C34" s="16" t="s">
        <v>66</v>
      </c>
      <c r="D34" s="16" t="s">
        <v>67</v>
      </c>
      <c r="E34" s="16" t="str">
        <f t="shared" si="9"/>
        <v>Сидоров С.С.</v>
      </c>
      <c r="F34" s="16" t="s">
        <v>11</v>
      </c>
      <c r="G34" s="16" t="s">
        <v>2</v>
      </c>
      <c r="H34" s="15">
        <v>27427</v>
      </c>
      <c r="I34" s="16" t="s">
        <v>13</v>
      </c>
      <c r="J34" s="15">
        <v>36170</v>
      </c>
      <c r="K34" s="15">
        <v>37174</v>
      </c>
      <c r="L34" s="18">
        <f t="shared" si="10"/>
        <v>2.7506849315068491</v>
      </c>
      <c r="M34" s="16">
        <v>0</v>
      </c>
      <c r="N34" s="16">
        <f>VLOOKUP(G34,Справочники!$A$9:$B$13,2)</f>
        <v>25000</v>
      </c>
      <c r="O34" s="16">
        <f t="shared" si="11"/>
        <v>25000</v>
      </c>
    </row>
    <row r="35" spans="1:15" outlineLevel="2">
      <c r="A35" s="16">
        <v>19</v>
      </c>
      <c r="B35" s="16" t="s">
        <v>75</v>
      </c>
      <c r="C35" s="16" t="s">
        <v>76</v>
      </c>
      <c r="D35" s="16" t="s">
        <v>77</v>
      </c>
      <c r="E35" s="16" t="str">
        <f t="shared" si="9"/>
        <v>Хрустов Ю.Ю.</v>
      </c>
      <c r="F35" s="16" t="s">
        <v>11</v>
      </c>
      <c r="G35" s="16" t="s">
        <v>2</v>
      </c>
      <c r="H35" s="15">
        <v>26604</v>
      </c>
      <c r="I35" s="16" t="s">
        <v>10</v>
      </c>
      <c r="J35" s="15">
        <v>37539</v>
      </c>
      <c r="K35" s="15"/>
      <c r="L35" s="18">
        <f t="shared" ca="1" si="10"/>
        <v>21.104109589041094</v>
      </c>
      <c r="M35" s="16">
        <v>0</v>
      </c>
      <c r="N35" s="16">
        <f>VLOOKUP(G35,Справочники!$A$9:$B$13,2)</f>
        <v>25000</v>
      </c>
      <c r="O35" s="16">
        <f t="shared" ca="1" si="11"/>
        <v>30000</v>
      </c>
    </row>
    <row r="36" spans="1:15" outlineLevel="2">
      <c r="A36" s="16">
        <v>23</v>
      </c>
      <c r="B36" s="16" t="s">
        <v>85</v>
      </c>
      <c r="C36" s="16" t="s">
        <v>86</v>
      </c>
      <c r="D36" s="16" t="s">
        <v>87</v>
      </c>
      <c r="E36" s="16" t="str">
        <f t="shared" si="9"/>
        <v>Лапутенко Д.Г.</v>
      </c>
      <c r="F36" s="16" t="s">
        <v>11</v>
      </c>
      <c r="G36" s="16" t="s">
        <v>2</v>
      </c>
      <c r="H36" s="15">
        <v>24037</v>
      </c>
      <c r="I36" s="16" t="s">
        <v>12</v>
      </c>
      <c r="J36" s="15">
        <v>37512</v>
      </c>
      <c r="K36" s="15"/>
      <c r="L36" s="18">
        <f t="shared" ca="1" si="10"/>
        <v>21.17808219178082</v>
      </c>
      <c r="M36" s="16">
        <v>2</v>
      </c>
      <c r="N36" s="16">
        <f>VLOOKUP(G36,Справочники!$A$9:$B$13,2)</f>
        <v>25000</v>
      </c>
      <c r="O36" s="16">
        <f t="shared" ca="1" si="11"/>
        <v>30000</v>
      </c>
    </row>
    <row r="37" spans="1:15" outlineLevel="2">
      <c r="A37" s="16">
        <v>28</v>
      </c>
      <c r="B37" s="16" t="s">
        <v>100</v>
      </c>
      <c r="C37" s="16" t="s">
        <v>101</v>
      </c>
      <c r="D37" s="16" t="s">
        <v>102</v>
      </c>
      <c r="E37" s="16" t="str">
        <f t="shared" si="9"/>
        <v>Лутов Д.С.</v>
      </c>
      <c r="F37" s="16" t="s">
        <v>9</v>
      </c>
      <c r="G37" s="16" t="s">
        <v>2</v>
      </c>
      <c r="H37" s="15">
        <v>22131</v>
      </c>
      <c r="I37" s="16" t="s">
        <v>10</v>
      </c>
      <c r="J37" s="15">
        <v>37742</v>
      </c>
      <c r="K37" s="15"/>
      <c r="L37" s="18">
        <f t="shared" ca="1" si="10"/>
        <v>20.547945205479451</v>
      </c>
      <c r="M37" s="17">
        <v>0</v>
      </c>
      <c r="N37" s="16">
        <f>VLOOKUP(G37,Справочники!$A$9:$B$13,2)</f>
        <v>25000</v>
      </c>
      <c r="O37" s="16">
        <f t="shared" ca="1" si="11"/>
        <v>30000</v>
      </c>
    </row>
    <row r="38" spans="1:15" outlineLevel="1">
      <c r="G38" s="22" t="s">
        <v>126</v>
      </c>
      <c r="H38" s="15"/>
      <c r="J38" s="15"/>
      <c r="K38" s="15"/>
      <c r="L38" s="18"/>
      <c r="M38" s="17"/>
      <c r="N38" s="16">
        <f>SUBTOTAL(1,N30:N37)</f>
        <v>25000</v>
      </c>
    </row>
    <row r="39" spans="1:15">
      <c r="G39" s="22" t="s">
        <v>127</v>
      </c>
      <c r="H39" s="15"/>
      <c r="J39" s="15"/>
      <c r="K39" s="15"/>
      <c r="L39" s="18"/>
      <c r="M39" s="17"/>
      <c r="N39" s="16">
        <f>SUBTOTAL(1,N5:N37)</f>
        <v>55500</v>
      </c>
    </row>
    <row r="40" spans="1:15">
      <c r="H40" s="15"/>
    </row>
  </sheetData>
  <autoFilter ref="A4:O37">
    <sortState ref="A5:O34">
      <sortCondition ref="G4:G34"/>
    </sortState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F12:F20 F22:F28 F5:F10 F30:F37</xm:sqref>
        </x14:dataValidation>
        <x14:dataValidation type="list" allowBlank="1" showInputMessage="1" showErrorMessage="1">
          <x14:formula1>
            <xm:f>Справочники!$A$9:$A$13</xm:f>
          </x14:formula1>
          <xm:sqref>I12:I20 I22:I28 I5:I10 I30:I37</xm:sqref>
        </x14:dataValidation>
        <x14:dataValidation type="list" allowBlank="1" showInputMessage="1" showErrorMessage="1">
          <x14:formula1>
            <xm:f>Справочники!$A$3:$A$6</xm:f>
          </x14:formula1>
          <xm:sqref>G12:G20 G22:G28 G5:G10 G30:G37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4" zoomScale="60" zoomScaleNormal="60" zoomScaleSheetLayoutView="50" workbookViewId="0">
      <selection activeCell="A4" sqref="A4:O39"/>
    </sheetView>
  </sheetViews>
  <sheetFormatPr defaultRowHeight="14.5" outlineLevelRow="2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 outlineLevel="2">
      <c r="A5" s="16">
        <v>3</v>
      </c>
      <c r="B5" s="16" t="s">
        <v>35</v>
      </c>
      <c r="C5" s="16" t="s">
        <v>36</v>
      </c>
      <c r="D5" s="16" t="s">
        <v>37</v>
      </c>
      <c r="E5" s="16" t="str">
        <f t="shared" ref="E5:E10" si="0">B5&amp;" "&amp;LEFT(C5)&amp;"."&amp;LEFT(D5)&amp;"."</f>
        <v>Гайдай И.М.</v>
      </c>
      <c r="F5" s="16" t="s">
        <v>11</v>
      </c>
      <c r="G5" s="16" t="s">
        <v>3</v>
      </c>
      <c r="H5" s="15">
        <v>25886</v>
      </c>
      <c r="I5" s="16" t="s">
        <v>8</v>
      </c>
      <c r="J5" s="15">
        <v>37011</v>
      </c>
      <c r="L5" s="18">
        <f t="shared" ref="L5:L10" ca="1" si="1">IF(K5&gt;J5,(K5-J5)/365,($C$1-J5)/365)</f>
        <v>22.550684931506851</v>
      </c>
      <c r="M5" s="16">
        <v>1</v>
      </c>
      <c r="N5" s="16">
        <f>VLOOKUP(G5,Справочники!$A$9:$B$13,2)</f>
        <v>65000</v>
      </c>
      <c r="O5" s="16">
        <f t="shared" ref="O5:O10" ca="1" si="2">N5+IF(L5&gt;7,$F$1,0)</f>
        <v>70000</v>
      </c>
    </row>
    <row r="6" spans="1:15" outlineLevel="2">
      <c r="A6" s="16">
        <v>18</v>
      </c>
      <c r="B6" s="16" t="s">
        <v>73</v>
      </c>
      <c r="C6" s="16" t="s">
        <v>74</v>
      </c>
      <c r="D6" s="16" t="s">
        <v>64</v>
      </c>
      <c r="E6" s="16" t="str">
        <f t="shared" si="0"/>
        <v>Фомин Ф.Ф.</v>
      </c>
      <c r="F6" s="16" t="s">
        <v>11</v>
      </c>
      <c r="G6" s="16" t="s">
        <v>3</v>
      </c>
      <c r="H6" s="15">
        <v>31240</v>
      </c>
      <c r="I6" s="16" t="s">
        <v>8</v>
      </c>
      <c r="J6" s="15">
        <v>39655</v>
      </c>
      <c r="K6" s="15"/>
      <c r="L6" s="18">
        <f t="shared" ca="1" si="1"/>
        <v>15.306849315068494</v>
      </c>
      <c r="M6" s="16">
        <v>1</v>
      </c>
      <c r="N6" s="16">
        <f>VLOOKUP(G6,Справочники!$A$9:$B$13,2)</f>
        <v>65000</v>
      </c>
      <c r="O6" s="16">
        <f t="shared" ca="1" si="2"/>
        <v>70000</v>
      </c>
    </row>
    <row r="7" spans="1:15" outlineLevel="2">
      <c r="A7" s="16">
        <v>8</v>
      </c>
      <c r="B7" s="16" t="s">
        <v>48</v>
      </c>
      <c r="C7" s="16" t="s">
        <v>49</v>
      </c>
      <c r="D7" s="16" t="s">
        <v>31</v>
      </c>
      <c r="E7" s="16" t="str">
        <f t="shared" si="0"/>
        <v>Кукина Ю.П.</v>
      </c>
      <c r="F7" s="16" t="s">
        <v>9</v>
      </c>
      <c r="G7" s="16" t="s">
        <v>3</v>
      </c>
      <c r="H7" s="15">
        <v>26286</v>
      </c>
      <c r="I7" s="16" t="s">
        <v>10</v>
      </c>
      <c r="J7" s="15">
        <v>36535</v>
      </c>
      <c r="K7" s="15">
        <v>44551</v>
      </c>
      <c r="L7" s="18">
        <f t="shared" si="1"/>
        <v>21.961643835616439</v>
      </c>
      <c r="M7" s="16">
        <v>1</v>
      </c>
      <c r="N7" s="16">
        <f>VLOOKUP(G7,Справочники!$A$9:$B$13,2)</f>
        <v>65000</v>
      </c>
      <c r="O7" s="16">
        <f t="shared" si="2"/>
        <v>70000</v>
      </c>
    </row>
    <row r="8" spans="1:15" outlineLevel="2">
      <c r="A8" s="16">
        <v>29</v>
      </c>
      <c r="B8" s="16" t="s">
        <v>103</v>
      </c>
      <c r="C8" s="16" t="s">
        <v>104</v>
      </c>
      <c r="D8" s="16" t="s">
        <v>105</v>
      </c>
      <c r="E8" s="16" t="str">
        <f t="shared" si="0"/>
        <v>Прогина К.Л.</v>
      </c>
      <c r="F8" s="16" t="s">
        <v>11</v>
      </c>
      <c r="G8" s="16" t="s">
        <v>3</v>
      </c>
      <c r="H8" s="15">
        <v>24946</v>
      </c>
      <c r="I8" s="16" t="s">
        <v>12</v>
      </c>
      <c r="J8" s="15">
        <v>36443</v>
      </c>
      <c r="K8" s="15"/>
      <c r="L8" s="18">
        <f t="shared" ca="1" si="1"/>
        <v>24.106849315068494</v>
      </c>
      <c r="M8" s="17">
        <v>0</v>
      </c>
      <c r="N8" s="16">
        <f>VLOOKUP(G8,Справочники!$A$9:$B$13,2)</f>
        <v>65000</v>
      </c>
      <c r="O8" s="16">
        <f t="shared" ca="1" si="2"/>
        <v>70000</v>
      </c>
    </row>
    <row r="9" spans="1:15" outlineLevel="2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 outlineLevel="2">
      <c r="A10" s="16">
        <v>27</v>
      </c>
      <c r="B10" s="16" t="s">
        <v>97</v>
      </c>
      <c r="C10" s="16" t="s">
        <v>98</v>
      </c>
      <c r="D10" s="16" t="s">
        <v>99</v>
      </c>
      <c r="E10" s="16" t="str">
        <f t="shared" si="0"/>
        <v>Попова Ф.В.</v>
      </c>
      <c r="F10" s="16" t="s">
        <v>9</v>
      </c>
      <c r="G10" s="16" t="s">
        <v>3</v>
      </c>
      <c r="H10" s="15">
        <v>29573</v>
      </c>
      <c r="I10" s="16" t="s">
        <v>14</v>
      </c>
      <c r="J10" s="15">
        <v>37307</v>
      </c>
      <c r="K10" s="15"/>
      <c r="L10" s="18">
        <f t="shared" ca="1" si="1"/>
        <v>21.739726027397261</v>
      </c>
      <c r="M10" s="16">
        <v>1</v>
      </c>
      <c r="N10" s="16">
        <f>VLOOKUP(G10,Справочники!$A$9:$B$13,2)</f>
        <v>65000</v>
      </c>
      <c r="O10" s="16">
        <f t="shared" ca="1" si="2"/>
        <v>70000</v>
      </c>
    </row>
    <row r="11" spans="1:15" outlineLevel="1">
      <c r="G11" s="22" t="s">
        <v>119</v>
      </c>
      <c r="H11" s="15"/>
      <c r="J11" s="15"/>
      <c r="K11" s="15"/>
      <c r="L11" s="18"/>
      <c r="O11" s="16">
        <f ca="1">SUBTOTAL(9,O5:O10)</f>
        <v>420000</v>
      </c>
    </row>
    <row r="12" spans="1:15" outlineLevel="2">
      <c r="A12" s="16">
        <v>17</v>
      </c>
      <c r="B12" s="16" t="s">
        <v>71</v>
      </c>
      <c r="C12" s="16" t="s">
        <v>66</v>
      </c>
      <c r="D12" s="16" t="s">
        <v>72</v>
      </c>
      <c r="E12" s="16" t="str">
        <f t="shared" ref="E12:E20" si="3">B12&amp;" "&amp;LEFT(C12)&amp;"."&amp;LEFT(D12)&amp;"."</f>
        <v>Фоменко С.К.</v>
      </c>
      <c r="F12" s="16" t="s">
        <v>11</v>
      </c>
      <c r="G12" s="16" t="s">
        <v>4</v>
      </c>
      <c r="H12" s="15">
        <v>26206</v>
      </c>
      <c r="I12" s="16" t="s">
        <v>8</v>
      </c>
      <c r="J12" s="15">
        <v>36474</v>
      </c>
      <c r="K12" s="15"/>
      <c r="L12" s="18">
        <f t="shared" ref="L12:L20" ca="1" si="4">IF(K12&gt;J12,(K12-J12)/365,($C$1-J12)/365)</f>
        <v>24.021917808219179</v>
      </c>
      <c r="M12" s="16">
        <v>1</v>
      </c>
      <c r="N12" s="16">
        <f>VLOOKUP(G12,Справочники!$A$9:$B$13,2)</f>
        <v>65000</v>
      </c>
      <c r="O12" s="16">
        <f t="shared" ref="O12:O20" ca="1" si="5">N12+IF(L12&gt;7,$F$1,0)</f>
        <v>70000</v>
      </c>
    </row>
    <row r="13" spans="1:15" outlineLevel="2">
      <c r="A13" s="16">
        <v>21</v>
      </c>
      <c r="B13" s="16" t="s">
        <v>80</v>
      </c>
      <c r="C13" s="16" t="s">
        <v>76</v>
      </c>
      <c r="D13" s="16" t="s">
        <v>81</v>
      </c>
      <c r="E13" s="16" t="str">
        <f t="shared" si="3"/>
        <v>Рыжичкин Ю.Е.</v>
      </c>
      <c r="F13" s="16" t="s">
        <v>11</v>
      </c>
      <c r="G13" s="16" t="s">
        <v>4</v>
      </c>
      <c r="H13" s="15">
        <v>27517</v>
      </c>
      <c r="I13" s="16" t="s">
        <v>8</v>
      </c>
      <c r="J13" s="15">
        <v>37157</v>
      </c>
      <c r="K13" s="15"/>
      <c r="L13" s="18">
        <f t="shared" ca="1" si="4"/>
        <v>22.150684931506849</v>
      </c>
      <c r="M13" s="16">
        <v>1</v>
      </c>
      <c r="N13" s="16">
        <f>VLOOKUP(G13,Справочники!$A$9:$B$13,2)</f>
        <v>65000</v>
      </c>
      <c r="O13" s="16">
        <f t="shared" ca="1" si="5"/>
        <v>70000</v>
      </c>
    </row>
    <row r="14" spans="1:15" outlineLevel="2">
      <c r="A14" s="16">
        <v>2</v>
      </c>
      <c r="B14" s="16" t="s">
        <v>32</v>
      </c>
      <c r="C14" s="16" t="s">
        <v>33</v>
      </c>
      <c r="D14" s="16" t="s">
        <v>34</v>
      </c>
      <c r="E14" s="16" t="str">
        <f t="shared" si="3"/>
        <v>Бойцов С.С.</v>
      </c>
      <c r="F14" s="16" t="s">
        <v>11</v>
      </c>
      <c r="G14" s="16" t="s">
        <v>4</v>
      </c>
      <c r="H14" s="15">
        <v>27632</v>
      </c>
      <c r="I14" s="16" t="s">
        <v>10</v>
      </c>
      <c r="J14" s="15">
        <v>42014</v>
      </c>
      <c r="L14" s="18">
        <f t="shared" ca="1" si="4"/>
        <v>8.8438356164383567</v>
      </c>
      <c r="M14" s="16">
        <v>1</v>
      </c>
      <c r="N14" s="16">
        <f>VLOOKUP(G14,Справочники!$A$9:$B$13,2)</f>
        <v>65000</v>
      </c>
      <c r="O14" s="16">
        <f t="shared" ca="1" si="5"/>
        <v>70000</v>
      </c>
    </row>
    <row r="15" spans="1:15" outlineLevel="2">
      <c r="A15" s="16">
        <v>14</v>
      </c>
      <c r="B15" s="16" t="s">
        <v>62</v>
      </c>
      <c r="C15" s="16" t="s">
        <v>63</v>
      </c>
      <c r="D15" s="16" t="s">
        <v>64</v>
      </c>
      <c r="E15" s="16" t="str">
        <f t="shared" si="3"/>
        <v>Седов К.Ф.</v>
      </c>
      <c r="F15" s="16" t="s">
        <v>11</v>
      </c>
      <c r="G15" s="16" t="s">
        <v>4</v>
      </c>
      <c r="H15" s="15">
        <v>26238</v>
      </c>
      <c r="I15" s="16" t="s">
        <v>10</v>
      </c>
      <c r="J15" s="15">
        <v>36262</v>
      </c>
      <c r="L15" s="18">
        <f t="shared" ca="1" si="4"/>
        <v>24.602739726027398</v>
      </c>
      <c r="M15" s="16">
        <v>5</v>
      </c>
      <c r="N15" s="16">
        <f>VLOOKUP(G15,Справочники!$A$9:$B$13,2)</f>
        <v>65000</v>
      </c>
      <c r="O15" s="16">
        <f t="shared" ca="1" si="5"/>
        <v>70000</v>
      </c>
    </row>
    <row r="16" spans="1:15" outlineLevel="2">
      <c r="A16" s="16">
        <v>26</v>
      </c>
      <c r="B16" s="16" t="s">
        <v>94</v>
      </c>
      <c r="C16" s="16" t="s">
        <v>95</v>
      </c>
      <c r="D16" s="16" t="s">
        <v>96</v>
      </c>
      <c r="E16" s="16" t="str">
        <f t="shared" si="3"/>
        <v>Ложечкин С.Ф.</v>
      </c>
      <c r="F16" s="16" t="s">
        <v>11</v>
      </c>
      <c r="G16" s="16" t="s">
        <v>4</v>
      </c>
      <c r="H16" s="15">
        <v>23181</v>
      </c>
      <c r="I16" s="16" t="s">
        <v>12</v>
      </c>
      <c r="J16" s="15">
        <v>37030</v>
      </c>
      <c r="K16" s="15"/>
      <c r="L16" s="18">
        <f t="shared" ca="1" si="4"/>
        <v>22.4986301369863</v>
      </c>
      <c r="M16" s="16">
        <v>3</v>
      </c>
      <c r="N16" s="16">
        <f>VLOOKUP(G16,Справочники!$A$9:$B$13,2)</f>
        <v>65000</v>
      </c>
      <c r="O16" s="16">
        <f t="shared" ca="1" si="5"/>
        <v>70000</v>
      </c>
    </row>
    <row r="17" spans="1:15" outlineLevel="2">
      <c r="A17" s="16">
        <v>4</v>
      </c>
      <c r="B17" s="16" t="s">
        <v>38</v>
      </c>
      <c r="C17" s="16" t="s">
        <v>36</v>
      </c>
      <c r="D17" s="16" t="s">
        <v>39</v>
      </c>
      <c r="E17" s="16" t="str">
        <f t="shared" si="3"/>
        <v>Иваненко И.П.</v>
      </c>
      <c r="F17" s="16" t="s">
        <v>11</v>
      </c>
      <c r="G17" s="16" t="s">
        <v>4</v>
      </c>
      <c r="H17" s="15">
        <v>31433</v>
      </c>
      <c r="I17" s="16" t="s">
        <v>13</v>
      </c>
      <c r="J17" s="15">
        <v>43931</v>
      </c>
      <c r="L17" s="18">
        <f t="shared" ca="1" si="4"/>
        <v>3.591780821917808</v>
      </c>
      <c r="M17" s="16">
        <v>1</v>
      </c>
      <c r="N17" s="16">
        <f>VLOOKUP(G17,Справочники!$A$9:$B$13,2)</f>
        <v>65000</v>
      </c>
      <c r="O17" s="16">
        <f t="shared" ca="1" si="5"/>
        <v>65000</v>
      </c>
    </row>
    <row r="18" spans="1:15" outlineLevel="2">
      <c r="A18" s="16">
        <v>22</v>
      </c>
      <c r="B18" s="16" t="s">
        <v>82</v>
      </c>
      <c r="C18" s="16" t="s">
        <v>83</v>
      </c>
      <c r="D18" s="16" t="s">
        <v>84</v>
      </c>
      <c r="E18" s="16" t="str">
        <f t="shared" si="3"/>
        <v>Савосина Д.И.</v>
      </c>
      <c r="F18" s="16" t="s">
        <v>11</v>
      </c>
      <c r="G18" s="16" t="s">
        <v>4</v>
      </c>
      <c r="H18" s="15">
        <v>22608</v>
      </c>
      <c r="I18" s="16" t="s">
        <v>13</v>
      </c>
      <c r="J18" s="15">
        <v>38234</v>
      </c>
      <c r="K18" s="15"/>
      <c r="L18" s="18">
        <f t="shared" ca="1" si="4"/>
        <v>19.2</v>
      </c>
      <c r="M18" s="16">
        <v>3</v>
      </c>
      <c r="N18" s="16">
        <f>VLOOKUP(G18,Справочники!$A$9:$B$13,2)</f>
        <v>65000</v>
      </c>
      <c r="O18" s="16">
        <f t="shared" ca="1" si="5"/>
        <v>70000</v>
      </c>
    </row>
    <row r="19" spans="1:15" outlineLevel="2">
      <c r="A19" s="16">
        <v>30</v>
      </c>
      <c r="B19" s="16" t="s">
        <v>106</v>
      </c>
      <c r="C19" s="16" t="s">
        <v>60</v>
      </c>
      <c r="D19" s="16" t="s">
        <v>107</v>
      </c>
      <c r="E19" s="16" t="str">
        <f t="shared" si="3"/>
        <v>Ровенко О.Д.</v>
      </c>
      <c r="F19" s="16" t="s">
        <v>11</v>
      </c>
      <c r="G19" s="16" t="s">
        <v>4</v>
      </c>
      <c r="H19" s="15">
        <v>26878</v>
      </c>
      <c r="I19" s="16" t="s">
        <v>13</v>
      </c>
      <c r="J19" s="15">
        <v>38648</v>
      </c>
      <c r="K19" s="15"/>
      <c r="L19" s="18">
        <f t="shared" ca="1" si="4"/>
        <v>18.065753424657533</v>
      </c>
      <c r="M19" s="17">
        <v>0</v>
      </c>
      <c r="N19" s="16">
        <f>VLOOKUP(G19,Справочники!$A$9:$B$13,2)</f>
        <v>65000</v>
      </c>
      <c r="O19" s="16">
        <f t="shared" ca="1" si="5"/>
        <v>70000</v>
      </c>
    </row>
    <row r="20" spans="1:15" outlineLevel="2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3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4"/>
        <v>10.43013698630137</v>
      </c>
      <c r="M20" s="16">
        <v>1</v>
      </c>
      <c r="N20" s="16">
        <f>VLOOKUP(G20,Справочники!$A$9:$B$13,2)</f>
        <v>65000</v>
      </c>
      <c r="O20" s="16">
        <f t="shared" si="5"/>
        <v>70000</v>
      </c>
    </row>
    <row r="21" spans="1:15" outlineLevel="1">
      <c r="G21" s="22" t="s">
        <v>120</v>
      </c>
      <c r="H21" s="15"/>
      <c r="J21" s="15"/>
      <c r="K21" s="15"/>
      <c r="L21" s="18"/>
      <c r="O21" s="16">
        <f ca="1">SUBTOTAL(9,O12:O20)</f>
        <v>625000</v>
      </c>
    </row>
    <row r="22" spans="1:15" outlineLevel="2">
      <c r="A22" s="16">
        <v>13</v>
      </c>
      <c r="B22" s="16" t="s">
        <v>59</v>
      </c>
      <c r="C22" s="16" t="s">
        <v>60</v>
      </c>
      <c r="D22" s="16" t="s">
        <v>61</v>
      </c>
      <c r="E22" s="16" t="str">
        <f t="shared" ref="E22:E28" si="6">B22&amp;" "&amp;LEFT(C22)&amp;"."&amp;LEFT(D22)&amp;"."</f>
        <v>Рябов О.Е.</v>
      </c>
      <c r="F22" s="16" t="s">
        <v>11</v>
      </c>
      <c r="G22" s="16" t="s">
        <v>1</v>
      </c>
      <c r="H22" s="15">
        <v>26046</v>
      </c>
      <c r="I22" s="16" t="s">
        <v>8</v>
      </c>
      <c r="J22" s="15">
        <v>42752</v>
      </c>
      <c r="L22" s="18">
        <f t="shared" ref="L22:L28" ca="1" si="7">IF(K22&gt;J22,(K22-J22)/365,($C$1-J22)/365)</f>
        <v>6.8219178082191778</v>
      </c>
      <c r="M22" s="16">
        <v>1</v>
      </c>
      <c r="N22" s="16">
        <f>VLOOKUP(G22,Справочники!$A$9:$B$13,2)</f>
        <v>70000</v>
      </c>
      <c r="O22" s="16">
        <f t="shared" ref="O22:O28" ca="1" si="8">N22+IF(L22&gt;7,$F$1,0)</f>
        <v>70000</v>
      </c>
    </row>
    <row r="23" spans="1:15" outlineLevel="2">
      <c r="A23" s="16">
        <v>20</v>
      </c>
      <c r="B23" s="16" t="s">
        <v>78</v>
      </c>
      <c r="C23" s="16" t="s">
        <v>79</v>
      </c>
      <c r="D23" s="16" t="s">
        <v>77</v>
      </c>
      <c r="E23" s="16" t="str">
        <f t="shared" si="6"/>
        <v>Блинов С.Ю.</v>
      </c>
      <c r="F23" s="16" t="s">
        <v>9</v>
      </c>
      <c r="G23" s="16" t="s">
        <v>1</v>
      </c>
      <c r="H23" s="15">
        <v>25113</v>
      </c>
      <c r="I23" s="16" t="s">
        <v>10</v>
      </c>
      <c r="J23" s="15">
        <v>36229</v>
      </c>
      <c r="K23" s="15"/>
      <c r="L23" s="18">
        <f t="shared" ca="1" si="7"/>
        <v>24.693150684931506</v>
      </c>
      <c r="M23" s="16">
        <v>3</v>
      </c>
      <c r="N23" s="16">
        <f>VLOOKUP(G23,Справочники!$A$9:$B$13,2)</f>
        <v>70000</v>
      </c>
      <c r="O23" s="16">
        <f t="shared" ca="1" si="8"/>
        <v>75000</v>
      </c>
    </row>
    <row r="24" spans="1:15" outlineLevel="2">
      <c r="A24" s="16">
        <v>10</v>
      </c>
      <c r="B24" s="16" t="s">
        <v>53</v>
      </c>
      <c r="C24" s="16" t="s">
        <v>54</v>
      </c>
      <c r="D24" s="16" t="s">
        <v>41</v>
      </c>
      <c r="E24" s="16" t="str">
        <f t="shared" si="6"/>
        <v>Петренко П.И.</v>
      </c>
      <c r="F24" s="16" t="s">
        <v>11</v>
      </c>
      <c r="G24" s="16" t="s">
        <v>1</v>
      </c>
      <c r="H24" s="15">
        <v>27712</v>
      </c>
      <c r="I24" s="16" t="s">
        <v>12</v>
      </c>
      <c r="J24" s="15">
        <v>36078</v>
      </c>
      <c r="L24" s="18">
        <f t="shared" ca="1" si="7"/>
        <v>25.106849315068494</v>
      </c>
      <c r="M24" s="16">
        <v>1</v>
      </c>
      <c r="N24" s="16">
        <f>VLOOKUP(G24,Справочники!$A$9:$B$13,2)</f>
        <v>70000</v>
      </c>
      <c r="O24" s="16">
        <f t="shared" ca="1" si="8"/>
        <v>75000</v>
      </c>
    </row>
    <row r="25" spans="1:15" outlineLevel="2">
      <c r="A25" s="16">
        <v>11</v>
      </c>
      <c r="B25" s="16" t="s">
        <v>55</v>
      </c>
      <c r="C25" s="16" t="s">
        <v>54</v>
      </c>
      <c r="D25" s="16" t="s">
        <v>39</v>
      </c>
      <c r="E25" s="16" t="str">
        <f t="shared" si="6"/>
        <v>Петров П.П.</v>
      </c>
      <c r="F25" s="16" t="s">
        <v>11</v>
      </c>
      <c r="G25" s="16" t="s">
        <v>1</v>
      </c>
      <c r="H25" s="15">
        <v>25806</v>
      </c>
      <c r="I25" s="16" t="s">
        <v>13</v>
      </c>
      <c r="J25" s="15">
        <v>35997</v>
      </c>
      <c r="L25" s="18">
        <f t="shared" ca="1" si="7"/>
        <v>25.328767123287673</v>
      </c>
      <c r="M25" s="16">
        <v>2</v>
      </c>
      <c r="N25" s="16">
        <f>VLOOKUP(G25,Справочники!$A$9:$B$13,2)</f>
        <v>70000</v>
      </c>
      <c r="O25" s="16">
        <f t="shared" ca="1" si="8"/>
        <v>75000</v>
      </c>
    </row>
    <row r="26" spans="1:15" outlineLevel="2">
      <c r="A26" s="16">
        <v>24</v>
      </c>
      <c r="B26" s="16" t="s">
        <v>88</v>
      </c>
      <c r="C26" s="16" t="s">
        <v>89</v>
      </c>
      <c r="D26" s="16" t="s">
        <v>90</v>
      </c>
      <c r="E26" s="16" t="str">
        <f t="shared" si="6"/>
        <v>Мышечкина Г.А.</v>
      </c>
      <c r="F26" s="16" t="s">
        <v>11</v>
      </c>
      <c r="G26" s="16" t="s">
        <v>1</v>
      </c>
      <c r="H26" s="15">
        <v>28764</v>
      </c>
      <c r="I26" s="16" t="s">
        <v>13</v>
      </c>
      <c r="J26" s="15">
        <v>37110</v>
      </c>
      <c r="K26" s="15">
        <v>44098</v>
      </c>
      <c r="L26" s="18">
        <f t="shared" si="7"/>
        <v>19.145205479452056</v>
      </c>
      <c r="M26" s="16">
        <v>3</v>
      </c>
      <c r="N26" s="16">
        <f>VLOOKUP(G26,Справочники!$A$9:$B$13,2)</f>
        <v>70000</v>
      </c>
      <c r="O26" s="16">
        <f t="shared" si="8"/>
        <v>75000</v>
      </c>
    </row>
    <row r="27" spans="1:15" outlineLevel="2">
      <c r="A27" s="16">
        <v>6</v>
      </c>
      <c r="B27" s="16" t="s">
        <v>42</v>
      </c>
      <c r="C27" s="16" t="s">
        <v>43</v>
      </c>
      <c r="D27" s="16" t="s">
        <v>44</v>
      </c>
      <c r="E27" s="16" t="str">
        <f t="shared" si="6"/>
        <v>Краснов П.П.</v>
      </c>
      <c r="F27" s="16" t="s">
        <v>11</v>
      </c>
      <c r="G27" s="16" t="s">
        <v>1</v>
      </c>
      <c r="H27" s="15">
        <v>25966</v>
      </c>
      <c r="I27" s="16" t="s">
        <v>14</v>
      </c>
      <c r="J27" s="15">
        <v>37082</v>
      </c>
      <c r="L27" s="18">
        <f t="shared" ca="1" si="7"/>
        <v>22.356164383561644</v>
      </c>
      <c r="M27" s="16">
        <v>5</v>
      </c>
      <c r="N27" s="16">
        <f>VLOOKUP(G27,Справочники!$A$9:$B$13,2)</f>
        <v>70000</v>
      </c>
      <c r="O27" s="16">
        <f t="shared" ca="1" si="8"/>
        <v>75000</v>
      </c>
    </row>
    <row r="28" spans="1:15" outlineLevel="2">
      <c r="A28" s="16">
        <v>25</v>
      </c>
      <c r="B28" s="16" t="s">
        <v>91</v>
      </c>
      <c r="C28" s="16" t="s">
        <v>92</v>
      </c>
      <c r="D28" s="16" t="s">
        <v>93</v>
      </c>
      <c r="E28" s="16" t="str">
        <f t="shared" si="6"/>
        <v>Тетуев М.Б.</v>
      </c>
      <c r="F28" s="16" t="s">
        <v>9</v>
      </c>
      <c r="G28" s="16" t="s">
        <v>1</v>
      </c>
      <c r="H28" s="15">
        <v>32217</v>
      </c>
      <c r="I28" s="16" t="s">
        <v>14</v>
      </c>
      <c r="J28" s="15">
        <v>36792</v>
      </c>
      <c r="K28" s="15">
        <v>41255</v>
      </c>
      <c r="L28" s="18">
        <f t="shared" si="7"/>
        <v>12.227397260273973</v>
      </c>
      <c r="M28" s="16">
        <v>4</v>
      </c>
      <c r="N28" s="16">
        <f>VLOOKUP(G28,Справочники!$A$9:$B$13,2)</f>
        <v>70000</v>
      </c>
      <c r="O28" s="16">
        <f t="shared" si="8"/>
        <v>75000</v>
      </c>
    </row>
    <row r="29" spans="1:15" outlineLevel="1">
      <c r="G29" s="22" t="s">
        <v>121</v>
      </c>
      <c r="H29" s="15"/>
      <c r="J29" s="15"/>
      <c r="K29" s="15"/>
      <c r="L29" s="18"/>
      <c r="O29" s="16">
        <f ca="1">SUBTOTAL(9,O22:O28)</f>
        <v>520000</v>
      </c>
    </row>
    <row r="30" spans="1:15" outlineLevel="2">
      <c r="A30" s="16">
        <v>9</v>
      </c>
      <c r="B30" s="16" t="s">
        <v>50</v>
      </c>
      <c r="C30" s="16" t="s">
        <v>51</v>
      </c>
      <c r="D30" s="16" t="s">
        <v>52</v>
      </c>
      <c r="E30" s="16" t="str">
        <f t="shared" ref="E30:E37" si="9">B30&amp;" "&amp;LEFT(C30)&amp;"."&amp;LEFT(D30)&amp;"."</f>
        <v>Макова А.И.</v>
      </c>
      <c r="F30" s="16" t="s">
        <v>9</v>
      </c>
      <c r="G30" s="16" t="s">
        <v>2</v>
      </c>
      <c r="H30" s="15">
        <v>26366</v>
      </c>
      <c r="I30" s="16" t="s">
        <v>8</v>
      </c>
      <c r="J30" s="15">
        <v>36626</v>
      </c>
      <c r="L30" s="18">
        <f t="shared" ref="L30:L37" ca="1" si="10">IF(K30&gt;J30,(K30-J30)/365,($C$1-J30)/365)</f>
        <v>23.605479452054794</v>
      </c>
      <c r="M30" s="16">
        <v>1</v>
      </c>
      <c r="N30" s="16">
        <f>VLOOKUP(G30,Справочники!$A$9:$B$13,2)</f>
        <v>25000</v>
      </c>
      <c r="O30" s="16">
        <f t="shared" ref="O30:O37" ca="1" si="11">N30+IF(L30&gt;7,$F$1,0)</f>
        <v>30000</v>
      </c>
    </row>
    <row r="31" spans="1:15" outlineLevel="2">
      <c r="A31" s="16">
        <v>12</v>
      </c>
      <c r="B31" s="16" t="s">
        <v>56</v>
      </c>
      <c r="C31" s="16" t="s">
        <v>57</v>
      </c>
      <c r="D31" s="16" t="s">
        <v>58</v>
      </c>
      <c r="E31" s="16" t="str">
        <f t="shared" si="9"/>
        <v>Родионов А.В.</v>
      </c>
      <c r="F31" s="16" t="s">
        <v>11</v>
      </c>
      <c r="G31" s="16" t="s">
        <v>2</v>
      </c>
      <c r="H31" s="15">
        <v>26286</v>
      </c>
      <c r="I31" s="16" t="s">
        <v>8</v>
      </c>
      <c r="J31" s="15">
        <v>37447</v>
      </c>
      <c r="K31" s="15">
        <v>44226</v>
      </c>
      <c r="L31" s="18">
        <f t="shared" si="10"/>
        <v>18.572602739726026</v>
      </c>
      <c r="M31" s="16">
        <v>0</v>
      </c>
      <c r="N31" s="16">
        <f>VLOOKUP(G31,Справочники!$A$9:$B$13,2)</f>
        <v>25000</v>
      </c>
      <c r="O31" s="16">
        <f t="shared" si="11"/>
        <v>30000</v>
      </c>
    </row>
    <row r="32" spans="1:15" outlineLevel="2">
      <c r="A32" s="16">
        <v>19</v>
      </c>
      <c r="B32" s="16" t="s">
        <v>75</v>
      </c>
      <c r="C32" s="16" t="s">
        <v>76</v>
      </c>
      <c r="D32" s="16" t="s">
        <v>77</v>
      </c>
      <c r="E32" s="16" t="str">
        <f t="shared" si="9"/>
        <v>Хрустов Ю.Ю.</v>
      </c>
      <c r="F32" s="16" t="s">
        <v>11</v>
      </c>
      <c r="G32" s="16" t="s">
        <v>2</v>
      </c>
      <c r="H32" s="15">
        <v>26604</v>
      </c>
      <c r="I32" s="16" t="s">
        <v>10</v>
      </c>
      <c r="J32" s="15">
        <v>37539</v>
      </c>
      <c r="K32" s="15"/>
      <c r="L32" s="18">
        <f t="shared" ca="1" si="10"/>
        <v>21.104109589041094</v>
      </c>
      <c r="M32" s="16">
        <v>0</v>
      </c>
      <c r="N32" s="16">
        <f>VLOOKUP(G32,Справочники!$A$9:$B$13,2)</f>
        <v>25000</v>
      </c>
      <c r="O32" s="16">
        <f t="shared" ca="1" si="11"/>
        <v>30000</v>
      </c>
    </row>
    <row r="33" spans="1:15" outlineLevel="2">
      <c r="A33" s="16">
        <v>28</v>
      </c>
      <c r="B33" s="16" t="s">
        <v>100</v>
      </c>
      <c r="C33" s="16" t="s">
        <v>101</v>
      </c>
      <c r="D33" s="16" t="s">
        <v>102</v>
      </c>
      <c r="E33" s="16" t="str">
        <f t="shared" si="9"/>
        <v>Лутов Д.С.</v>
      </c>
      <c r="F33" s="16" t="s">
        <v>9</v>
      </c>
      <c r="G33" s="16" t="s">
        <v>2</v>
      </c>
      <c r="H33" s="15">
        <v>22131</v>
      </c>
      <c r="I33" s="16" t="s">
        <v>10</v>
      </c>
      <c r="J33" s="15">
        <v>37742</v>
      </c>
      <c r="K33" s="15"/>
      <c r="L33" s="18">
        <f t="shared" ca="1" si="10"/>
        <v>20.547945205479451</v>
      </c>
      <c r="M33" s="17">
        <v>0</v>
      </c>
      <c r="N33" s="16">
        <f>VLOOKUP(G33,Справочники!$A$9:$B$13,2)</f>
        <v>25000</v>
      </c>
      <c r="O33" s="16">
        <f t="shared" ca="1" si="11"/>
        <v>30000</v>
      </c>
    </row>
    <row r="34" spans="1:15" outlineLevel="2">
      <c r="A34" s="16">
        <v>23</v>
      </c>
      <c r="B34" s="16" t="s">
        <v>85</v>
      </c>
      <c r="C34" s="16" t="s">
        <v>86</v>
      </c>
      <c r="D34" s="16" t="s">
        <v>87</v>
      </c>
      <c r="E34" s="16" t="str">
        <f t="shared" si="9"/>
        <v>Лапутенко Д.Г.</v>
      </c>
      <c r="F34" s="16" t="s">
        <v>11</v>
      </c>
      <c r="G34" s="16" t="s">
        <v>2</v>
      </c>
      <c r="H34" s="15">
        <v>24037</v>
      </c>
      <c r="I34" s="16" t="s">
        <v>12</v>
      </c>
      <c r="J34" s="15">
        <v>37512</v>
      </c>
      <c r="K34" s="15"/>
      <c r="L34" s="18">
        <f t="shared" ca="1" si="10"/>
        <v>21.17808219178082</v>
      </c>
      <c r="M34" s="16">
        <v>2</v>
      </c>
      <c r="N34" s="16">
        <f>VLOOKUP(G34,Справочники!$A$9:$B$13,2)</f>
        <v>25000</v>
      </c>
      <c r="O34" s="16">
        <f t="shared" ca="1" si="11"/>
        <v>30000</v>
      </c>
    </row>
    <row r="35" spans="1:15" outlineLevel="2">
      <c r="A35" s="16">
        <v>15</v>
      </c>
      <c r="B35" s="16" t="s">
        <v>65</v>
      </c>
      <c r="C35" s="16" t="s">
        <v>66</v>
      </c>
      <c r="D35" s="16" t="s">
        <v>67</v>
      </c>
      <c r="E35" s="16" t="str">
        <f t="shared" si="9"/>
        <v>Сидоров С.С.</v>
      </c>
      <c r="F35" s="16" t="s">
        <v>11</v>
      </c>
      <c r="G35" s="16" t="s">
        <v>2</v>
      </c>
      <c r="H35" s="15">
        <v>27427</v>
      </c>
      <c r="I35" s="16" t="s">
        <v>13</v>
      </c>
      <c r="J35" s="15">
        <v>36170</v>
      </c>
      <c r="K35" s="15">
        <v>37174</v>
      </c>
      <c r="L35" s="18">
        <f t="shared" si="10"/>
        <v>2.7506849315068491</v>
      </c>
      <c r="M35" s="16">
        <v>0</v>
      </c>
      <c r="N35" s="16">
        <f>VLOOKUP(G35,Справочники!$A$9:$B$13,2)</f>
        <v>25000</v>
      </c>
      <c r="O35" s="16">
        <f t="shared" si="11"/>
        <v>25000</v>
      </c>
    </row>
    <row r="36" spans="1:15" outlineLevel="2">
      <c r="A36" s="16">
        <v>1</v>
      </c>
      <c r="B36" s="16" t="s">
        <v>29</v>
      </c>
      <c r="C36" s="16" t="s">
        <v>30</v>
      </c>
      <c r="D36" s="16" t="s">
        <v>31</v>
      </c>
      <c r="E36" s="16" t="str">
        <f t="shared" si="9"/>
        <v>Белова С.П.</v>
      </c>
      <c r="F36" s="16" t="s">
        <v>9</v>
      </c>
      <c r="G36" s="16" t="s">
        <v>2</v>
      </c>
      <c r="H36" s="15">
        <v>26857</v>
      </c>
      <c r="I36" s="16" t="s">
        <v>14</v>
      </c>
      <c r="J36" s="15">
        <v>43110</v>
      </c>
      <c r="L36" s="18">
        <f t="shared" ca="1" si="10"/>
        <v>5.8410958904109593</v>
      </c>
      <c r="M36" s="16">
        <v>2</v>
      </c>
      <c r="N36" s="16">
        <f>VLOOKUP(G36,Справочники!$A$9:$B$13,2)</f>
        <v>25000</v>
      </c>
      <c r="O36" s="16">
        <f t="shared" ca="1" si="11"/>
        <v>25000</v>
      </c>
    </row>
    <row r="37" spans="1:15" outlineLevel="2">
      <c r="A37" s="16">
        <v>7</v>
      </c>
      <c r="B37" s="16" t="s">
        <v>45</v>
      </c>
      <c r="C37" s="16" t="s">
        <v>46</v>
      </c>
      <c r="D37" s="16" t="s">
        <v>47</v>
      </c>
      <c r="E37" s="16" t="str">
        <f t="shared" si="9"/>
        <v>Кротова И.П.</v>
      </c>
      <c r="F37" s="16" t="s">
        <v>9</v>
      </c>
      <c r="G37" s="16" t="s">
        <v>2</v>
      </c>
      <c r="H37" s="15">
        <v>29241</v>
      </c>
      <c r="I37" s="16" t="s">
        <v>14</v>
      </c>
      <c r="J37" s="15">
        <v>35724</v>
      </c>
      <c r="L37" s="18">
        <f t="shared" ca="1" si="10"/>
        <v>26.076712328767123</v>
      </c>
      <c r="M37" s="16">
        <v>1</v>
      </c>
      <c r="N37" s="16">
        <f>VLOOKUP(G37,Справочники!$A$9:$B$13,2)</f>
        <v>25000</v>
      </c>
      <c r="O37" s="16">
        <f t="shared" ca="1" si="11"/>
        <v>30000</v>
      </c>
    </row>
    <row r="38" spans="1:15" outlineLevel="1">
      <c r="G38" s="22" t="s">
        <v>122</v>
      </c>
      <c r="H38" s="15"/>
      <c r="J38" s="15"/>
      <c r="L38" s="18"/>
      <c r="O38" s="16">
        <f ca="1">SUBTOTAL(9,O30:O37)</f>
        <v>230000</v>
      </c>
    </row>
    <row r="39" spans="1:15">
      <c r="G39" s="22" t="s">
        <v>118</v>
      </c>
      <c r="H39" s="15"/>
      <c r="J39" s="15"/>
      <c r="L39" s="18"/>
      <c r="O39" s="16">
        <f ca="1">SUBTOTAL(9,O5:O37)</f>
        <v>1795000</v>
      </c>
    </row>
    <row r="40" spans="1:15">
      <c r="H40" s="15"/>
    </row>
  </sheetData>
  <autoFilter ref="A4:O37">
    <sortState ref="A5:O34">
      <sortCondition ref="G4:G34"/>
    </sortState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F5 F6 F7 F8 F9 F20 F12 F13 F14 F15 F16 F17 F18 F19 F28 F22 F23 F24 F25 F26 F27 F10 F30 F31 F32 F33 F34 F35 F36 F37</xm:sqref>
        </x14:dataValidation>
        <x14:dataValidation type="list" allowBlank="1" showInputMessage="1" showErrorMessage="1">
          <x14:formula1>
            <xm:f>Справочники!$A$9:$A$13</xm:f>
          </x14:formula1>
          <xm:sqref>I5 I6 I7 I8 I9 I20 I12 I13 I14 I15 I16 I17 I18 I19 I28 I22 I23 I24 I25 I26 I27 I10 I30 I31 I32 I33 I34 I35 I36 I37</xm:sqref>
        </x14:dataValidation>
        <x14:dataValidation type="list" allowBlank="1" showInputMessage="1" showErrorMessage="1">
          <x14:formula1>
            <xm:f>Справочники!$A$3:$A$6</xm:f>
          </x14:formula1>
          <xm:sqref>G5 G6 G7 G8 G9 G20 G12 G13 G14 G15 G16 G17 G18 G19 G28 G22 G23 G24 G25 G26 G27 G10 G30 G31 G32 G33 G34 G35 G36 G37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60" zoomScaleNormal="60" zoomScaleSheetLayoutView="50" workbookViewId="0">
      <selection activeCell="R28" sqref="R28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0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14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9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autoFilter ref="A4:O34"/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 G6 G7 G8:G9 G10:G11 G12 G13 G14 G15 G16:G17 G18 G19 G20 G21:G22 G23:G24 G25 G26 G27 G28 G29 G30 G31 G32 G33 G34</xm:sqref>
        </x14:dataValidation>
        <x14:dataValidation type="list" allowBlank="1" showInputMessage="1" showErrorMessage="1">
          <x14:formula1>
            <xm:f>Справочники!$A$9:$A$13</xm:f>
          </x14:formula1>
          <xm:sqref>I5 I6 I7 I8:I9 I10:I11 I12 I13 I14 I15 I16:I17 I18 I19 I20 I21:I22 I23:I24 I25 I26 I27 I28 I29 I30 I31 I32 I33 I34</xm:sqref>
        </x14:dataValidation>
        <x14:dataValidation type="list" allowBlank="1" showInputMessage="1" showErrorMessage="1">
          <x14:formula1>
            <xm:f>Справочники!$D$9:$D$10</xm:f>
          </x14:formula1>
          <xm:sqref>F5 F6 F7 F8:F9 F10:F11 F12 F13 F14 F15 F16:F17 F18 F19 F20 F21:F22 F23:F24 F25 F26 F27 F28 F29 F30 F31 F32 F33 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0" zoomScale="70" zoomScaleNormal="70" workbookViewId="0">
      <selection activeCell="N5" sqref="N5:N34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>B15&amp;" "&amp;LEFT(C15)&amp;"."&amp;LEFT(D15)&amp;"."</f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conditionalFormatting sqref="N5:N34">
    <cfRule type="cellIs" dxfId="2" priority="5" operator="greaterThan">
      <formula>50000</formula>
    </cfRule>
  </conditionalFormatting>
  <conditionalFormatting sqref="B5:G34">
    <cfRule type="expression" dxfId="1" priority="4">
      <formula>IF($G5 = "Плановый", 1)</formula>
    </cfRule>
  </conditionalFormatting>
  <conditionalFormatting sqref="A5:O34">
    <cfRule type="expression" dxfId="0" priority="1">
      <formula>IF($K5 &gt;0, 1)</formula>
    </cfRule>
  </conditionalFormatting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" zoomScale="60" zoomScaleNormal="60" workbookViewId="0">
      <selection activeCell="A4" sqref="A4:O34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1</v>
      </c>
      <c r="B5" s="16" t="s">
        <v>29</v>
      </c>
      <c r="C5" s="16" t="s">
        <v>30</v>
      </c>
      <c r="D5" s="16" t="s">
        <v>31</v>
      </c>
      <c r="E5" s="16" t="str">
        <f t="shared" ref="E5:E34" si="0"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t="shared" ref="L5:L34" ca="1" si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t="shared" ref="O5:O34" ca="1" si="2">N5+IF(L5&gt;7,$F$1,0)</f>
        <v>25000</v>
      </c>
    </row>
    <row r="6" spans="1:15">
      <c r="A6" s="16">
        <v>20</v>
      </c>
      <c r="B6" s="16" t="s">
        <v>78</v>
      </c>
      <c r="C6" s="16" t="s">
        <v>79</v>
      </c>
      <c r="D6" s="16" t="s">
        <v>77</v>
      </c>
      <c r="E6" s="16" t="str">
        <f t="shared" si="0"/>
        <v>Блинов С.Ю.</v>
      </c>
      <c r="F6" s="16" t="s">
        <v>9</v>
      </c>
      <c r="G6" s="16" t="s">
        <v>1</v>
      </c>
      <c r="H6" s="15">
        <v>25113</v>
      </c>
      <c r="I6" s="16" t="s">
        <v>10</v>
      </c>
      <c r="J6" s="15">
        <v>36229</v>
      </c>
      <c r="K6" s="15"/>
      <c r="L6" s="18">
        <f t="shared" ca="1" si="1"/>
        <v>24.693150684931506</v>
      </c>
      <c r="M6" s="16">
        <v>3</v>
      </c>
      <c r="N6" s="16">
        <f>VLOOKUP(G6,Справочники!$A$9:$B$13,2)</f>
        <v>70000</v>
      </c>
      <c r="O6" s="16">
        <f t="shared" ca="1" si="2"/>
        <v>75000</v>
      </c>
    </row>
    <row r="7" spans="1:15">
      <c r="A7" s="16">
        <v>2</v>
      </c>
      <c r="B7" s="16" t="s">
        <v>32</v>
      </c>
      <c r="C7" s="16" t="s">
        <v>33</v>
      </c>
      <c r="D7" s="16" t="s">
        <v>34</v>
      </c>
      <c r="E7" s="16" t="str">
        <f t="shared" si="0"/>
        <v>Бойцов С.С.</v>
      </c>
      <c r="F7" s="16" t="s">
        <v>11</v>
      </c>
      <c r="G7" s="16" t="s">
        <v>4</v>
      </c>
      <c r="H7" s="15">
        <v>27632</v>
      </c>
      <c r="I7" s="16" t="s">
        <v>10</v>
      </c>
      <c r="J7" s="15">
        <v>42014</v>
      </c>
      <c r="L7" s="18">
        <f t="shared" ca="1" si="1"/>
        <v>8.8438356164383567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>
      <c r="A8" s="16">
        <v>3</v>
      </c>
      <c r="B8" s="16" t="s">
        <v>35</v>
      </c>
      <c r="C8" s="16" t="s">
        <v>36</v>
      </c>
      <c r="D8" s="16" t="s">
        <v>37</v>
      </c>
      <c r="E8" s="16" t="str">
        <f t="shared" si="0"/>
        <v>Гайдай И.М.</v>
      </c>
      <c r="F8" s="16" t="s">
        <v>11</v>
      </c>
      <c r="G8" s="16" t="s">
        <v>3</v>
      </c>
      <c r="H8" s="15">
        <v>25886</v>
      </c>
      <c r="I8" s="16" t="s">
        <v>8</v>
      </c>
      <c r="J8" s="15">
        <v>37011</v>
      </c>
      <c r="L8" s="18">
        <f t="shared" ca="1" si="1"/>
        <v>22.550684931506851</v>
      </c>
      <c r="M8" s="16">
        <v>1</v>
      </c>
      <c r="N8" s="16">
        <f>VLOOKUP(G8,Справочники!$A$9:$B$13,2)</f>
        <v>65000</v>
      </c>
      <c r="O8" s="16">
        <f t="shared" ca="1" si="2"/>
        <v>70000</v>
      </c>
    </row>
    <row r="9" spans="1:15">
      <c r="A9" s="16">
        <v>4</v>
      </c>
      <c r="B9" s="16" t="s">
        <v>38</v>
      </c>
      <c r="C9" s="16" t="s">
        <v>36</v>
      </c>
      <c r="D9" s="16" t="s">
        <v>39</v>
      </c>
      <c r="E9" s="16" t="str">
        <f t="shared" si="0"/>
        <v>Иваненко И.П.</v>
      </c>
      <c r="F9" s="16" t="s">
        <v>11</v>
      </c>
      <c r="G9" s="16" t="s">
        <v>4</v>
      </c>
      <c r="H9" s="15">
        <v>31433</v>
      </c>
      <c r="I9" s="16" t="s">
        <v>13</v>
      </c>
      <c r="J9" s="15">
        <v>43931</v>
      </c>
      <c r="L9" s="18">
        <f t="shared" ca="1" si="1"/>
        <v>3.591780821917808</v>
      </c>
      <c r="M9" s="16">
        <v>1</v>
      </c>
      <c r="N9" s="16">
        <f>VLOOKUP(G9,Справочники!$A$9:$B$13,2)</f>
        <v>65000</v>
      </c>
      <c r="O9" s="16">
        <f t="shared" ca="1" si="2"/>
        <v>65000</v>
      </c>
    </row>
    <row r="10" spans="1:15">
      <c r="A10" s="16">
        <v>5</v>
      </c>
      <c r="B10" s="16" t="s">
        <v>40</v>
      </c>
      <c r="C10" s="16" t="s">
        <v>36</v>
      </c>
      <c r="D10" s="16" t="s">
        <v>41</v>
      </c>
      <c r="E10" s="16" t="str">
        <f t="shared" si="0"/>
        <v>Иванов И.И.</v>
      </c>
      <c r="F10" s="16" t="s">
        <v>11</v>
      </c>
      <c r="G10" s="16" t="s">
        <v>3</v>
      </c>
      <c r="H10" s="15">
        <v>25094</v>
      </c>
      <c r="I10" s="16" t="s">
        <v>13</v>
      </c>
      <c r="J10" s="15">
        <v>38727</v>
      </c>
      <c r="L10" s="18">
        <f t="shared" ca="1" si="1"/>
        <v>17.849315068493151</v>
      </c>
      <c r="M10" s="16">
        <v>2</v>
      </c>
      <c r="N10" s="16">
        <f>VLOOKUP(G10,Справочники!$A$9:$B$13,2)</f>
        <v>65000</v>
      </c>
      <c r="O10" s="16">
        <f t="shared" ca="1" si="2"/>
        <v>70000</v>
      </c>
    </row>
    <row r="11" spans="1:15">
      <c r="A11" s="16">
        <v>6</v>
      </c>
      <c r="B11" s="16" t="s">
        <v>42</v>
      </c>
      <c r="C11" s="16" t="s">
        <v>43</v>
      </c>
      <c r="D11" s="16" t="s">
        <v>44</v>
      </c>
      <c r="E11" s="16" t="str">
        <f t="shared" si="0"/>
        <v>Краснов П.П.</v>
      </c>
      <c r="F11" s="16" t="s">
        <v>11</v>
      </c>
      <c r="G11" s="16" t="s">
        <v>1</v>
      </c>
      <c r="H11" s="15">
        <v>25966</v>
      </c>
      <c r="I11" s="16" t="s">
        <v>14</v>
      </c>
      <c r="J11" s="15">
        <v>37082</v>
      </c>
      <c r="L11" s="18">
        <f t="shared" ca="1" si="1"/>
        <v>22.356164383561644</v>
      </c>
      <c r="M11" s="16">
        <v>5</v>
      </c>
      <c r="N11" s="16">
        <f>VLOOKUP(G11,Справочники!$A$9:$B$13,2)</f>
        <v>70000</v>
      </c>
      <c r="O11" s="16">
        <f t="shared" ca="1" si="2"/>
        <v>75000</v>
      </c>
    </row>
    <row r="12" spans="1:15">
      <c r="A12" s="16">
        <v>7</v>
      </c>
      <c r="B12" s="16" t="s">
        <v>45</v>
      </c>
      <c r="C12" s="16" t="s">
        <v>46</v>
      </c>
      <c r="D12" s="16" t="s">
        <v>47</v>
      </c>
      <c r="E12" s="16" t="str">
        <f t="shared" si="0"/>
        <v>Кротова И.П.</v>
      </c>
      <c r="F12" s="16" t="s">
        <v>9</v>
      </c>
      <c r="G12" s="16" t="s">
        <v>2</v>
      </c>
      <c r="H12" s="15">
        <v>29241</v>
      </c>
      <c r="I12" s="16" t="s">
        <v>14</v>
      </c>
      <c r="J12" s="15">
        <v>35724</v>
      </c>
      <c r="L12" s="18">
        <f t="shared" ca="1" si="1"/>
        <v>26.076712328767123</v>
      </c>
      <c r="M12" s="16">
        <v>1</v>
      </c>
      <c r="N12" s="16">
        <f>VLOOKUP(G12,Справочники!$A$9:$B$13,2)</f>
        <v>25000</v>
      </c>
      <c r="O12" s="16">
        <f t="shared" ca="1" si="2"/>
        <v>30000</v>
      </c>
    </row>
    <row r="13" spans="1:15">
      <c r="A13" s="16">
        <v>8</v>
      </c>
      <c r="B13" s="16" t="s">
        <v>48</v>
      </c>
      <c r="C13" s="16" t="s">
        <v>49</v>
      </c>
      <c r="D13" s="16" t="s">
        <v>31</v>
      </c>
      <c r="E13" s="16" t="str">
        <f t="shared" si="0"/>
        <v>Кукина Ю.П.</v>
      </c>
      <c r="F13" s="16" t="s">
        <v>9</v>
      </c>
      <c r="G13" s="16" t="s">
        <v>3</v>
      </c>
      <c r="H13" s="15">
        <v>26286</v>
      </c>
      <c r="I13" s="16" t="s">
        <v>10</v>
      </c>
      <c r="J13" s="15">
        <v>36535</v>
      </c>
      <c r="K13" s="15">
        <v>44551</v>
      </c>
      <c r="L13" s="18">
        <f t="shared" si="1"/>
        <v>21.961643835616439</v>
      </c>
      <c r="M13" s="16">
        <v>1</v>
      </c>
      <c r="N13" s="16">
        <f>VLOOKUP(G13,Справочники!$A$9:$B$13,2)</f>
        <v>65000</v>
      </c>
      <c r="O13" s="16">
        <f t="shared" si="2"/>
        <v>70000</v>
      </c>
    </row>
    <row r="14" spans="1:15">
      <c r="A14" s="16">
        <v>23</v>
      </c>
      <c r="B14" s="16" t="s">
        <v>85</v>
      </c>
      <c r="C14" s="16" t="s">
        <v>86</v>
      </c>
      <c r="D14" s="16" t="s">
        <v>87</v>
      </c>
      <c r="E14" s="16" t="str">
        <f t="shared" si="0"/>
        <v>Лапутенко Д.Г.</v>
      </c>
      <c r="F14" s="16" t="s">
        <v>11</v>
      </c>
      <c r="G14" s="16" t="s">
        <v>2</v>
      </c>
      <c r="H14" s="15">
        <v>24037</v>
      </c>
      <c r="I14" s="16" t="s">
        <v>12</v>
      </c>
      <c r="J14" s="15">
        <v>37512</v>
      </c>
      <c r="K14" s="15"/>
      <c r="L14" s="18">
        <f t="shared" ca="1" si="1"/>
        <v>21.17808219178082</v>
      </c>
      <c r="M14" s="16">
        <v>2</v>
      </c>
      <c r="N14" s="16">
        <f>VLOOKUP(G14,Справочники!$A$9:$B$13,2)</f>
        <v>25000</v>
      </c>
      <c r="O14" s="16">
        <f t="shared" ca="1" si="2"/>
        <v>30000</v>
      </c>
    </row>
    <row r="15" spans="1:15">
      <c r="A15" s="16">
        <v>26</v>
      </c>
      <c r="B15" s="16" t="s">
        <v>94</v>
      </c>
      <c r="C15" s="16" t="s">
        <v>95</v>
      </c>
      <c r="D15" s="16" t="s">
        <v>96</v>
      </c>
      <c r="E15" s="16" t="str">
        <f t="shared" si="0"/>
        <v>Ложечкин С.Ф.</v>
      </c>
      <c r="F15" s="16" t="s">
        <v>11</v>
      </c>
      <c r="G15" s="16" t="s">
        <v>4</v>
      </c>
      <c r="H15" s="15">
        <v>23181</v>
      </c>
      <c r="I15" s="16" t="s">
        <v>12</v>
      </c>
      <c r="J15" s="15">
        <v>37030</v>
      </c>
      <c r="K15" s="15"/>
      <c r="L15" s="18">
        <f t="shared" ca="1" si="1"/>
        <v>22.4986301369863</v>
      </c>
      <c r="M15" s="16">
        <v>3</v>
      </c>
      <c r="N15" s="16">
        <f>VLOOKUP(G15,Справочники!$A$9:$B$13,2)</f>
        <v>65000</v>
      </c>
      <c r="O15" s="16">
        <f t="shared" ca="1" si="2"/>
        <v>70000</v>
      </c>
    </row>
    <row r="16" spans="1:15">
      <c r="A16" s="16">
        <v>28</v>
      </c>
      <c r="B16" s="16" t="s">
        <v>100</v>
      </c>
      <c r="C16" s="16" t="s">
        <v>101</v>
      </c>
      <c r="D16" s="16" t="s">
        <v>102</v>
      </c>
      <c r="E16" s="16" t="str">
        <f t="shared" si="0"/>
        <v>Лутов Д.С.</v>
      </c>
      <c r="F16" s="16" t="s">
        <v>9</v>
      </c>
      <c r="G16" s="16" t="s">
        <v>2</v>
      </c>
      <c r="H16" s="15">
        <v>22131</v>
      </c>
      <c r="I16" s="16" t="s">
        <v>10</v>
      </c>
      <c r="J16" s="15">
        <v>37742</v>
      </c>
      <c r="K16" s="15"/>
      <c r="L16" s="18">
        <f t="shared" ca="1" si="1"/>
        <v>20.547945205479451</v>
      </c>
      <c r="M16" s="17">
        <v>0</v>
      </c>
      <c r="N16" s="16">
        <f>VLOOKUP(G16,Справочники!$A$9:$B$13,2)</f>
        <v>25000</v>
      </c>
      <c r="O16" s="16">
        <f t="shared" ca="1" si="2"/>
        <v>30000</v>
      </c>
    </row>
    <row r="17" spans="1:15">
      <c r="A17" s="16">
        <v>9</v>
      </c>
      <c r="B17" s="16" t="s">
        <v>50</v>
      </c>
      <c r="C17" s="16" t="s">
        <v>51</v>
      </c>
      <c r="D17" s="16" t="s">
        <v>52</v>
      </c>
      <c r="E17" s="16" t="str">
        <f t="shared" si="0"/>
        <v>Макова А.И.</v>
      </c>
      <c r="F17" s="16" t="s">
        <v>9</v>
      </c>
      <c r="G17" s="16" t="s">
        <v>2</v>
      </c>
      <c r="H17" s="15">
        <v>26366</v>
      </c>
      <c r="I17" s="16" t="s">
        <v>8</v>
      </c>
      <c r="J17" s="15">
        <v>36626</v>
      </c>
      <c r="L17" s="18">
        <f t="shared" ca="1" si="1"/>
        <v>23.605479452054794</v>
      </c>
      <c r="M17" s="16">
        <v>1</v>
      </c>
      <c r="N17" s="16">
        <f>VLOOKUP(G17,Справочники!$A$9:$B$13,2)</f>
        <v>25000</v>
      </c>
      <c r="O17" s="16">
        <f t="shared" ca="1" si="2"/>
        <v>30000</v>
      </c>
    </row>
    <row r="18" spans="1:15">
      <c r="A18" s="16">
        <v>24</v>
      </c>
      <c r="B18" s="16" t="s">
        <v>88</v>
      </c>
      <c r="C18" s="16" t="s">
        <v>89</v>
      </c>
      <c r="D18" s="16" t="s">
        <v>90</v>
      </c>
      <c r="E18" s="16" t="str">
        <f t="shared" si="0"/>
        <v>Мышечкина Г.А.</v>
      </c>
      <c r="F18" s="16" t="s">
        <v>11</v>
      </c>
      <c r="G18" s="16" t="s">
        <v>1</v>
      </c>
      <c r="H18" s="15">
        <v>28764</v>
      </c>
      <c r="I18" s="16" t="s">
        <v>13</v>
      </c>
      <c r="J18" s="15">
        <v>37110</v>
      </c>
      <c r="K18" s="15">
        <v>44098</v>
      </c>
      <c r="L18" s="18">
        <f t="shared" si="1"/>
        <v>19.145205479452056</v>
      </c>
      <c r="M18" s="16">
        <v>3</v>
      </c>
      <c r="N18" s="16">
        <f>VLOOKUP(G18,Справочники!$A$9:$B$13,2)</f>
        <v>70000</v>
      </c>
      <c r="O18" s="16">
        <f t="shared" si="2"/>
        <v>75000</v>
      </c>
    </row>
    <row r="19" spans="1:15">
      <c r="A19" s="16">
        <v>10</v>
      </c>
      <c r="B19" s="16" t="s">
        <v>53</v>
      </c>
      <c r="C19" s="16" t="s">
        <v>54</v>
      </c>
      <c r="D19" s="16" t="s">
        <v>41</v>
      </c>
      <c r="E19" s="16" t="str">
        <f t="shared" si="0"/>
        <v>Петренко П.И.</v>
      </c>
      <c r="F19" s="16" t="s">
        <v>11</v>
      </c>
      <c r="G19" s="16" t="s">
        <v>1</v>
      </c>
      <c r="H19" s="15">
        <v>27712</v>
      </c>
      <c r="I19" s="16" t="s">
        <v>12</v>
      </c>
      <c r="J19" s="15">
        <v>36078</v>
      </c>
      <c r="L19" s="18">
        <f t="shared" ca="1" si="1"/>
        <v>25.106849315068494</v>
      </c>
      <c r="M19" s="16">
        <v>1</v>
      </c>
      <c r="N19" s="16">
        <f>VLOOKUP(G19,Справочники!$A$9:$B$13,2)</f>
        <v>70000</v>
      </c>
      <c r="O19" s="16">
        <f t="shared" ca="1" si="2"/>
        <v>75000</v>
      </c>
    </row>
    <row r="20" spans="1:15">
      <c r="A20" s="16">
        <v>11</v>
      </c>
      <c r="B20" s="16" t="s">
        <v>55</v>
      </c>
      <c r="C20" s="16" t="s">
        <v>54</v>
      </c>
      <c r="D20" s="16" t="s">
        <v>39</v>
      </c>
      <c r="E20" s="16" t="str">
        <f t="shared" si="0"/>
        <v>Петров П.П.</v>
      </c>
      <c r="F20" s="16" t="s">
        <v>11</v>
      </c>
      <c r="G20" s="16" t="s">
        <v>1</v>
      </c>
      <c r="H20" s="15">
        <v>25806</v>
      </c>
      <c r="I20" s="16" t="s">
        <v>13</v>
      </c>
      <c r="J20" s="15">
        <v>35997</v>
      </c>
      <c r="L20" s="18">
        <f t="shared" ca="1" si="1"/>
        <v>25.328767123287673</v>
      </c>
      <c r="M20" s="16">
        <v>2</v>
      </c>
      <c r="N20" s="16">
        <f>VLOOKUP(G20,Справочники!$A$9:$B$13,2)</f>
        <v>70000</v>
      </c>
      <c r="O20" s="16">
        <f t="shared" ca="1" si="2"/>
        <v>75000</v>
      </c>
    </row>
    <row r="21" spans="1:15">
      <c r="A21" s="16">
        <v>27</v>
      </c>
      <c r="B21" s="16" t="s">
        <v>97</v>
      </c>
      <c r="C21" s="16" t="s">
        <v>98</v>
      </c>
      <c r="D21" s="16" t="s">
        <v>99</v>
      </c>
      <c r="E21" s="16" t="str">
        <f t="shared" si="0"/>
        <v>Попова Ф.В.</v>
      </c>
      <c r="F21" s="16" t="s">
        <v>11</v>
      </c>
      <c r="G21" s="16" t="s">
        <v>3</v>
      </c>
      <c r="H21" s="15">
        <v>29573</v>
      </c>
      <c r="I21" s="16" t="s">
        <v>14</v>
      </c>
      <c r="J21" s="15">
        <v>37307</v>
      </c>
      <c r="K21" s="15"/>
      <c r="L21" s="18">
        <f t="shared" ca="1" si="1"/>
        <v>21.739726027397261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>
      <c r="A22" s="16">
        <v>29</v>
      </c>
      <c r="B22" s="16" t="s">
        <v>103</v>
      </c>
      <c r="C22" s="16" t="s">
        <v>104</v>
      </c>
      <c r="D22" s="16" t="s">
        <v>105</v>
      </c>
      <c r="E22" s="16" t="str">
        <f t="shared" si="0"/>
        <v>Прогина К.Л.</v>
      </c>
      <c r="F22" s="16" t="s">
        <v>11</v>
      </c>
      <c r="G22" s="16" t="s">
        <v>3</v>
      </c>
      <c r="H22" s="15">
        <v>24946</v>
      </c>
      <c r="I22" s="16" t="s">
        <v>12</v>
      </c>
      <c r="J22" s="15">
        <v>36443</v>
      </c>
      <c r="K22" s="15"/>
      <c r="L22" s="18">
        <f t="shared" ca="1" si="1"/>
        <v>24.106849315068494</v>
      </c>
      <c r="M22" s="17">
        <v>0</v>
      </c>
      <c r="N22" s="16">
        <f>VLOOKUP(G22,Справочники!$A$9:$B$13,2)</f>
        <v>65000</v>
      </c>
      <c r="O22" s="16">
        <f t="shared" ca="1" si="2"/>
        <v>70000</v>
      </c>
    </row>
    <row r="23" spans="1:15">
      <c r="A23" s="16">
        <v>30</v>
      </c>
      <c r="B23" s="16" t="s">
        <v>106</v>
      </c>
      <c r="C23" s="16" t="s">
        <v>60</v>
      </c>
      <c r="D23" s="16" t="s">
        <v>107</v>
      </c>
      <c r="E23" s="16" t="str">
        <f t="shared" si="0"/>
        <v>Ровенко О.Д.</v>
      </c>
      <c r="F23" s="16" t="s">
        <v>11</v>
      </c>
      <c r="G23" s="16" t="s">
        <v>4</v>
      </c>
      <c r="H23" s="15">
        <v>26878</v>
      </c>
      <c r="I23" s="16" t="s">
        <v>13</v>
      </c>
      <c r="J23" s="15">
        <v>38648</v>
      </c>
      <c r="K23" s="15"/>
      <c r="L23" s="18">
        <f t="shared" ca="1" si="1"/>
        <v>18.065753424657533</v>
      </c>
      <c r="M23" s="17">
        <v>0</v>
      </c>
      <c r="N23" s="16">
        <f>VLOOKUP(G23,Справочники!$A$9:$B$13,2)</f>
        <v>65000</v>
      </c>
      <c r="O23" s="16">
        <f t="shared" ca="1" si="2"/>
        <v>70000</v>
      </c>
    </row>
    <row r="24" spans="1:15">
      <c r="A24" s="16">
        <v>12</v>
      </c>
      <c r="B24" s="16" t="s">
        <v>56</v>
      </c>
      <c r="C24" s="16" t="s">
        <v>57</v>
      </c>
      <c r="D24" s="16" t="s">
        <v>58</v>
      </c>
      <c r="E24" s="16" t="str">
        <f t="shared" si="0"/>
        <v>Родионов А.В.</v>
      </c>
      <c r="F24" s="16" t="s">
        <v>11</v>
      </c>
      <c r="G24" s="16" t="s">
        <v>2</v>
      </c>
      <c r="H24" s="15">
        <v>26286</v>
      </c>
      <c r="I24" s="16" t="s">
        <v>8</v>
      </c>
      <c r="J24" s="15">
        <v>37447</v>
      </c>
      <c r="K24" s="15">
        <v>44226</v>
      </c>
      <c r="L24" s="18">
        <f t="shared" si="1"/>
        <v>18.572602739726026</v>
      </c>
      <c r="M24" s="16">
        <v>0</v>
      </c>
      <c r="N24" s="16">
        <f>VLOOKUP(G24,Справочники!$A$9:$B$13,2)</f>
        <v>25000</v>
      </c>
      <c r="O24" s="16">
        <f t="shared" si="2"/>
        <v>30000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>
      <c r="A26" s="16">
        <v>13</v>
      </c>
      <c r="B26" s="16" t="s">
        <v>59</v>
      </c>
      <c r="C26" s="16" t="s">
        <v>60</v>
      </c>
      <c r="D26" s="16" t="s">
        <v>61</v>
      </c>
      <c r="E26" s="16" t="str">
        <f t="shared" si="0"/>
        <v>Рябов О.Е.</v>
      </c>
      <c r="F26" s="16" t="s">
        <v>11</v>
      </c>
      <c r="G26" s="16" t="s">
        <v>1</v>
      </c>
      <c r="H26" s="15">
        <v>26046</v>
      </c>
      <c r="I26" s="16" t="s">
        <v>8</v>
      </c>
      <c r="J26" s="15">
        <v>42752</v>
      </c>
      <c r="L26" s="18">
        <f t="shared" ca="1" si="1"/>
        <v>6.8219178082191778</v>
      </c>
      <c r="M26" s="16">
        <v>1</v>
      </c>
      <c r="N26" s="16">
        <f>VLOOKUP(G26,Справочники!$A$9:$B$13,2)</f>
        <v>70000</v>
      </c>
      <c r="O26" s="16">
        <f t="shared" ca="1" si="2"/>
        <v>70000</v>
      </c>
    </row>
    <row r="27" spans="1:15">
      <c r="A27" s="16">
        <v>22</v>
      </c>
      <c r="B27" s="16" t="s">
        <v>82</v>
      </c>
      <c r="C27" s="16" t="s">
        <v>83</v>
      </c>
      <c r="D27" s="16" t="s">
        <v>84</v>
      </c>
      <c r="E27" s="16" t="str">
        <f t="shared" si="0"/>
        <v>Савосина Д.И.</v>
      </c>
      <c r="F27" s="16" t="s">
        <v>11</v>
      </c>
      <c r="G27" s="16" t="s">
        <v>4</v>
      </c>
      <c r="H27" s="15">
        <v>22608</v>
      </c>
      <c r="I27" s="16" t="s">
        <v>13</v>
      </c>
      <c r="J27" s="15">
        <v>38234</v>
      </c>
      <c r="K27" s="15"/>
      <c r="L27" s="18">
        <f t="shared" ca="1" si="1"/>
        <v>19.2</v>
      </c>
      <c r="M27" s="16">
        <v>3</v>
      </c>
      <c r="N27" s="16">
        <f>VLOOKUP(G27,Справочники!$A$9:$B$13,2)</f>
        <v>65000</v>
      </c>
      <c r="O27" s="16">
        <f t="shared" ca="1" si="2"/>
        <v>70000</v>
      </c>
    </row>
    <row r="28" spans="1:15">
      <c r="A28" s="16">
        <v>14</v>
      </c>
      <c r="B28" s="16" t="s">
        <v>62</v>
      </c>
      <c r="C28" s="16" t="s">
        <v>63</v>
      </c>
      <c r="D28" s="16" t="s">
        <v>64</v>
      </c>
      <c r="E28" s="16" t="str">
        <f t="shared" si="0"/>
        <v>Седов К.Ф.</v>
      </c>
      <c r="F28" s="16" t="s">
        <v>11</v>
      </c>
      <c r="G28" s="16" t="s">
        <v>4</v>
      </c>
      <c r="H28" s="15">
        <v>26238</v>
      </c>
      <c r="I28" s="16" t="s">
        <v>10</v>
      </c>
      <c r="J28" s="15">
        <v>36262</v>
      </c>
      <c r="L28" s="18">
        <f t="shared" ca="1" si="1"/>
        <v>24.602739726027398</v>
      </c>
      <c r="M28" s="16">
        <v>5</v>
      </c>
      <c r="N28" s="16">
        <f>VLOOKUP(G28,Справочники!$A$9:$B$13,2)</f>
        <v>65000</v>
      </c>
      <c r="O28" s="16">
        <f t="shared" ca="1" si="2"/>
        <v>70000</v>
      </c>
    </row>
    <row r="29" spans="1:15">
      <c r="A29" s="16">
        <v>15</v>
      </c>
      <c r="B29" s="16" t="s">
        <v>65</v>
      </c>
      <c r="C29" s="16" t="s">
        <v>66</v>
      </c>
      <c r="D29" s="16" t="s">
        <v>67</v>
      </c>
      <c r="E29" s="16" t="str">
        <f t="shared" si="0"/>
        <v>Сидоров С.С.</v>
      </c>
      <c r="F29" s="16" t="s">
        <v>11</v>
      </c>
      <c r="G29" s="16" t="s">
        <v>2</v>
      </c>
      <c r="H29" s="15">
        <v>27427</v>
      </c>
      <c r="I29" s="16" t="s">
        <v>13</v>
      </c>
      <c r="J29" s="15">
        <v>36170</v>
      </c>
      <c r="K29" s="15">
        <v>37174</v>
      </c>
      <c r="L29" s="18">
        <f t="shared" si="1"/>
        <v>2.7506849315068491</v>
      </c>
      <c r="M29" s="16">
        <v>0</v>
      </c>
      <c r="N29" s="16">
        <f>VLOOKUP(G29,Справочники!$A$9:$B$13,2)</f>
        <v>25000</v>
      </c>
      <c r="O29" s="16">
        <f t="shared" si="2"/>
        <v>25000</v>
      </c>
    </row>
    <row r="30" spans="1:15">
      <c r="A30" s="16">
        <v>16</v>
      </c>
      <c r="B30" s="16" t="s">
        <v>68</v>
      </c>
      <c r="C30" s="16" t="s">
        <v>69</v>
      </c>
      <c r="D30" s="16" t="s">
        <v>70</v>
      </c>
      <c r="E30" s="16" t="str">
        <f t="shared" si="0"/>
        <v>Сушкина А.В.</v>
      </c>
      <c r="F30" s="16" t="s">
        <v>9</v>
      </c>
      <c r="G30" s="16" t="s">
        <v>4</v>
      </c>
      <c r="H30" s="15">
        <v>31763</v>
      </c>
      <c r="I30" s="16" t="s">
        <v>14</v>
      </c>
      <c r="J30" s="15">
        <v>36717</v>
      </c>
      <c r="K30" s="15">
        <v>40524</v>
      </c>
      <c r="L30" s="18">
        <f t="shared" si="1"/>
        <v>10.43013698630137</v>
      </c>
      <c r="M30" s="16">
        <v>1</v>
      </c>
      <c r="N30" s="16">
        <f>VLOOKUP(G30,Справочники!$A$9:$B$13,2)</f>
        <v>65000</v>
      </c>
      <c r="O30" s="16">
        <f t="shared" si="2"/>
        <v>70000</v>
      </c>
    </row>
    <row r="31" spans="1:15">
      <c r="A31" s="16">
        <v>25</v>
      </c>
      <c r="B31" s="16" t="s">
        <v>91</v>
      </c>
      <c r="C31" s="16" t="s">
        <v>92</v>
      </c>
      <c r="D31" s="16" t="s">
        <v>93</v>
      </c>
      <c r="E31" s="16" t="str">
        <f t="shared" si="0"/>
        <v>Тетуев М.Б.</v>
      </c>
      <c r="F31" s="16" t="s">
        <v>9</v>
      </c>
      <c r="G31" s="16" t="s">
        <v>1</v>
      </c>
      <c r="H31" s="15">
        <v>32217</v>
      </c>
      <c r="I31" s="16" t="s">
        <v>12</v>
      </c>
      <c r="J31" s="15">
        <v>36792</v>
      </c>
      <c r="K31" s="15">
        <v>41255</v>
      </c>
      <c r="L31" s="18">
        <f t="shared" si="1"/>
        <v>12.227397260273973</v>
      </c>
      <c r="M31" s="16">
        <v>4</v>
      </c>
      <c r="N31" s="16">
        <f>VLOOKUP(G31,Справочники!$A$9:$B$13,2)</f>
        <v>70000</v>
      </c>
      <c r="O31" s="16">
        <f t="shared" si="2"/>
        <v>75000</v>
      </c>
    </row>
    <row r="32" spans="1:15">
      <c r="A32" s="16">
        <v>17</v>
      </c>
      <c r="B32" s="16" t="s">
        <v>71</v>
      </c>
      <c r="C32" s="16" t="s">
        <v>66</v>
      </c>
      <c r="D32" s="16" t="s">
        <v>72</v>
      </c>
      <c r="E32" s="16" t="str">
        <f t="shared" si="0"/>
        <v>Фоменко С.К.</v>
      </c>
      <c r="F32" s="16" t="s">
        <v>11</v>
      </c>
      <c r="G32" s="16" t="s">
        <v>4</v>
      </c>
      <c r="H32" s="15">
        <v>26206</v>
      </c>
      <c r="I32" s="16" t="s">
        <v>8</v>
      </c>
      <c r="J32" s="15">
        <v>36474</v>
      </c>
      <c r="K32" s="15"/>
      <c r="L32" s="18">
        <f t="shared" ca="1" si="1"/>
        <v>24.021917808219179</v>
      </c>
      <c r="M32" s="16">
        <v>1</v>
      </c>
      <c r="N32" s="16">
        <f>VLOOKUP(G32,Справочники!$A$9:$B$13,2)</f>
        <v>65000</v>
      </c>
      <c r="O32" s="16">
        <f t="shared" ca="1" si="2"/>
        <v>70000</v>
      </c>
    </row>
    <row r="33" spans="1:15">
      <c r="A33" s="16">
        <v>18</v>
      </c>
      <c r="B33" s="16" t="s">
        <v>73</v>
      </c>
      <c r="C33" s="16" t="s">
        <v>74</v>
      </c>
      <c r="D33" s="16" t="s">
        <v>64</v>
      </c>
      <c r="E33" s="16" t="str">
        <f t="shared" si="0"/>
        <v>Фомин Ф.Ф.</v>
      </c>
      <c r="F33" s="16" t="s">
        <v>11</v>
      </c>
      <c r="G33" s="16" t="s">
        <v>3</v>
      </c>
      <c r="H33" s="15">
        <v>31240</v>
      </c>
      <c r="I33" s="16" t="s">
        <v>8</v>
      </c>
      <c r="J33" s="15">
        <v>39655</v>
      </c>
      <c r="K33" s="15"/>
      <c r="L33" s="18">
        <f t="shared" ca="1" si="1"/>
        <v>15.306849315068494</v>
      </c>
      <c r="M33" s="16">
        <v>1</v>
      </c>
      <c r="N33" s="16">
        <f>VLOOKUP(G33,Справочники!$A$9:$B$13,2)</f>
        <v>65000</v>
      </c>
      <c r="O33" s="16">
        <f t="shared" ca="1" si="2"/>
        <v>70000</v>
      </c>
    </row>
    <row r="34" spans="1:15">
      <c r="A34" s="16">
        <v>19</v>
      </c>
      <c r="B34" s="16" t="s">
        <v>75</v>
      </c>
      <c r="C34" s="16" t="s">
        <v>76</v>
      </c>
      <c r="D34" s="16" t="s">
        <v>77</v>
      </c>
      <c r="E34" s="16" t="str">
        <f t="shared" si="0"/>
        <v>Хрустов Ю.Ю.</v>
      </c>
      <c r="F34" s="16" t="s">
        <v>11</v>
      </c>
      <c r="G34" s="16" t="s">
        <v>2</v>
      </c>
      <c r="H34" s="15">
        <v>26604</v>
      </c>
      <c r="I34" s="16" t="s">
        <v>10</v>
      </c>
      <c r="J34" s="15">
        <v>37539</v>
      </c>
      <c r="K34" s="15"/>
      <c r="L34" s="18">
        <f t="shared" ca="1" si="1"/>
        <v>21.104109589041094</v>
      </c>
      <c r="M34" s="16">
        <v>0</v>
      </c>
      <c r="N34" s="16">
        <f>VLOOKUP(G34,Справочники!$A$9:$B$13,2)</f>
        <v>25000</v>
      </c>
      <c r="O34" s="16">
        <f t="shared" ca="1" si="2"/>
        <v>30000</v>
      </c>
    </row>
    <row r="35" spans="1:15">
      <c r="H35" s="15"/>
    </row>
  </sheetData>
  <sortState ref="A5:O34">
    <sortCondition ref="B5:B34"/>
    <sortCondition ref="C5:C34"/>
  </sortState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4" zoomScale="60" zoomScaleNormal="60" workbookViewId="0">
      <selection activeCell="M4" sqref="M4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7</v>
      </c>
      <c r="B5" s="16" t="s">
        <v>45</v>
      </c>
      <c r="C5" s="16" t="s">
        <v>46</v>
      </c>
      <c r="D5" s="16" t="s">
        <v>47</v>
      </c>
      <c r="E5" s="16" t="str">
        <f t="shared" ref="E5:E34" si="0">B5&amp;" "&amp;LEFT(C5)&amp;"."&amp;LEFT(D5)&amp;"."</f>
        <v>Кротова И.П.</v>
      </c>
      <c r="F5" s="16" t="s">
        <v>9</v>
      </c>
      <c r="G5" s="16" t="s">
        <v>2</v>
      </c>
      <c r="H5" s="15">
        <v>29241</v>
      </c>
      <c r="I5" s="16" t="s">
        <v>14</v>
      </c>
      <c r="J5" s="15">
        <v>35724</v>
      </c>
      <c r="L5" s="18">
        <f t="shared" ref="L5:L34" ca="1" si="1">IF(K5&gt;J5,(K5-J5)/365,($C$1-J5)/365)</f>
        <v>26.076712328767123</v>
      </c>
      <c r="M5" s="16">
        <v>1</v>
      </c>
      <c r="N5" s="16">
        <f>VLOOKUP(G5,Справочники!$A$9:$B$13,2)</f>
        <v>25000</v>
      </c>
      <c r="O5" s="16">
        <f t="shared" ref="O5:O34" ca="1" si="2">N5+IF(L5&gt;7,$F$1,0)</f>
        <v>30000</v>
      </c>
    </row>
    <row r="6" spans="1:15">
      <c r="A6" s="16">
        <v>11</v>
      </c>
      <c r="B6" s="16" t="s">
        <v>55</v>
      </c>
      <c r="C6" s="16" t="s">
        <v>54</v>
      </c>
      <c r="D6" s="16" t="s">
        <v>39</v>
      </c>
      <c r="E6" s="16" t="str">
        <f t="shared" si="0"/>
        <v>Петров П.П.</v>
      </c>
      <c r="F6" s="16" t="s">
        <v>11</v>
      </c>
      <c r="G6" s="16" t="s">
        <v>1</v>
      </c>
      <c r="H6" s="15">
        <v>25806</v>
      </c>
      <c r="I6" s="16" t="s">
        <v>13</v>
      </c>
      <c r="J6" s="15">
        <v>35997</v>
      </c>
      <c r="L6" s="18">
        <f t="shared" ca="1" si="1"/>
        <v>25.328767123287673</v>
      </c>
      <c r="M6" s="16">
        <v>2</v>
      </c>
      <c r="N6" s="16">
        <f>VLOOKUP(G6,Справочники!$A$9:$B$13,2)</f>
        <v>70000</v>
      </c>
      <c r="O6" s="16">
        <f t="shared" ca="1" si="2"/>
        <v>75000</v>
      </c>
    </row>
    <row r="7" spans="1:15">
      <c r="A7" s="16">
        <v>10</v>
      </c>
      <c r="B7" s="16" t="s">
        <v>53</v>
      </c>
      <c r="C7" s="16" t="s">
        <v>54</v>
      </c>
      <c r="D7" s="16" t="s">
        <v>41</v>
      </c>
      <c r="E7" s="16" t="str">
        <f t="shared" si="0"/>
        <v>Петренко П.И.</v>
      </c>
      <c r="F7" s="16" t="s">
        <v>11</v>
      </c>
      <c r="G7" s="16" t="s">
        <v>1</v>
      </c>
      <c r="H7" s="15">
        <v>27712</v>
      </c>
      <c r="I7" s="16" t="s">
        <v>12</v>
      </c>
      <c r="J7" s="15">
        <v>36078</v>
      </c>
      <c r="L7" s="18">
        <f t="shared" ca="1" si="1"/>
        <v>25.106849315068494</v>
      </c>
      <c r="M7" s="16">
        <v>1</v>
      </c>
      <c r="N7" s="16">
        <f>VLOOKUP(G7,Справочники!$A$9:$B$13,2)</f>
        <v>70000</v>
      </c>
      <c r="O7" s="16">
        <f t="shared" ca="1" si="2"/>
        <v>75000</v>
      </c>
    </row>
    <row r="8" spans="1:15">
      <c r="A8" s="16">
        <v>20</v>
      </c>
      <c r="B8" s="16" t="s">
        <v>78</v>
      </c>
      <c r="C8" s="16" t="s">
        <v>79</v>
      </c>
      <c r="D8" s="16" t="s">
        <v>77</v>
      </c>
      <c r="E8" s="16" t="str">
        <f t="shared" si="0"/>
        <v>Блинов С.Ю.</v>
      </c>
      <c r="F8" s="16" t="s">
        <v>9</v>
      </c>
      <c r="G8" s="16" t="s">
        <v>1</v>
      </c>
      <c r="H8" s="15">
        <v>25113</v>
      </c>
      <c r="I8" s="16" t="s">
        <v>10</v>
      </c>
      <c r="J8" s="15">
        <v>36229</v>
      </c>
      <c r="K8" s="15"/>
      <c r="L8" s="18">
        <f t="shared" ca="1" si="1"/>
        <v>24.693150684931506</v>
      </c>
      <c r="M8" s="16">
        <v>3</v>
      </c>
      <c r="N8" s="16">
        <f>VLOOKUP(G8,Справочники!$A$9:$B$13,2)</f>
        <v>70000</v>
      </c>
      <c r="O8" s="16">
        <f t="shared" ca="1" si="2"/>
        <v>75000</v>
      </c>
    </row>
    <row r="9" spans="1:15">
      <c r="A9" s="16">
        <v>14</v>
      </c>
      <c r="B9" s="16" t="s">
        <v>62</v>
      </c>
      <c r="C9" s="16" t="s">
        <v>63</v>
      </c>
      <c r="D9" s="16" t="s">
        <v>64</v>
      </c>
      <c r="E9" s="16" t="str">
        <f t="shared" si="0"/>
        <v>Седов К.Ф.</v>
      </c>
      <c r="F9" s="16" t="s">
        <v>11</v>
      </c>
      <c r="G9" s="16" t="s">
        <v>4</v>
      </c>
      <c r="H9" s="15">
        <v>26238</v>
      </c>
      <c r="I9" s="16" t="s">
        <v>10</v>
      </c>
      <c r="J9" s="15">
        <v>36262</v>
      </c>
      <c r="L9" s="18">
        <f t="shared" ca="1" si="1"/>
        <v>24.602739726027398</v>
      </c>
      <c r="M9" s="16">
        <v>5</v>
      </c>
      <c r="N9" s="16">
        <f>VLOOKUP(G9,Справочники!$A$9:$B$13,2)</f>
        <v>65000</v>
      </c>
      <c r="O9" s="16">
        <f t="shared" ca="1" si="2"/>
        <v>70000</v>
      </c>
    </row>
    <row r="10" spans="1:15">
      <c r="A10" s="16">
        <v>29</v>
      </c>
      <c r="B10" s="16" t="s">
        <v>103</v>
      </c>
      <c r="C10" s="16" t="s">
        <v>104</v>
      </c>
      <c r="D10" s="16" t="s">
        <v>105</v>
      </c>
      <c r="E10" s="16" t="str">
        <f t="shared" si="0"/>
        <v>Прогина К.Л.</v>
      </c>
      <c r="F10" s="16" t="s">
        <v>11</v>
      </c>
      <c r="G10" s="16" t="s">
        <v>3</v>
      </c>
      <c r="H10" s="15">
        <v>24946</v>
      </c>
      <c r="I10" s="16" t="s">
        <v>12</v>
      </c>
      <c r="J10" s="15">
        <v>36443</v>
      </c>
      <c r="K10" s="15"/>
      <c r="L10" s="18">
        <f t="shared" ca="1" si="1"/>
        <v>24.106849315068494</v>
      </c>
      <c r="M10" s="17">
        <v>0</v>
      </c>
      <c r="N10" s="16">
        <f>VLOOKUP(G10,Справочники!$A$9:$B$13,2)</f>
        <v>65000</v>
      </c>
      <c r="O10" s="16">
        <f t="shared" ca="1" si="2"/>
        <v>70000</v>
      </c>
    </row>
    <row r="11" spans="1:15">
      <c r="A11" s="16">
        <v>17</v>
      </c>
      <c r="B11" s="16" t="s">
        <v>71</v>
      </c>
      <c r="C11" s="16" t="s">
        <v>66</v>
      </c>
      <c r="D11" s="16" t="s">
        <v>72</v>
      </c>
      <c r="E11" s="16" t="str">
        <f t="shared" si="0"/>
        <v>Фоменко С.К.</v>
      </c>
      <c r="F11" s="16" t="s">
        <v>11</v>
      </c>
      <c r="G11" s="16" t="s">
        <v>4</v>
      </c>
      <c r="H11" s="15">
        <v>26206</v>
      </c>
      <c r="I11" s="16" t="s">
        <v>8</v>
      </c>
      <c r="J11" s="15">
        <v>36474</v>
      </c>
      <c r="K11" s="15"/>
      <c r="L11" s="18">
        <f t="shared" ca="1" si="1"/>
        <v>24.021917808219179</v>
      </c>
      <c r="M11" s="16">
        <v>1</v>
      </c>
      <c r="N11" s="16">
        <f>VLOOKUP(G11,Справочники!$A$9:$B$13,2)</f>
        <v>65000</v>
      </c>
      <c r="O11" s="16">
        <f t="shared" ca="1" si="2"/>
        <v>70000</v>
      </c>
    </row>
    <row r="12" spans="1:15">
      <c r="A12" s="16">
        <v>9</v>
      </c>
      <c r="B12" s="16" t="s">
        <v>50</v>
      </c>
      <c r="C12" s="16" t="s">
        <v>51</v>
      </c>
      <c r="D12" s="16" t="s">
        <v>52</v>
      </c>
      <c r="E12" s="16" t="str">
        <f t="shared" si="0"/>
        <v>Макова А.И.</v>
      </c>
      <c r="F12" s="16" t="s">
        <v>9</v>
      </c>
      <c r="G12" s="16" t="s">
        <v>2</v>
      </c>
      <c r="H12" s="15">
        <v>26366</v>
      </c>
      <c r="I12" s="16" t="s">
        <v>8</v>
      </c>
      <c r="J12" s="15">
        <v>36626</v>
      </c>
      <c r="L12" s="18">
        <f t="shared" ca="1" si="1"/>
        <v>23.605479452054794</v>
      </c>
      <c r="M12" s="16">
        <v>1</v>
      </c>
      <c r="N12" s="16">
        <f>VLOOKUP(G12,Справочники!$A$9:$B$13,2)</f>
        <v>25000</v>
      </c>
      <c r="O12" s="16">
        <f t="shared" ca="1" si="2"/>
        <v>30000</v>
      </c>
    </row>
    <row r="13" spans="1:15">
      <c r="A13" s="16">
        <v>3</v>
      </c>
      <c r="B13" s="16" t="s">
        <v>35</v>
      </c>
      <c r="C13" s="16" t="s">
        <v>36</v>
      </c>
      <c r="D13" s="16" t="s">
        <v>37</v>
      </c>
      <c r="E13" s="16" t="str">
        <f t="shared" si="0"/>
        <v>Гайдай И.М.</v>
      </c>
      <c r="F13" s="16" t="s">
        <v>11</v>
      </c>
      <c r="G13" s="16" t="s">
        <v>3</v>
      </c>
      <c r="H13" s="15">
        <v>25886</v>
      </c>
      <c r="I13" s="16" t="s">
        <v>8</v>
      </c>
      <c r="J13" s="15">
        <v>37011</v>
      </c>
      <c r="L13" s="18">
        <f t="shared" ca="1" si="1"/>
        <v>22.550684931506851</v>
      </c>
      <c r="M13" s="16">
        <v>1</v>
      </c>
      <c r="N13" s="16">
        <f>VLOOKUP(G13,Справочники!$A$9:$B$13,2)</f>
        <v>65000</v>
      </c>
      <c r="O13" s="16">
        <f t="shared" ca="1" si="2"/>
        <v>70000</v>
      </c>
    </row>
    <row r="14" spans="1:15">
      <c r="A14" s="16">
        <v>26</v>
      </c>
      <c r="B14" s="16" t="s">
        <v>94</v>
      </c>
      <c r="C14" s="16" t="s">
        <v>95</v>
      </c>
      <c r="D14" s="16" t="s">
        <v>96</v>
      </c>
      <c r="E14" s="16" t="str">
        <f t="shared" si="0"/>
        <v>Ложечкин С.Ф.</v>
      </c>
      <c r="F14" s="16" t="s">
        <v>11</v>
      </c>
      <c r="G14" s="16" t="s">
        <v>4</v>
      </c>
      <c r="H14" s="15">
        <v>23181</v>
      </c>
      <c r="I14" s="16" t="s">
        <v>12</v>
      </c>
      <c r="J14" s="15">
        <v>37030</v>
      </c>
      <c r="K14" s="15"/>
      <c r="L14" s="18">
        <f t="shared" ca="1" si="1"/>
        <v>22.4986301369863</v>
      </c>
      <c r="M14" s="16">
        <v>3</v>
      </c>
      <c r="N14" s="16">
        <f>VLOOKUP(G14,Справочники!$A$9:$B$13,2)</f>
        <v>65000</v>
      </c>
      <c r="O14" s="16">
        <f t="shared" ca="1" si="2"/>
        <v>70000</v>
      </c>
    </row>
    <row r="15" spans="1:15">
      <c r="A15" s="16">
        <v>6</v>
      </c>
      <c r="B15" s="16" t="s">
        <v>42</v>
      </c>
      <c r="C15" s="16" t="s">
        <v>43</v>
      </c>
      <c r="D15" s="16" t="s">
        <v>44</v>
      </c>
      <c r="E15" s="16" t="str">
        <f t="shared" si="0"/>
        <v>Краснов П.П.</v>
      </c>
      <c r="F15" s="16" t="s">
        <v>11</v>
      </c>
      <c r="G15" s="16" t="s">
        <v>1</v>
      </c>
      <c r="H15" s="15">
        <v>25966</v>
      </c>
      <c r="I15" s="16" t="s">
        <v>14</v>
      </c>
      <c r="J15" s="15">
        <v>37082</v>
      </c>
      <c r="L15" s="18">
        <f t="shared" ca="1" si="1"/>
        <v>22.356164383561644</v>
      </c>
      <c r="M15" s="16">
        <v>5</v>
      </c>
      <c r="N15" s="16">
        <f>VLOOKUP(G15,Справочники!$A$9:$B$13,2)</f>
        <v>70000</v>
      </c>
      <c r="O15" s="16">
        <f t="shared" ca="1" si="2"/>
        <v>75000</v>
      </c>
    </row>
    <row r="16" spans="1:15">
      <c r="A16" s="16">
        <v>21</v>
      </c>
      <c r="B16" s="16" t="s">
        <v>80</v>
      </c>
      <c r="C16" s="16" t="s">
        <v>76</v>
      </c>
      <c r="D16" s="16" t="s">
        <v>81</v>
      </c>
      <c r="E16" s="16" t="str">
        <f t="shared" si="0"/>
        <v>Рыжичкин Ю.Е.</v>
      </c>
      <c r="F16" s="16" t="s">
        <v>11</v>
      </c>
      <c r="G16" s="16" t="s">
        <v>4</v>
      </c>
      <c r="H16" s="15">
        <v>27517</v>
      </c>
      <c r="I16" s="16" t="s">
        <v>8</v>
      </c>
      <c r="J16" s="15">
        <v>37157</v>
      </c>
      <c r="K16" s="15"/>
      <c r="L16" s="18">
        <f t="shared" ca="1" si="1"/>
        <v>22.150684931506849</v>
      </c>
      <c r="M16" s="16">
        <v>1</v>
      </c>
      <c r="N16" s="16">
        <f>VLOOKUP(G16,Справочники!$A$9:$B$13,2)</f>
        <v>65000</v>
      </c>
      <c r="O16" s="16">
        <f t="shared" ca="1" si="2"/>
        <v>70000</v>
      </c>
    </row>
    <row r="17" spans="1:15">
      <c r="A17" s="16">
        <v>8</v>
      </c>
      <c r="B17" s="16" t="s">
        <v>48</v>
      </c>
      <c r="C17" s="16" t="s">
        <v>49</v>
      </c>
      <c r="D17" s="16" t="s">
        <v>31</v>
      </c>
      <c r="E17" s="16" t="str">
        <f t="shared" si="0"/>
        <v>Кукина Ю.П.</v>
      </c>
      <c r="F17" s="16" t="s">
        <v>9</v>
      </c>
      <c r="G17" s="16" t="s">
        <v>3</v>
      </c>
      <c r="H17" s="15">
        <v>26286</v>
      </c>
      <c r="I17" s="16" t="s">
        <v>10</v>
      </c>
      <c r="J17" s="15">
        <v>36535</v>
      </c>
      <c r="K17" s="15">
        <v>44551</v>
      </c>
      <c r="L17" s="18">
        <f t="shared" si="1"/>
        <v>21.961643835616439</v>
      </c>
      <c r="M17" s="16">
        <v>1</v>
      </c>
      <c r="N17" s="16">
        <f>VLOOKUP(G17,Справочники!$A$9:$B$13,2)</f>
        <v>65000</v>
      </c>
      <c r="O17" s="16">
        <f t="shared" si="2"/>
        <v>70000</v>
      </c>
    </row>
    <row r="18" spans="1:15">
      <c r="A18" s="16">
        <v>27</v>
      </c>
      <c r="B18" s="16" t="s">
        <v>97</v>
      </c>
      <c r="C18" s="16" t="s">
        <v>98</v>
      </c>
      <c r="D18" s="16" t="s">
        <v>99</v>
      </c>
      <c r="E18" s="16" t="str">
        <f t="shared" si="0"/>
        <v>Попова Ф.В.</v>
      </c>
      <c r="F18" s="16" t="s">
        <v>11</v>
      </c>
      <c r="G18" s="16" t="s">
        <v>3</v>
      </c>
      <c r="H18" s="15">
        <v>29573</v>
      </c>
      <c r="I18" s="16" t="s">
        <v>14</v>
      </c>
      <c r="J18" s="15">
        <v>37307</v>
      </c>
      <c r="K18" s="15"/>
      <c r="L18" s="18">
        <f t="shared" ca="1" si="1"/>
        <v>21.739726027397261</v>
      </c>
      <c r="M18" s="16">
        <v>1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23</v>
      </c>
      <c r="B19" s="16" t="s">
        <v>85</v>
      </c>
      <c r="C19" s="16" t="s">
        <v>86</v>
      </c>
      <c r="D19" s="16" t="s">
        <v>87</v>
      </c>
      <c r="E19" s="16" t="str">
        <f t="shared" si="0"/>
        <v>Лапутенко Д.Г.</v>
      </c>
      <c r="F19" s="16" t="s">
        <v>11</v>
      </c>
      <c r="G19" s="16" t="s">
        <v>2</v>
      </c>
      <c r="H19" s="15">
        <v>24037</v>
      </c>
      <c r="I19" s="16" t="s">
        <v>12</v>
      </c>
      <c r="J19" s="15">
        <v>37512</v>
      </c>
      <c r="K19" s="15"/>
      <c r="L19" s="18">
        <f t="shared" ca="1" si="1"/>
        <v>21.17808219178082</v>
      </c>
      <c r="M19" s="16">
        <v>2</v>
      </c>
      <c r="N19" s="16">
        <f>VLOOKUP(G19,Справочники!$A$9:$B$13,2)</f>
        <v>25000</v>
      </c>
      <c r="O19" s="16">
        <f t="shared" ca="1" si="2"/>
        <v>30000</v>
      </c>
    </row>
    <row r="20" spans="1:15">
      <c r="A20" s="16">
        <v>19</v>
      </c>
      <c r="B20" s="16" t="s">
        <v>75</v>
      </c>
      <c r="C20" s="16" t="s">
        <v>76</v>
      </c>
      <c r="D20" s="16" t="s">
        <v>77</v>
      </c>
      <c r="E20" s="16" t="str">
        <f t="shared" si="0"/>
        <v>Хрустов Ю.Ю.</v>
      </c>
      <c r="F20" s="16" t="s">
        <v>11</v>
      </c>
      <c r="G20" s="16" t="s">
        <v>2</v>
      </c>
      <c r="H20" s="15">
        <v>26604</v>
      </c>
      <c r="I20" s="16" t="s">
        <v>10</v>
      </c>
      <c r="J20" s="15">
        <v>37539</v>
      </c>
      <c r="K20" s="15"/>
      <c r="L20" s="18">
        <f t="shared" ca="1" si="1"/>
        <v>21.104109589041094</v>
      </c>
      <c r="M20" s="16">
        <v>0</v>
      </c>
      <c r="N20" s="16">
        <f>VLOOKUP(G20,Справочники!$A$9:$B$13,2)</f>
        <v>25000</v>
      </c>
      <c r="O20" s="16">
        <f t="shared" ca="1" si="2"/>
        <v>30000</v>
      </c>
    </row>
    <row r="21" spans="1:15">
      <c r="A21" s="16">
        <v>28</v>
      </c>
      <c r="B21" s="16" t="s">
        <v>100</v>
      </c>
      <c r="C21" s="16" t="s">
        <v>101</v>
      </c>
      <c r="D21" s="16" t="s">
        <v>102</v>
      </c>
      <c r="E21" s="16" t="str">
        <f t="shared" si="0"/>
        <v>Лутов Д.С.</v>
      </c>
      <c r="F21" s="16" t="s">
        <v>9</v>
      </c>
      <c r="G21" s="16" t="s">
        <v>2</v>
      </c>
      <c r="H21" s="15">
        <v>22131</v>
      </c>
      <c r="I21" s="16" t="s">
        <v>10</v>
      </c>
      <c r="J21" s="15">
        <v>37742</v>
      </c>
      <c r="K21" s="15"/>
      <c r="L21" s="18">
        <f t="shared" ca="1" si="1"/>
        <v>20.547945205479451</v>
      </c>
      <c r="M21" s="17">
        <v>0</v>
      </c>
      <c r="N21" s="16">
        <f>VLOOKUP(G21,Справочники!$A$9:$B$13,2)</f>
        <v>25000</v>
      </c>
      <c r="O21" s="16">
        <f t="shared" ca="1" si="2"/>
        <v>30000</v>
      </c>
    </row>
    <row r="22" spans="1:15">
      <c r="A22" s="16">
        <v>22</v>
      </c>
      <c r="B22" s="16" t="s">
        <v>82</v>
      </c>
      <c r="C22" s="16" t="s">
        <v>83</v>
      </c>
      <c r="D22" s="16" t="s">
        <v>84</v>
      </c>
      <c r="E22" s="16" t="str">
        <f t="shared" si="0"/>
        <v>Савосина Д.И.</v>
      </c>
      <c r="F22" s="16" t="s">
        <v>11</v>
      </c>
      <c r="G22" s="16" t="s">
        <v>4</v>
      </c>
      <c r="H22" s="15">
        <v>22608</v>
      </c>
      <c r="I22" s="16" t="s">
        <v>13</v>
      </c>
      <c r="J22" s="15">
        <v>38234</v>
      </c>
      <c r="K22" s="15"/>
      <c r="L22" s="18">
        <f t="shared" ca="1" si="1"/>
        <v>19.2</v>
      </c>
      <c r="M22" s="16">
        <v>3</v>
      </c>
      <c r="N22" s="16">
        <f>VLOOKUP(G22,Справочники!$A$9:$B$13,2)</f>
        <v>65000</v>
      </c>
      <c r="O22" s="16">
        <f t="shared" ca="1" si="2"/>
        <v>70000</v>
      </c>
    </row>
    <row r="23" spans="1:15">
      <c r="A23" s="16">
        <v>24</v>
      </c>
      <c r="B23" s="16" t="s">
        <v>88</v>
      </c>
      <c r="C23" s="16" t="s">
        <v>89</v>
      </c>
      <c r="D23" s="16" t="s">
        <v>90</v>
      </c>
      <c r="E23" s="16" t="str">
        <f t="shared" si="0"/>
        <v>Мышечкина Г.А.</v>
      </c>
      <c r="F23" s="16" t="s">
        <v>11</v>
      </c>
      <c r="G23" s="16" t="s">
        <v>1</v>
      </c>
      <c r="H23" s="15">
        <v>28764</v>
      </c>
      <c r="I23" s="16" t="s">
        <v>13</v>
      </c>
      <c r="J23" s="15">
        <v>37110</v>
      </c>
      <c r="K23" s="15">
        <v>44098</v>
      </c>
      <c r="L23" s="18">
        <f t="shared" si="1"/>
        <v>19.145205479452056</v>
      </c>
      <c r="M23" s="16">
        <v>3</v>
      </c>
      <c r="N23" s="16">
        <f>VLOOKUP(G23,Справочники!$A$9:$B$13,2)</f>
        <v>70000</v>
      </c>
      <c r="O23" s="16">
        <f t="shared" si="2"/>
        <v>75000</v>
      </c>
    </row>
    <row r="24" spans="1:15">
      <c r="A24" s="16">
        <v>12</v>
      </c>
      <c r="B24" s="16" t="s">
        <v>56</v>
      </c>
      <c r="C24" s="16" t="s">
        <v>57</v>
      </c>
      <c r="D24" s="16" t="s">
        <v>58</v>
      </c>
      <c r="E24" s="16" t="str">
        <f t="shared" si="0"/>
        <v>Родионов А.В.</v>
      </c>
      <c r="F24" s="16" t="s">
        <v>11</v>
      </c>
      <c r="G24" s="16" t="s">
        <v>2</v>
      </c>
      <c r="H24" s="15">
        <v>26286</v>
      </c>
      <c r="I24" s="16" t="s">
        <v>8</v>
      </c>
      <c r="J24" s="15">
        <v>37447</v>
      </c>
      <c r="K24" s="15">
        <v>44226</v>
      </c>
      <c r="L24" s="18">
        <f t="shared" si="1"/>
        <v>18.572602739726026</v>
      </c>
      <c r="M24" s="16">
        <v>0</v>
      </c>
      <c r="N24" s="16">
        <f>VLOOKUP(G24,Справочники!$A$9:$B$13,2)</f>
        <v>25000</v>
      </c>
      <c r="O24" s="16">
        <f t="shared" si="2"/>
        <v>30000</v>
      </c>
    </row>
    <row r="25" spans="1:15">
      <c r="A25" s="16">
        <v>30</v>
      </c>
      <c r="B25" s="16" t="s">
        <v>106</v>
      </c>
      <c r="C25" s="16" t="s">
        <v>60</v>
      </c>
      <c r="D25" s="16" t="s">
        <v>107</v>
      </c>
      <c r="E25" s="16" t="str">
        <f t="shared" si="0"/>
        <v>Ровенко О.Д.</v>
      </c>
      <c r="F25" s="16" t="s">
        <v>11</v>
      </c>
      <c r="G25" s="16" t="s">
        <v>4</v>
      </c>
      <c r="H25" s="15">
        <v>26878</v>
      </c>
      <c r="I25" s="16" t="s">
        <v>13</v>
      </c>
      <c r="J25" s="15">
        <v>38648</v>
      </c>
      <c r="K25" s="15"/>
      <c r="L25" s="18">
        <f t="shared" ca="1" si="1"/>
        <v>18.065753424657533</v>
      </c>
      <c r="M25" s="17">
        <v>0</v>
      </c>
      <c r="N25" s="16">
        <f>VLOOKUP(G25,Справочники!$A$9:$B$13,2)</f>
        <v>65000</v>
      </c>
      <c r="O25" s="16">
        <f t="shared" ca="1" si="2"/>
        <v>70000</v>
      </c>
    </row>
    <row r="26" spans="1:15">
      <c r="A26" s="16">
        <v>5</v>
      </c>
      <c r="B26" s="16" t="s">
        <v>40</v>
      </c>
      <c r="C26" s="16" t="s">
        <v>36</v>
      </c>
      <c r="D26" s="16" t="s">
        <v>41</v>
      </c>
      <c r="E26" s="16" t="str">
        <f t="shared" si="0"/>
        <v>Иванов И.И.</v>
      </c>
      <c r="F26" s="16" t="s">
        <v>11</v>
      </c>
      <c r="G26" s="16" t="s">
        <v>3</v>
      </c>
      <c r="H26" s="15">
        <v>25094</v>
      </c>
      <c r="I26" s="16" t="s">
        <v>13</v>
      </c>
      <c r="J26" s="15">
        <v>38727</v>
      </c>
      <c r="L26" s="18">
        <f t="shared" ca="1" si="1"/>
        <v>17.849315068493151</v>
      </c>
      <c r="M26" s="16">
        <v>2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18</v>
      </c>
      <c r="B27" s="16" t="s">
        <v>73</v>
      </c>
      <c r="C27" s="16" t="s">
        <v>74</v>
      </c>
      <c r="D27" s="16" t="s">
        <v>64</v>
      </c>
      <c r="E27" s="16" t="str">
        <f t="shared" si="0"/>
        <v>Фомин Ф.Ф.</v>
      </c>
      <c r="F27" s="16" t="s">
        <v>11</v>
      </c>
      <c r="G27" s="16" t="s">
        <v>3</v>
      </c>
      <c r="H27" s="15">
        <v>31240</v>
      </c>
      <c r="I27" s="16" t="s">
        <v>8</v>
      </c>
      <c r="J27" s="15">
        <v>39655</v>
      </c>
      <c r="K27" s="15"/>
      <c r="L27" s="18">
        <f t="shared" ca="1" si="1"/>
        <v>15.306849315068494</v>
      </c>
      <c r="M27" s="16">
        <v>1</v>
      </c>
      <c r="N27" s="16">
        <f>VLOOKUP(G27,Справочники!$A$9:$B$13,2)</f>
        <v>65000</v>
      </c>
      <c r="O27" s="16">
        <f t="shared" ca="1" si="2"/>
        <v>70000</v>
      </c>
    </row>
    <row r="28" spans="1:15">
      <c r="A28" s="16">
        <v>25</v>
      </c>
      <c r="B28" s="16" t="s">
        <v>91</v>
      </c>
      <c r="C28" s="16" t="s">
        <v>92</v>
      </c>
      <c r="D28" s="16" t="s">
        <v>93</v>
      </c>
      <c r="E28" s="16" t="str">
        <f t="shared" si="0"/>
        <v>Тетуев М.Б.</v>
      </c>
      <c r="F28" s="16" t="s">
        <v>9</v>
      </c>
      <c r="G28" s="16" t="s">
        <v>1</v>
      </c>
      <c r="H28" s="15">
        <v>32217</v>
      </c>
      <c r="I28" s="16" t="s">
        <v>12</v>
      </c>
      <c r="J28" s="15">
        <v>36792</v>
      </c>
      <c r="K28" s="15">
        <v>41255</v>
      </c>
      <c r="L28" s="18">
        <f t="shared" si="1"/>
        <v>12.227397260273973</v>
      </c>
      <c r="M28" s="16">
        <v>4</v>
      </c>
      <c r="N28" s="16">
        <f>VLOOKUP(G28,Справочники!$A$9:$B$13,2)</f>
        <v>70000</v>
      </c>
      <c r="O28" s="16">
        <f t="shared" si="2"/>
        <v>75000</v>
      </c>
    </row>
    <row r="29" spans="1:15">
      <c r="A29" s="16">
        <v>16</v>
      </c>
      <c r="B29" s="16" t="s">
        <v>68</v>
      </c>
      <c r="C29" s="16" t="s">
        <v>69</v>
      </c>
      <c r="D29" s="16" t="s">
        <v>70</v>
      </c>
      <c r="E29" s="16" t="str">
        <f t="shared" si="0"/>
        <v>Сушкина А.В.</v>
      </c>
      <c r="F29" s="16" t="s">
        <v>9</v>
      </c>
      <c r="G29" s="16" t="s">
        <v>4</v>
      </c>
      <c r="H29" s="15">
        <v>31763</v>
      </c>
      <c r="I29" s="16" t="s">
        <v>14</v>
      </c>
      <c r="J29" s="15">
        <v>36717</v>
      </c>
      <c r="K29" s="15">
        <v>40524</v>
      </c>
      <c r="L29" s="18">
        <f t="shared" si="1"/>
        <v>10.43013698630137</v>
      </c>
      <c r="M29" s="16">
        <v>1</v>
      </c>
      <c r="N29" s="16">
        <f>VLOOKUP(G29,Справочники!$A$9:$B$13,2)</f>
        <v>65000</v>
      </c>
      <c r="O29" s="16">
        <f t="shared" si="2"/>
        <v>70000</v>
      </c>
    </row>
    <row r="30" spans="1:15">
      <c r="A30" s="16">
        <v>2</v>
      </c>
      <c r="B30" s="16" t="s">
        <v>32</v>
      </c>
      <c r="C30" s="16" t="s">
        <v>33</v>
      </c>
      <c r="D30" s="16" t="s">
        <v>34</v>
      </c>
      <c r="E30" s="16" t="str">
        <f t="shared" si="0"/>
        <v>Бойцов С.С.</v>
      </c>
      <c r="F30" s="16" t="s">
        <v>11</v>
      </c>
      <c r="G30" s="16" t="s">
        <v>4</v>
      </c>
      <c r="H30" s="15">
        <v>27632</v>
      </c>
      <c r="I30" s="16" t="s">
        <v>10</v>
      </c>
      <c r="J30" s="15">
        <v>42014</v>
      </c>
      <c r="L30" s="18">
        <f t="shared" ca="1" si="1"/>
        <v>8.8438356164383567</v>
      </c>
      <c r="M30" s="16">
        <v>1</v>
      </c>
      <c r="N30" s="16">
        <f>VLOOKUP(G30,Справочники!$A$9:$B$13,2)</f>
        <v>65000</v>
      </c>
      <c r="O30" s="16">
        <f t="shared" ca="1" si="2"/>
        <v>70000</v>
      </c>
    </row>
    <row r="31" spans="1:15">
      <c r="A31" s="16">
        <v>13</v>
      </c>
      <c r="B31" s="16" t="s">
        <v>59</v>
      </c>
      <c r="C31" s="16" t="s">
        <v>60</v>
      </c>
      <c r="D31" s="16" t="s">
        <v>61</v>
      </c>
      <c r="E31" s="16" t="str">
        <f t="shared" si="0"/>
        <v>Рябов О.Е.</v>
      </c>
      <c r="F31" s="16" t="s">
        <v>11</v>
      </c>
      <c r="G31" s="16" t="s">
        <v>1</v>
      </c>
      <c r="H31" s="15">
        <v>26046</v>
      </c>
      <c r="I31" s="16" t="s">
        <v>8</v>
      </c>
      <c r="J31" s="15">
        <v>42752</v>
      </c>
      <c r="L31" s="18">
        <f t="shared" ca="1" si="1"/>
        <v>6.8219178082191778</v>
      </c>
      <c r="M31" s="16">
        <v>1</v>
      </c>
      <c r="N31" s="16">
        <f>VLOOKUP(G31,Справочники!$A$9:$B$13,2)</f>
        <v>70000</v>
      </c>
      <c r="O31" s="16">
        <f t="shared" ca="1" si="2"/>
        <v>70000</v>
      </c>
    </row>
    <row r="32" spans="1:15">
      <c r="A32" s="16">
        <v>1</v>
      </c>
      <c r="B32" s="16" t="s">
        <v>29</v>
      </c>
      <c r="C32" s="16" t="s">
        <v>30</v>
      </c>
      <c r="D32" s="16" t="s">
        <v>31</v>
      </c>
      <c r="E32" s="16" t="str">
        <f t="shared" si="0"/>
        <v>Белова С.П.</v>
      </c>
      <c r="F32" s="16" t="s">
        <v>9</v>
      </c>
      <c r="G32" s="16" t="s">
        <v>2</v>
      </c>
      <c r="H32" s="15">
        <v>26857</v>
      </c>
      <c r="I32" s="16" t="s">
        <v>14</v>
      </c>
      <c r="J32" s="15">
        <v>43110</v>
      </c>
      <c r="L32" s="18">
        <f t="shared" ca="1" si="1"/>
        <v>5.8410958904109593</v>
      </c>
      <c r="M32" s="16">
        <v>2</v>
      </c>
      <c r="N32" s="16">
        <f>VLOOKUP(G32,Справочники!$A$9:$B$13,2)</f>
        <v>25000</v>
      </c>
      <c r="O32" s="16">
        <f t="shared" ca="1" si="2"/>
        <v>25000</v>
      </c>
    </row>
    <row r="33" spans="1:15">
      <c r="A33" s="16">
        <v>4</v>
      </c>
      <c r="B33" s="16" t="s">
        <v>38</v>
      </c>
      <c r="C33" s="16" t="s">
        <v>36</v>
      </c>
      <c r="D33" s="16" t="s">
        <v>39</v>
      </c>
      <c r="E33" s="16" t="str">
        <f t="shared" si="0"/>
        <v>Иваненко И.П.</v>
      </c>
      <c r="F33" s="16" t="s">
        <v>11</v>
      </c>
      <c r="G33" s="16" t="s">
        <v>4</v>
      </c>
      <c r="H33" s="15">
        <v>31433</v>
      </c>
      <c r="I33" s="16" t="s">
        <v>13</v>
      </c>
      <c r="J33" s="15">
        <v>43931</v>
      </c>
      <c r="L33" s="18">
        <f t="shared" ca="1" si="1"/>
        <v>3.591780821917808</v>
      </c>
      <c r="M33" s="16">
        <v>1</v>
      </c>
      <c r="N33" s="16">
        <f>VLOOKUP(G33,Справочники!$A$9:$B$13,2)</f>
        <v>65000</v>
      </c>
      <c r="O33" s="16">
        <f t="shared" ca="1" si="2"/>
        <v>65000</v>
      </c>
    </row>
    <row r="34" spans="1:15">
      <c r="A34" s="16">
        <v>15</v>
      </c>
      <c r="B34" s="16" t="s">
        <v>65</v>
      </c>
      <c r="C34" s="16" t="s">
        <v>66</v>
      </c>
      <c r="D34" s="16" t="s">
        <v>67</v>
      </c>
      <c r="E34" s="16" t="str">
        <f t="shared" si="0"/>
        <v>Сидоров С.С.</v>
      </c>
      <c r="F34" s="16" t="s">
        <v>11</v>
      </c>
      <c r="G34" s="16" t="s">
        <v>2</v>
      </c>
      <c r="H34" s="15">
        <v>27427</v>
      </c>
      <c r="I34" s="16" t="s">
        <v>13</v>
      </c>
      <c r="J34" s="15">
        <v>36170</v>
      </c>
      <c r="K34" s="15">
        <v>37174</v>
      </c>
      <c r="L34" s="18">
        <f t="shared" si="1"/>
        <v>2.7506849315068491</v>
      </c>
      <c r="M34" s="16">
        <v>0</v>
      </c>
      <c r="N34" s="16">
        <f>VLOOKUP(G34,Справочники!$A$9:$B$13,2)</f>
        <v>25000</v>
      </c>
      <c r="O34" s="16">
        <f t="shared" si="2"/>
        <v>25000</v>
      </c>
    </row>
    <row r="35" spans="1:15">
      <c r="H35" s="15"/>
    </row>
  </sheetData>
  <autoFilter ref="A4:O34">
    <sortState ref="A5:O34">
      <sortCondition descending="1" ref="L4:L34"/>
    </sortState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4" zoomScale="60" zoomScaleNormal="60" workbookViewId="0">
      <selection activeCell="T17" sqref="T17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28</v>
      </c>
      <c r="B5" s="16" t="s">
        <v>100</v>
      </c>
      <c r="C5" s="16" t="s">
        <v>101</v>
      </c>
      <c r="D5" s="16" t="s">
        <v>102</v>
      </c>
      <c r="E5" s="16" t="str">
        <f t="shared" ref="E5:E34" si="0">B5&amp;" "&amp;LEFT(C5)&amp;"."&amp;LEFT(D5)&amp;"."</f>
        <v>Лутов Д.С.</v>
      </c>
      <c r="F5" s="16" t="s">
        <v>9</v>
      </c>
      <c r="G5" s="16" t="s">
        <v>2</v>
      </c>
      <c r="H5" s="15">
        <v>22131</v>
      </c>
      <c r="I5" s="16" t="s">
        <v>10</v>
      </c>
      <c r="J5" s="15">
        <v>37742</v>
      </c>
      <c r="K5" s="15"/>
      <c r="L5" s="18">
        <f t="shared" ref="L5:L34" ca="1" si="1">IF(K5&gt;J5,(K5-J5)/365,($C$1-J5)/365)</f>
        <v>20.547945205479451</v>
      </c>
      <c r="M5" s="17">
        <v>0</v>
      </c>
      <c r="N5" s="16">
        <f>VLOOKUP(G5,Справочники!$A$9:$B$13,2)</f>
        <v>25000</v>
      </c>
      <c r="O5" s="16">
        <f t="shared" ref="O5:O34" ca="1" si="2">N5+IF(L5&gt;7,$F$1,0)</f>
        <v>30000</v>
      </c>
    </row>
    <row r="6" spans="1:15">
      <c r="A6" s="16">
        <v>22</v>
      </c>
      <c r="B6" s="16" t="s">
        <v>82</v>
      </c>
      <c r="C6" s="16" t="s">
        <v>83</v>
      </c>
      <c r="D6" s="16" t="s">
        <v>84</v>
      </c>
      <c r="E6" s="16" t="str">
        <f t="shared" si="0"/>
        <v>Савосина Д.И.</v>
      </c>
      <c r="F6" s="16" t="s">
        <v>11</v>
      </c>
      <c r="G6" s="16" t="s">
        <v>4</v>
      </c>
      <c r="H6" s="15">
        <v>22608</v>
      </c>
      <c r="I6" s="16" t="s">
        <v>13</v>
      </c>
      <c r="J6" s="15">
        <v>38234</v>
      </c>
      <c r="K6" s="15"/>
      <c r="L6" s="18">
        <f t="shared" ca="1" si="1"/>
        <v>19.2</v>
      </c>
      <c r="M6" s="16">
        <v>3</v>
      </c>
      <c r="N6" s="16">
        <f>VLOOKUP(G6,Справочники!$A$9:$B$13,2)</f>
        <v>65000</v>
      </c>
      <c r="O6" s="16">
        <f t="shared" ca="1" si="2"/>
        <v>70000</v>
      </c>
    </row>
    <row r="7" spans="1:15">
      <c r="A7" s="16">
        <v>26</v>
      </c>
      <c r="B7" s="16" t="s">
        <v>94</v>
      </c>
      <c r="C7" s="16" t="s">
        <v>95</v>
      </c>
      <c r="D7" s="16" t="s">
        <v>96</v>
      </c>
      <c r="E7" s="16" t="str">
        <f t="shared" si="0"/>
        <v>Ложечкин С.Ф.</v>
      </c>
      <c r="F7" s="16" t="s">
        <v>11</v>
      </c>
      <c r="G7" s="16" t="s">
        <v>4</v>
      </c>
      <c r="H7" s="15">
        <v>23181</v>
      </c>
      <c r="I7" s="16" t="s">
        <v>12</v>
      </c>
      <c r="J7" s="15">
        <v>37030</v>
      </c>
      <c r="K7" s="15"/>
      <c r="L7" s="18">
        <f t="shared" ca="1" si="1"/>
        <v>22.4986301369863</v>
      </c>
      <c r="M7" s="16">
        <v>3</v>
      </c>
      <c r="N7" s="16">
        <f>VLOOKUP(G7,Справочники!$A$9:$B$13,2)</f>
        <v>65000</v>
      </c>
      <c r="O7" s="16">
        <f t="shared" ca="1" si="2"/>
        <v>70000</v>
      </c>
    </row>
    <row r="8" spans="1:15">
      <c r="A8" s="16">
        <v>23</v>
      </c>
      <c r="B8" s="16" t="s">
        <v>85</v>
      </c>
      <c r="C8" s="16" t="s">
        <v>86</v>
      </c>
      <c r="D8" s="16" t="s">
        <v>87</v>
      </c>
      <c r="E8" s="16" t="str">
        <f t="shared" si="0"/>
        <v>Лапутенко Д.Г.</v>
      </c>
      <c r="F8" s="16" t="s">
        <v>11</v>
      </c>
      <c r="G8" s="16" t="s">
        <v>2</v>
      </c>
      <c r="H8" s="15">
        <v>24037</v>
      </c>
      <c r="I8" s="16" t="s">
        <v>12</v>
      </c>
      <c r="J8" s="15">
        <v>37512</v>
      </c>
      <c r="K8" s="15"/>
      <c r="L8" s="18">
        <f t="shared" ca="1" si="1"/>
        <v>21.17808219178082</v>
      </c>
      <c r="M8" s="16">
        <v>2</v>
      </c>
      <c r="N8" s="16">
        <f>VLOOKUP(G8,Справочники!$A$9:$B$13,2)</f>
        <v>25000</v>
      </c>
      <c r="O8" s="16">
        <f t="shared" ca="1" si="2"/>
        <v>30000</v>
      </c>
    </row>
    <row r="9" spans="1:15">
      <c r="A9" s="16">
        <v>29</v>
      </c>
      <c r="B9" s="16" t="s">
        <v>103</v>
      </c>
      <c r="C9" s="16" t="s">
        <v>104</v>
      </c>
      <c r="D9" s="16" t="s">
        <v>105</v>
      </c>
      <c r="E9" s="16" t="str">
        <f t="shared" si="0"/>
        <v>Прогина К.Л.</v>
      </c>
      <c r="F9" s="16" t="s">
        <v>11</v>
      </c>
      <c r="G9" s="16" t="s">
        <v>3</v>
      </c>
      <c r="H9" s="15">
        <v>24946</v>
      </c>
      <c r="I9" s="16" t="s">
        <v>12</v>
      </c>
      <c r="J9" s="15">
        <v>36443</v>
      </c>
      <c r="K9" s="15"/>
      <c r="L9" s="18">
        <f t="shared" ca="1" si="1"/>
        <v>24.106849315068494</v>
      </c>
      <c r="M9" s="17">
        <v>0</v>
      </c>
      <c r="N9" s="16">
        <f>VLOOKUP(G9,Справочники!$A$9:$B$13,2)</f>
        <v>65000</v>
      </c>
      <c r="O9" s="16">
        <f t="shared" ca="1" si="2"/>
        <v>70000</v>
      </c>
    </row>
    <row r="10" spans="1:15">
      <c r="A10" s="16">
        <v>5</v>
      </c>
      <c r="B10" s="16" t="s">
        <v>40</v>
      </c>
      <c r="C10" s="16" t="s">
        <v>36</v>
      </c>
      <c r="D10" s="16" t="s">
        <v>41</v>
      </c>
      <c r="E10" s="16" t="str">
        <f t="shared" si="0"/>
        <v>Иванов И.И.</v>
      </c>
      <c r="F10" s="16" t="s">
        <v>11</v>
      </c>
      <c r="G10" s="16" t="s">
        <v>3</v>
      </c>
      <c r="H10" s="15">
        <v>25094</v>
      </c>
      <c r="I10" s="16" t="s">
        <v>13</v>
      </c>
      <c r="J10" s="15">
        <v>38727</v>
      </c>
      <c r="L10" s="18">
        <f t="shared" ca="1" si="1"/>
        <v>17.849315068493151</v>
      </c>
      <c r="M10" s="16">
        <v>2</v>
      </c>
      <c r="N10" s="16">
        <f>VLOOKUP(G10,Справочники!$A$9:$B$13,2)</f>
        <v>65000</v>
      </c>
      <c r="O10" s="16">
        <f t="shared" ca="1" si="2"/>
        <v>70000</v>
      </c>
    </row>
    <row r="11" spans="1:15">
      <c r="A11" s="16">
        <v>20</v>
      </c>
      <c r="B11" s="16" t="s">
        <v>78</v>
      </c>
      <c r="C11" s="16" t="s">
        <v>79</v>
      </c>
      <c r="D11" s="16" t="s">
        <v>77</v>
      </c>
      <c r="E11" s="16" t="str">
        <f t="shared" si="0"/>
        <v>Блинов С.Ю.</v>
      </c>
      <c r="F11" s="16" t="s">
        <v>9</v>
      </c>
      <c r="G11" s="16" t="s">
        <v>1</v>
      </c>
      <c r="H11" s="15">
        <v>25113</v>
      </c>
      <c r="I11" s="16" t="s">
        <v>10</v>
      </c>
      <c r="J11" s="15">
        <v>36229</v>
      </c>
      <c r="K11" s="15"/>
      <c r="L11" s="18">
        <f t="shared" ca="1" si="1"/>
        <v>24.693150684931506</v>
      </c>
      <c r="M11" s="16">
        <v>3</v>
      </c>
      <c r="N11" s="16">
        <f>VLOOKUP(G11,Справочники!$A$9:$B$13,2)</f>
        <v>70000</v>
      </c>
      <c r="O11" s="16">
        <f t="shared" ca="1" si="2"/>
        <v>75000</v>
      </c>
    </row>
    <row r="12" spans="1:15">
      <c r="A12" s="16">
        <v>11</v>
      </c>
      <c r="B12" s="16" t="s">
        <v>55</v>
      </c>
      <c r="C12" s="16" t="s">
        <v>54</v>
      </c>
      <c r="D12" s="16" t="s">
        <v>39</v>
      </c>
      <c r="E12" s="16" t="str">
        <f t="shared" si="0"/>
        <v>Петров П.П.</v>
      </c>
      <c r="F12" s="16" t="s">
        <v>11</v>
      </c>
      <c r="G12" s="16" t="s">
        <v>1</v>
      </c>
      <c r="H12" s="15">
        <v>25806</v>
      </c>
      <c r="I12" s="16" t="s">
        <v>13</v>
      </c>
      <c r="J12" s="15">
        <v>35997</v>
      </c>
      <c r="L12" s="18">
        <f t="shared" ca="1" si="1"/>
        <v>25.328767123287673</v>
      </c>
      <c r="M12" s="16">
        <v>2</v>
      </c>
      <c r="N12" s="16">
        <f>VLOOKUP(G12,Справочники!$A$9:$B$13,2)</f>
        <v>70000</v>
      </c>
      <c r="O12" s="16">
        <f t="shared" ca="1" si="2"/>
        <v>75000</v>
      </c>
    </row>
    <row r="13" spans="1:15">
      <c r="A13" s="16">
        <v>3</v>
      </c>
      <c r="B13" s="16" t="s">
        <v>35</v>
      </c>
      <c r="C13" s="16" t="s">
        <v>36</v>
      </c>
      <c r="D13" s="16" t="s">
        <v>37</v>
      </c>
      <c r="E13" s="16" t="str">
        <f t="shared" si="0"/>
        <v>Гайдай И.М.</v>
      </c>
      <c r="F13" s="16" t="s">
        <v>11</v>
      </c>
      <c r="G13" s="16" t="s">
        <v>3</v>
      </c>
      <c r="H13" s="15">
        <v>25886</v>
      </c>
      <c r="I13" s="16" t="s">
        <v>8</v>
      </c>
      <c r="J13" s="15">
        <v>37011</v>
      </c>
      <c r="L13" s="18">
        <f t="shared" ca="1" si="1"/>
        <v>22.550684931506851</v>
      </c>
      <c r="M13" s="16">
        <v>1</v>
      </c>
      <c r="N13" s="16">
        <f>VLOOKUP(G13,Справочники!$A$9:$B$13,2)</f>
        <v>65000</v>
      </c>
      <c r="O13" s="16">
        <f t="shared" ca="1" si="2"/>
        <v>70000</v>
      </c>
    </row>
    <row r="14" spans="1:15">
      <c r="A14" s="16">
        <v>6</v>
      </c>
      <c r="B14" s="16" t="s">
        <v>42</v>
      </c>
      <c r="C14" s="16" t="s">
        <v>43</v>
      </c>
      <c r="D14" s="16" t="s">
        <v>44</v>
      </c>
      <c r="E14" s="16" t="str">
        <f t="shared" si="0"/>
        <v>Краснов П.П.</v>
      </c>
      <c r="F14" s="16" t="s">
        <v>11</v>
      </c>
      <c r="G14" s="16" t="s">
        <v>1</v>
      </c>
      <c r="H14" s="15">
        <v>25966</v>
      </c>
      <c r="I14" s="16" t="s">
        <v>14</v>
      </c>
      <c r="J14" s="15">
        <v>37082</v>
      </c>
      <c r="L14" s="18">
        <f t="shared" ca="1" si="1"/>
        <v>22.356164383561644</v>
      </c>
      <c r="M14" s="16">
        <v>5</v>
      </c>
      <c r="N14" s="16">
        <f>VLOOKUP(G14,Справочники!$A$9:$B$13,2)</f>
        <v>70000</v>
      </c>
      <c r="O14" s="16">
        <f t="shared" ca="1" si="2"/>
        <v>75000</v>
      </c>
    </row>
    <row r="15" spans="1:15">
      <c r="A15" s="16">
        <v>13</v>
      </c>
      <c r="B15" s="16" t="s">
        <v>59</v>
      </c>
      <c r="C15" s="16" t="s">
        <v>60</v>
      </c>
      <c r="D15" s="16" t="s">
        <v>61</v>
      </c>
      <c r="E15" s="16" t="str">
        <f t="shared" si="0"/>
        <v>Рябов О.Е.</v>
      </c>
      <c r="F15" s="16" t="s">
        <v>11</v>
      </c>
      <c r="G15" s="16" t="s">
        <v>1</v>
      </c>
      <c r="H15" s="15">
        <v>26046</v>
      </c>
      <c r="I15" s="16" t="s">
        <v>8</v>
      </c>
      <c r="J15" s="15">
        <v>42752</v>
      </c>
      <c r="L15" s="18">
        <f t="shared" ca="1" si="1"/>
        <v>6.8219178082191778</v>
      </c>
      <c r="M15" s="16">
        <v>1</v>
      </c>
      <c r="N15" s="16">
        <f>VLOOKUP(G15,Справочники!$A$9:$B$13,2)</f>
        <v>70000</v>
      </c>
      <c r="O15" s="16">
        <f t="shared" ca="1" si="2"/>
        <v>70000</v>
      </c>
    </row>
    <row r="16" spans="1:15">
      <c r="A16" s="16">
        <v>17</v>
      </c>
      <c r="B16" s="16" t="s">
        <v>71</v>
      </c>
      <c r="C16" s="16" t="s">
        <v>66</v>
      </c>
      <c r="D16" s="16" t="s">
        <v>72</v>
      </c>
      <c r="E16" s="16" t="str">
        <f t="shared" si="0"/>
        <v>Фоменко С.К.</v>
      </c>
      <c r="F16" s="16" t="s">
        <v>11</v>
      </c>
      <c r="G16" s="16" t="s">
        <v>4</v>
      </c>
      <c r="H16" s="15">
        <v>26206</v>
      </c>
      <c r="I16" s="16" t="s">
        <v>8</v>
      </c>
      <c r="J16" s="15">
        <v>36474</v>
      </c>
      <c r="K16" s="15"/>
      <c r="L16" s="18">
        <f t="shared" ca="1" si="1"/>
        <v>24.021917808219179</v>
      </c>
      <c r="M16" s="16">
        <v>1</v>
      </c>
      <c r="N16" s="16">
        <f>VLOOKUP(G16,Справочники!$A$9:$B$13,2)</f>
        <v>65000</v>
      </c>
      <c r="O16" s="16">
        <f t="shared" ca="1" si="2"/>
        <v>70000</v>
      </c>
    </row>
    <row r="17" spans="1:15">
      <c r="A17" s="16">
        <v>14</v>
      </c>
      <c r="B17" s="16" t="s">
        <v>62</v>
      </c>
      <c r="C17" s="16" t="s">
        <v>63</v>
      </c>
      <c r="D17" s="16" t="s">
        <v>64</v>
      </c>
      <c r="E17" s="16" t="str">
        <f t="shared" si="0"/>
        <v>Седов К.Ф.</v>
      </c>
      <c r="F17" s="16" t="s">
        <v>11</v>
      </c>
      <c r="G17" s="16" t="s">
        <v>4</v>
      </c>
      <c r="H17" s="15">
        <v>26238</v>
      </c>
      <c r="I17" s="16" t="s">
        <v>10</v>
      </c>
      <c r="J17" s="15">
        <v>36262</v>
      </c>
      <c r="L17" s="18">
        <f t="shared" ca="1" si="1"/>
        <v>24.602739726027398</v>
      </c>
      <c r="M17" s="16">
        <v>5</v>
      </c>
      <c r="N17" s="16">
        <f>VLOOKUP(G17,Справочники!$A$9:$B$13,2)</f>
        <v>65000</v>
      </c>
      <c r="O17" s="16">
        <f t="shared" ca="1" si="2"/>
        <v>70000</v>
      </c>
    </row>
    <row r="18" spans="1:15">
      <c r="A18" s="16">
        <v>8</v>
      </c>
      <c r="B18" s="16" t="s">
        <v>48</v>
      </c>
      <c r="C18" s="16" t="s">
        <v>49</v>
      </c>
      <c r="D18" s="16" t="s">
        <v>31</v>
      </c>
      <c r="E18" s="16" t="str">
        <f t="shared" si="0"/>
        <v>Кукина Ю.П.</v>
      </c>
      <c r="F18" s="16" t="s">
        <v>9</v>
      </c>
      <c r="G18" s="16" t="s">
        <v>3</v>
      </c>
      <c r="H18" s="15">
        <v>26286</v>
      </c>
      <c r="I18" s="16" t="s">
        <v>10</v>
      </c>
      <c r="J18" s="15">
        <v>36535</v>
      </c>
      <c r="K18" s="15">
        <v>44551</v>
      </c>
      <c r="L18" s="18">
        <f t="shared" si="1"/>
        <v>21.961643835616439</v>
      </c>
      <c r="M18" s="16">
        <v>1</v>
      </c>
      <c r="N18" s="16">
        <f>VLOOKUP(G18,Справочники!$A$9:$B$13,2)</f>
        <v>65000</v>
      </c>
      <c r="O18" s="16">
        <f t="shared" si="2"/>
        <v>70000</v>
      </c>
    </row>
    <row r="19" spans="1:15">
      <c r="A19" s="16">
        <v>12</v>
      </c>
      <c r="B19" s="16" t="s">
        <v>56</v>
      </c>
      <c r="C19" s="16" t="s">
        <v>57</v>
      </c>
      <c r="D19" s="16" t="s">
        <v>58</v>
      </c>
      <c r="E19" s="16" t="str">
        <f t="shared" si="0"/>
        <v>Родионов А.В.</v>
      </c>
      <c r="F19" s="16" t="s">
        <v>11</v>
      </c>
      <c r="G19" s="16" t="s">
        <v>2</v>
      </c>
      <c r="H19" s="15">
        <v>26286</v>
      </c>
      <c r="I19" s="16" t="s">
        <v>8</v>
      </c>
      <c r="J19" s="15">
        <v>37447</v>
      </c>
      <c r="K19" s="15">
        <v>44226</v>
      </c>
      <c r="L19" s="18">
        <f t="shared" si="1"/>
        <v>18.572602739726026</v>
      </c>
      <c r="M19" s="16">
        <v>0</v>
      </c>
      <c r="N19" s="16">
        <f>VLOOKUP(G19,Справочники!$A$9:$B$13,2)</f>
        <v>25000</v>
      </c>
      <c r="O19" s="16">
        <f t="shared" si="2"/>
        <v>30000</v>
      </c>
    </row>
    <row r="20" spans="1:15">
      <c r="A20" s="16">
        <v>9</v>
      </c>
      <c r="B20" s="16" t="s">
        <v>50</v>
      </c>
      <c r="C20" s="16" t="s">
        <v>51</v>
      </c>
      <c r="D20" s="16" t="s">
        <v>52</v>
      </c>
      <c r="E20" s="16" t="str">
        <f t="shared" si="0"/>
        <v>Макова А.И.</v>
      </c>
      <c r="F20" s="16" t="s">
        <v>9</v>
      </c>
      <c r="G20" s="16" t="s">
        <v>2</v>
      </c>
      <c r="H20" s="15">
        <v>26366</v>
      </c>
      <c r="I20" s="16" t="s">
        <v>8</v>
      </c>
      <c r="J20" s="15">
        <v>36626</v>
      </c>
      <c r="L20" s="18">
        <f t="shared" ca="1" si="1"/>
        <v>23.605479452054794</v>
      </c>
      <c r="M20" s="16">
        <v>1</v>
      </c>
      <c r="N20" s="16">
        <f>VLOOKUP(G20,Справочники!$A$9:$B$13,2)</f>
        <v>25000</v>
      </c>
      <c r="O20" s="16">
        <f t="shared" ca="1" si="2"/>
        <v>30000</v>
      </c>
    </row>
    <row r="21" spans="1:15">
      <c r="A21" s="16">
        <v>19</v>
      </c>
      <c r="B21" s="16" t="s">
        <v>75</v>
      </c>
      <c r="C21" s="16" t="s">
        <v>76</v>
      </c>
      <c r="D21" s="16" t="s">
        <v>77</v>
      </c>
      <c r="E21" s="16" t="str">
        <f t="shared" si="0"/>
        <v>Хрустов Ю.Ю.</v>
      </c>
      <c r="F21" s="16" t="s">
        <v>11</v>
      </c>
      <c r="G21" s="16" t="s">
        <v>2</v>
      </c>
      <c r="H21" s="15">
        <v>26604</v>
      </c>
      <c r="I21" s="16" t="s">
        <v>10</v>
      </c>
      <c r="J21" s="15">
        <v>37539</v>
      </c>
      <c r="K21" s="15"/>
      <c r="L21" s="18">
        <f t="shared" ca="1" si="1"/>
        <v>21.104109589041094</v>
      </c>
      <c r="M21" s="16">
        <v>0</v>
      </c>
      <c r="N21" s="16">
        <f>VLOOKUP(G21,Справочники!$A$9:$B$13,2)</f>
        <v>25000</v>
      </c>
      <c r="O21" s="16">
        <f t="shared" ca="1" si="2"/>
        <v>30000</v>
      </c>
    </row>
    <row r="22" spans="1:15">
      <c r="A22" s="16">
        <v>1</v>
      </c>
      <c r="B22" s="16" t="s">
        <v>29</v>
      </c>
      <c r="C22" s="16" t="s">
        <v>30</v>
      </c>
      <c r="D22" s="16" t="s">
        <v>31</v>
      </c>
      <c r="E22" s="16" t="str">
        <f t="shared" si="0"/>
        <v>Белова С.П.</v>
      </c>
      <c r="F22" s="16" t="s">
        <v>9</v>
      </c>
      <c r="G22" s="16" t="s">
        <v>2</v>
      </c>
      <c r="H22" s="15">
        <v>26857</v>
      </c>
      <c r="I22" s="16" t="s">
        <v>14</v>
      </c>
      <c r="J22" s="15">
        <v>43110</v>
      </c>
      <c r="L22" s="18">
        <f t="shared" ca="1" si="1"/>
        <v>5.8410958904109593</v>
      </c>
      <c r="M22" s="16">
        <v>2</v>
      </c>
      <c r="N22" s="16">
        <f>VLOOKUP(G22,Справочники!$A$9:$B$13,2)</f>
        <v>25000</v>
      </c>
      <c r="O22" s="16">
        <f t="shared" ca="1" si="2"/>
        <v>25000</v>
      </c>
    </row>
    <row r="23" spans="1:15">
      <c r="A23" s="16">
        <v>30</v>
      </c>
      <c r="B23" s="16" t="s">
        <v>106</v>
      </c>
      <c r="C23" s="16" t="s">
        <v>60</v>
      </c>
      <c r="D23" s="16" t="s">
        <v>107</v>
      </c>
      <c r="E23" s="16" t="str">
        <f t="shared" si="0"/>
        <v>Ровенко О.Д.</v>
      </c>
      <c r="F23" s="16" t="s">
        <v>11</v>
      </c>
      <c r="G23" s="16" t="s">
        <v>4</v>
      </c>
      <c r="H23" s="15">
        <v>26878</v>
      </c>
      <c r="I23" s="16" t="s">
        <v>13</v>
      </c>
      <c r="J23" s="15">
        <v>38648</v>
      </c>
      <c r="K23" s="15"/>
      <c r="L23" s="18">
        <f t="shared" ca="1" si="1"/>
        <v>18.065753424657533</v>
      </c>
      <c r="M23" s="17">
        <v>0</v>
      </c>
      <c r="N23" s="16">
        <f>VLOOKUP(G23,Справочники!$A$9:$B$13,2)</f>
        <v>65000</v>
      </c>
      <c r="O23" s="16">
        <f t="shared" ca="1" si="2"/>
        <v>70000</v>
      </c>
    </row>
    <row r="24" spans="1:15">
      <c r="A24" s="16">
        <v>15</v>
      </c>
      <c r="B24" s="16" t="s">
        <v>65</v>
      </c>
      <c r="C24" s="16" t="s">
        <v>66</v>
      </c>
      <c r="D24" s="16" t="s">
        <v>67</v>
      </c>
      <c r="E24" s="16" t="str">
        <f t="shared" si="0"/>
        <v>Сидоров С.С.</v>
      </c>
      <c r="F24" s="16" t="s">
        <v>11</v>
      </c>
      <c r="G24" s="16" t="s">
        <v>2</v>
      </c>
      <c r="H24" s="15">
        <v>27427</v>
      </c>
      <c r="I24" s="16" t="s">
        <v>13</v>
      </c>
      <c r="J24" s="15">
        <v>36170</v>
      </c>
      <c r="K24" s="15">
        <v>37174</v>
      </c>
      <c r="L24" s="18">
        <f t="shared" si="1"/>
        <v>2.7506849315068491</v>
      </c>
      <c r="M24" s="16">
        <v>0</v>
      </c>
      <c r="N24" s="16">
        <f>VLOOKUP(G24,Справочники!$A$9:$B$13,2)</f>
        <v>25000</v>
      </c>
      <c r="O24" s="16">
        <f t="shared" si="2"/>
        <v>25000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>
      <c r="A26" s="16">
        <v>2</v>
      </c>
      <c r="B26" s="16" t="s">
        <v>32</v>
      </c>
      <c r="C26" s="16" t="s">
        <v>33</v>
      </c>
      <c r="D26" s="16" t="s">
        <v>34</v>
      </c>
      <c r="E26" s="16" t="str">
        <f t="shared" si="0"/>
        <v>Бойцов С.С.</v>
      </c>
      <c r="F26" s="16" t="s">
        <v>11</v>
      </c>
      <c r="G26" s="16" t="s">
        <v>4</v>
      </c>
      <c r="H26" s="15">
        <v>27632</v>
      </c>
      <c r="I26" s="16" t="s">
        <v>10</v>
      </c>
      <c r="J26" s="15">
        <v>42014</v>
      </c>
      <c r="L26" s="18">
        <f t="shared" ca="1" si="1"/>
        <v>8.8438356164383567</v>
      </c>
      <c r="M26" s="16">
        <v>1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10</v>
      </c>
      <c r="B27" s="16" t="s">
        <v>53</v>
      </c>
      <c r="C27" s="16" t="s">
        <v>54</v>
      </c>
      <c r="D27" s="16" t="s">
        <v>41</v>
      </c>
      <c r="E27" s="16" t="str">
        <f t="shared" si="0"/>
        <v>Петренко П.И.</v>
      </c>
      <c r="F27" s="16" t="s">
        <v>11</v>
      </c>
      <c r="G27" s="16" t="s">
        <v>1</v>
      </c>
      <c r="H27" s="15">
        <v>27712</v>
      </c>
      <c r="I27" s="16" t="s">
        <v>12</v>
      </c>
      <c r="J27" s="15">
        <v>36078</v>
      </c>
      <c r="L27" s="18">
        <f t="shared" ca="1" si="1"/>
        <v>25.106849315068494</v>
      </c>
      <c r="M27" s="16">
        <v>1</v>
      </c>
      <c r="N27" s="16">
        <f>VLOOKUP(G27,Справочники!$A$9:$B$13,2)</f>
        <v>70000</v>
      </c>
      <c r="O27" s="16">
        <f t="shared" ca="1" si="2"/>
        <v>75000</v>
      </c>
    </row>
    <row r="28" spans="1:15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>
      <c r="A29" s="16">
        <v>7</v>
      </c>
      <c r="B29" s="16" t="s">
        <v>45</v>
      </c>
      <c r="C29" s="16" t="s">
        <v>46</v>
      </c>
      <c r="D29" s="16" t="s">
        <v>47</v>
      </c>
      <c r="E29" s="16" t="str">
        <f t="shared" si="0"/>
        <v>Кротова И.П.</v>
      </c>
      <c r="F29" s="16" t="s">
        <v>9</v>
      </c>
      <c r="G29" s="16" t="s">
        <v>2</v>
      </c>
      <c r="H29" s="15">
        <v>29241</v>
      </c>
      <c r="I29" s="16" t="s">
        <v>14</v>
      </c>
      <c r="J29" s="15">
        <v>35724</v>
      </c>
      <c r="L29" s="18">
        <f t="shared" ca="1" si="1"/>
        <v>26.076712328767123</v>
      </c>
      <c r="M29" s="16">
        <v>1</v>
      </c>
      <c r="N29" s="16">
        <f>VLOOKUP(G29,Справочники!$A$9:$B$13,2)</f>
        <v>25000</v>
      </c>
      <c r="O29" s="16">
        <f t="shared" ca="1" si="2"/>
        <v>30000</v>
      </c>
    </row>
    <row r="30" spans="1:15">
      <c r="A30" s="16">
        <v>27</v>
      </c>
      <c r="B30" s="16" t="s">
        <v>97</v>
      </c>
      <c r="C30" s="16" t="s">
        <v>98</v>
      </c>
      <c r="D30" s="16" t="s">
        <v>99</v>
      </c>
      <c r="E30" s="16" t="str">
        <f t="shared" si="0"/>
        <v>Попова Ф.В.</v>
      </c>
      <c r="F30" s="16" t="s">
        <v>11</v>
      </c>
      <c r="G30" s="16" t="s">
        <v>3</v>
      </c>
      <c r="H30" s="15">
        <v>29573</v>
      </c>
      <c r="I30" s="16" t="s">
        <v>14</v>
      </c>
      <c r="J30" s="15">
        <v>37307</v>
      </c>
      <c r="K30" s="15"/>
      <c r="L30" s="18">
        <f t="shared" ca="1" si="1"/>
        <v>21.739726027397261</v>
      </c>
      <c r="M30" s="16">
        <v>1</v>
      </c>
      <c r="N30" s="16">
        <f>VLOOKUP(G30,Справочники!$A$9:$B$13,2)</f>
        <v>65000</v>
      </c>
      <c r="O30" s="16">
        <f t="shared" ca="1" si="2"/>
        <v>70000</v>
      </c>
    </row>
    <row r="31" spans="1:15">
      <c r="A31" s="16">
        <v>18</v>
      </c>
      <c r="B31" s="16" t="s">
        <v>73</v>
      </c>
      <c r="C31" s="16" t="s">
        <v>74</v>
      </c>
      <c r="D31" s="16" t="s">
        <v>64</v>
      </c>
      <c r="E31" s="16" t="str">
        <f t="shared" si="0"/>
        <v>Фомин Ф.Ф.</v>
      </c>
      <c r="F31" s="16" t="s">
        <v>11</v>
      </c>
      <c r="G31" s="16" t="s">
        <v>3</v>
      </c>
      <c r="H31" s="15">
        <v>31240</v>
      </c>
      <c r="I31" s="16" t="s">
        <v>8</v>
      </c>
      <c r="J31" s="15">
        <v>39655</v>
      </c>
      <c r="K31" s="15"/>
      <c r="L31" s="18">
        <f t="shared" ca="1" si="1"/>
        <v>15.306849315068494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>
      <c r="A32" s="16">
        <v>4</v>
      </c>
      <c r="B32" s="16" t="s">
        <v>38</v>
      </c>
      <c r="C32" s="16" t="s">
        <v>36</v>
      </c>
      <c r="D32" s="16" t="s">
        <v>39</v>
      </c>
      <c r="E32" s="16" t="str">
        <f t="shared" si="0"/>
        <v>Иваненко И.П.</v>
      </c>
      <c r="F32" s="16" t="s">
        <v>11</v>
      </c>
      <c r="G32" s="16" t="s">
        <v>4</v>
      </c>
      <c r="H32" s="15">
        <v>31433</v>
      </c>
      <c r="I32" s="16" t="s">
        <v>13</v>
      </c>
      <c r="J32" s="15">
        <v>43931</v>
      </c>
      <c r="L32" s="18">
        <f t="shared" ca="1" si="1"/>
        <v>3.591780821917808</v>
      </c>
      <c r="M32" s="16">
        <v>1</v>
      </c>
      <c r="N32" s="16">
        <f>VLOOKUP(G32,Справочники!$A$9:$B$13,2)</f>
        <v>65000</v>
      </c>
      <c r="O32" s="16">
        <f t="shared" ca="1" si="2"/>
        <v>65000</v>
      </c>
    </row>
    <row r="33" spans="1:15">
      <c r="A33" s="16">
        <v>16</v>
      </c>
      <c r="B33" s="16" t="s">
        <v>68</v>
      </c>
      <c r="C33" s="16" t="s">
        <v>69</v>
      </c>
      <c r="D33" s="16" t="s">
        <v>70</v>
      </c>
      <c r="E33" s="16" t="str">
        <f t="shared" si="0"/>
        <v>Сушкина А.В.</v>
      </c>
      <c r="F33" s="16" t="s">
        <v>9</v>
      </c>
      <c r="G33" s="16" t="s">
        <v>4</v>
      </c>
      <c r="H33" s="15">
        <v>31763</v>
      </c>
      <c r="I33" s="16" t="s">
        <v>14</v>
      </c>
      <c r="J33" s="15">
        <v>36717</v>
      </c>
      <c r="K33" s="15">
        <v>40524</v>
      </c>
      <c r="L33" s="18">
        <f t="shared" si="1"/>
        <v>10.43013698630137</v>
      </c>
      <c r="M33" s="16">
        <v>1</v>
      </c>
      <c r="N33" s="16">
        <f>VLOOKUP(G33,Справочники!$A$9:$B$13,2)</f>
        <v>65000</v>
      </c>
      <c r="O33" s="16">
        <f t="shared" si="2"/>
        <v>70000</v>
      </c>
    </row>
    <row r="34" spans="1:15">
      <c r="A34" s="16">
        <v>25</v>
      </c>
      <c r="B34" s="16" t="s">
        <v>91</v>
      </c>
      <c r="C34" s="16" t="s">
        <v>92</v>
      </c>
      <c r="D34" s="16" t="s">
        <v>93</v>
      </c>
      <c r="E34" s="16" t="str">
        <f t="shared" si="0"/>
        <v>Тетуев М.Б.</v>
      </c>
      <c r="F34" s="16" t="s">
        <v>9</v>
      </c>
      <c r="G34" s="16" t="s">
        <v>1</v>
      </c>
      <c r="H34" s="15">
        <v>32217</v>
      </c>
      <c r="I34" s="16" t="s">
        <v>12</v>
      </c>
      <c r="J34" s="15">
        <v>36792</v>
      </c>
      <c r="K34" s="15">
        <v>41255</v>
      </c>
      <c r="L34" s="18">
        <f t="shared" si="1"/>
        <v>12.227397260273973</v>
      </c>
      <c r="M34" s="16">
        <v>4</v>
      </c>
      <c r="N34" s="16">
        <f>VLOOKUP(G34,Справочники!$A$9:$B$13,2)</f>
        <v>70000</v>
      </c>
      <c r="O34" s="16">
        <f t="shared" si="2"/>
        <v>75000</v>
      </c>
    </row>
    <row r="35" spans="1:15">
      <c r="H35" s="15"/>
    </row>
  </sheetData>
  <autoFilter ref="A4:O34">
    <sortState ref="A5:O34">
      <sortCondition ref="H5:H34"/>
    </sortState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4" zoomScale="60" zoomScaleNormal="60" workbookViewId="0">
      <selection activeCell="S18" sqref="S18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13</v>
      </c>
      <c r="B5" s="16" t="s">
        <v>59</v>
      </c>
      <c r="C5" s="16" t="s">
        <v>60</v>
      </c>
      <c r="D5" s="16" t="s">
        <v>61</v>
      </c>
      <c r="E5" s="16" t="str">
        <f t="shared" ref="E5:E34" si="0">B5&amp;" "&amp;LEFT(C5)&amp;"."&amp;LEFT(D5)&amp;"."</f>
        <v>Рябов О.Е.</v>
      </c>
      <c r="F5" s="16" t="s">
        <v>11</v>
      </c>
      <c r="G5" s="16" t="s">
        <v>1</v>
      </c>
      <c r="H5" s="15">
        <v>26046</v>
      </c>
      <c r="I5" s="16" t="s">
        <v>8</v>
      </c>
      <c r="J5" s="15">
        <v>42752</v>
      </c>
      <c r="L5" s="18">
        <f t="shared" ref="L5:L34" ca="1" si="1">IF(K5&gt;J5,(K5-J5)/365,($C$1-J5)/365)</f>
        <v>6.8219178082191778</v>
      </c>
      <c r="M5" s="16">
        <v>1</v>
      </c>
      <c r="N5" s="16">
        <f>VLOOKUP(G5,Справочники!$A$9:$B$13,2)</f>
        <v>70000</v>
      </c>
      <c r="O5" s="16">
        <f t="shared" ref="O5:O34" ca="1" si="2">N5+IF(L5&gt;7,$F$1,0)</f>
        <v>70000</v>
      </c>
    </row>
    <row r="6" spans="1:15">
      <c r="A6" s="16">
        <v>20</v>
      </c>
      <c r="B6" s="16" t="s">
        <v>78</v>
      </c>
      <c r="C6" s="16" t="s">
        <v>79</v>
      </c>
      <c r="D6" s="16" t="s">
        <v>77</v>
      </c>
      <c r="E6" s="16" t="str">
        <f t="shared" si="0"/>
        <v>Блинов С.Ю.</v>
      </c>
      <c r="F6" s="16" t="s">
        <v>9</v>
      </c>
      <c r="G6" s="16" t="s">
        <v>1</v>
      </c>
      <c r="H6" s="15">
        <v>25113</v>
      </c>
      <c r="I6" s="16" t="s">
        <v>10</v>
      </c>
      <c r="J6" s="15">
        <v>36229</v>
      </c>
      <c r="K6" s="15"/>
      <c r="L6" s="18">
        <f t="shared" ca="1" si="1"/>
        <v>24.693150684931506</v>
      </c>
      <c r="M6" s="16">
        <v>3</v>
      </c>
      <c r="N6" s="16">
        <f>VLOOKUP(G6,Справочники!$A$9:$B$13,2)</f>
        <v>70000</v>
      </c>
      <c r="O6" s="16">
        <f t="shared" ca="1" si="2"/>
        <v>75000</v>
      </c>
    </row>
    <row r="7" spans="1:15">
      <c r="A7" s="16">
        <v>10</v>
      </c>
      <c r="B7" s="16" t="s">
        <v>53</v>
      </c>
      <c r="C7" s="16" t="s">
        <v>54</v>
      </c>
      <c r="D7" s="16" t="s">
        <v>41</v>
      </c>
      <c r="E7" s="16" t="str">
        <f t="shared" si="0"/>
        <v>Петренко П.И.</v>
      </c>
      <c r="F7" s="16" t="s">
        <v>11</v>
      </c>
      <c r="G7" s="16" t="s">
        <v>1</v>
      </c>
      <c r="H7" s="15">
        <v>27712</v>
      </c>
      <c r="I7" s="16" t="s">
        <v>12</v>
      </c>
      <c r="J7" s="15">
        <v>36078</v>
      </c>
      <c r="L7" s="18">
        <f t="shared" ca="1" si="1"/>
        <v>25.106849315068494</v>
      </c>
      <c r="M7" s="16">
        <v>1</v>
      </c>
      <c r="N7" s="16">
        <f>VLOOKUP(G7,Справочники!$A$9:$B$13,2)</f>
        <v>70000</v>
      </c>
      <c r="O7" s="16">
        <f t="shared" ca="1" si="2"/>
        <v>75000</v>
      </c>
    </row>
    <row r="8" spans="1:15">
      <c r="A8" s="16">
        <v>25</v>
      </c>
      <c r="B8" s="16" t="s">
        <v>91</v>
      </c>
      <c r="C8" s="16" t="s">
        <v>92</v>
      </c>
      <c r="D8" s="16" t="s">
        <v>93</v>
      </c>
      <c r="E8" s="16" t="str">
        <f t="shared" si="0"/>
        <v>Тетуев М.Б.</v>
      </c>
      <c r="F8" s="16" t="s">
        <v>9</v>
      </c>
      <c r="G8" s="16" t="s">
        <v>1</v>
      </c>
      <c r="H8" s="15">
        <v>32217</v>
      </c>
      <c r="I8" s="16" t="s">
        <v>12</v>
      </c>
      <c r="J8" s="15">
        <v>36792</v>
      </c>
      <c r="K8" s="15">
        <v>41255</v>
      </c>
      <c r="L8" s="18">
        <f t="shared" si="1"/>
        <v>12.227397260273973</v>
      </c>
      <c r="M8" s="16">
        <v>4</v>
      </c>
      <c r="N8" s="16">
        <f>VLOOKUP(G8,Справочники!$A$9:$B$13,2)</f>
        <v>70000</v>
      </c>
      <c r="O8" s="16">
        <f t="shared" si="2"/>
        <v>75000</v>
      </c>
    </row>
    <row r="9" spans="1:15">
      <c r="A9" s="16">
        <v>11</v>
      </c>
      <c r="B9" s="16" t="s">
        <v>55</v>
      </c>
      <c r="C9" s="16" t="s">
        <v>54</v>
      </c>
      <c r="D9" s="16" t="s">
        <v>39</v>
      </c>
      <c r="E9" s="16" t="str">
        <f t="shared" si="0"/>
        <v>Петров П.П.</v>
      </c>
      <c r="F9" s="16" t="s">
        <v>11</v>
      </c>
      <c r="G9" s="16" t="s">
        <v>1</v>
      </c>
      <c r="H9" s="15">
        <v>25806</v>
      </c>
      <c r="I9" s="16" t="s">
        <v>13</v>
      </c>
      <c r="J9" s="15">
        <v>35997</v>
      </c>
      <c r="L9" s="18">
        <f t="shared" ca="1" si="1"/>
        <v>25.328767123287673</v>
      </c>
      <c r="M9" s="16">
        <v>2</v>
      </c>
      <c r="N9" s="16">
        <f>VLOOKUP(G9,Справочники!$A$9:$B$13,2)</f>
        <v>70000</v>
      </c>
      <c r="O9" s="16">
        <f t="shared" ca="1" si="2"/>
        <v>75000</v>
      </c>
    </row>
    <row r="10" spans="1:15">
      <c r="A10" s="16">
        <v>24</v>
      </c>
      <c r="B10" s="16" t="s">
        <v>88</v>
      </c>
      <c r="C10" s="16" t="s">
        <v>89</v>
      </c>
      <c r="D10" s="16" t="s">
        <v>90</v>
      </c>
      <c r="E10" s="16" t="str">
        <f t="shared" si="0"/>
        <v>Мышечкина Г.А.</v>
      </c>
      <c r="F10" s="16" t="s">
        <v>11</v>
      </c>
      <c r="G10" s="16" t="s">
        <v>1</v>
      </c>
      <c r="H10" s="15">
        <v>28764</v>
      </c>
      <c r="I10" s="16" t="s">
        <v>13</v>
      </c>
      <c r="J10" s="15">
        <v>37110</v>
      </c>
      <c r="K10" s="15">
        <v>44098</v>
      </c>
      <c r="L10" s="18">
        <f t="shared" si="1"/>
        <v>19.145205479452056</v>
      </c>
      <c r="M10" s="16">
        <v>3</v>
      </c>
      <c r="N10" s="16">
        <f>VLOOKUP(G10,Справочники!$A$9:$B$13,2)</f>
        <v>70000</v>
      </c>
      <c r="O10" s="16">
        <f t="shared" si="2"/>
        <v>75000</v>
      </c>
    </row>
    <row r="11" spans="1:15">
      <c r="A11" s="16">
        <v>6</v>
      </c>
      <c r="B11" s="16" t="s">
        <v>42</v>
      </c>
      <c r="C11" s="16" t="s">
        <v>43</v>
      </c>
      <c r="D11" s="16" t="s">
        <v>44</v>
      </c>
      <c r="E11" s="16" t="str">
        <f t="shared" si="0"/>
        <v>Краснов П.П.</v>
      </c>
      <c r="F11" s="16" t="s">
        <v>11</v>
      </c>
      <c r="G11" s="16" t="s">
        <v>1</v>
      </c>
      <c r="H11" s="15">
        <v>25966</v>
      </c>
      <c r="I11" s="16" t="s">
        <v>14</v>
      </c>
      <c r="J11" s="15">
        <v>37082</v>
      </c>
      <c r="L11" s="18">
        <f t="shared" ca="1" si="1"/>
        <v>22.356164383561644</v>
      </c>
      <c r="M11" s="16">
        <v>5</v>
      </c>
      <c r="N11" s="16">
        <f>VLOOKUP(G11,Справочники!$A$9:$B$13,2)</f>
        <v>70000</v>
      </c>
      <c r="O11" s="16">
        <f t="shared" ca="1" si="2"/>
        <v>75000</v>
      </c>
    </row>
    <row r="12" spans="1:15">
      <c r="A12" s="16">
        <v>3</v>
      </c>
      <c r="B12" s="16" t="s">
        <v>35</v>
      </c>
      <c r="C12" s="16" t="s">
        <v>36</v>
      </c>
      <c r="D12" s="16" t="s">
        <v>37</v>
      </c>
      <c r="E12" s="16" t="str">
        <f t="shared" si="0"/>
        <v>Гайдай И.М.</v>
      </c>
      <c r="F12" s="16" t="s">
        <v>11</v>
      </c>
      <c r="G12" s="16" t="s">
        <v>3</v>
      </c>
      <c r="H12" s="15">
        <v>25886</v>
      </c>
      <c r="I12" s="16" t="s">
        <v>8</v>
      </c>
      <c r="J12" s="15">
        <v>37011</v>
      </c>
      <c r="L12" s="18">
        <f t="shared" ca="1" si="1"/>
        <v>22.550684931506851</v>
      </c>
      <c r="M12" s="16">
        <v>1</v>
      </c>
      <c r="N12" s="16">
        <f>VLOOKUP(G12,Справочники!$A$9:$B$13,2)</f>
        <v>65000</v>
      </c>
      <c r="O12" s="16">
        <f t="shared" ca="1" si="2"/>
        <v>70000</v>
      </c>
    </row>
    <row r="13" spans="1:15">
      <c r="A13" s="16">
        <v>18</v>
      </c>
      <c r="B13" s="16" t="s">
        <v>73</v>
      </c>
      <c r="C13" s="16" t="s">
        <v>74</v>
      </c>
      <c r="D13" s="16" t="s">
        <v>64</v>
      </c>
      <c r="E13" s="16" t="str">
        <f t="shared" si="0"/>
        <v>Фомин Ф.Ф.</v>
      </c>
      <c r="F13" s="16" t="s">
        <v>11</v>
      </c>
      <c r="G13" s="16" t="s">
        <v>3</v>
      </c>
      <c r="H13" s="15">
        <v>31240</v>
      </c>
      <c r="I13" s="16" t="s">
        <v>8</v>
      </c>
      <c r="J13" s="15">
        <v>39655</v>
      </c>
      <c r="K13" s="15"/>
      <c r="L13" s="18">
        <f t="shared" ca="1" si="1"/>
        <v>15.306849315068494</v>
      </c>
      <c r="M13" s="16">
        <v>1</v>
      </c>
      <c r="N13" s="16">
        <f>VLOOKUP(G13,Справочники!$A$9:$B$13,2)</f>
        <v>65000</v>
      </c>
      <c r="O13" s="16">
        <f t="shared" ca="1" si="2"/>
        <v>70000</v>
      </c>
    </row>
    <row r="14" spans="1:15">
      <c r="A14" s="16">
        <v>8</v>
      </c>
      <c r="B14" s="16" t="s">
        <v>48</v>
      </c>
      <c r="C14" s="16" t="s">
        <v>49</v>
      </c>
      <c r="D14" s="16" t="s">
        <v>31</v>
      </c>
      <c r="E14" s="16" t="str">
        <f t="shared" si="0"/>
        <v>Кукина Ю.П.</v>
      </c>
      <c r="F14" s="16" t="s">
        <v>9</v>
      </c>
      <c r="G14" s="16" t="s">
        <v>3</v>
      </c>
      <c r="H14" s="15">
        <v>26286</v>
      </c>
      <c r="I14" s="16" t="s">
        <v>10</v>
      </c>
      <c r="J14" s="15">
        <v>36535</v>
      </c>
      <c r="K14" s="15">
        <v>44551</v>
      </c>
      <c r="L14" s="18">
        <f t="shared" si="1"/>
        <v>21.961643835616439</v>
      </c>
      <c r="M14" s="16">
        <v>1</v>
      </c>
      <c r="N14" s="16">
        <f>VLOOKUP(G14,Справочники!$A$9:$B$13,2)</f>
        <v>65000</v>
      </c>
      <c r="O14" s="16">
        <f t="shared" si="2"/>
        <v>70000</v>
      </c>
    </row>
    <row r="15" spans="1:15">
      <c r="A15" s="16">
        <v>29</v>
      </c>
      <c r="B15" s="16" t="s">
        <v>103</v>
      </c>
      <c r="C15" s="16" t="s">
        <v>104</v>
      </c>
      <c r="D15" s="16" t="s">
        <v>105</v>
      </c>
      <c r="E15" s="16" t="str">
        <f t="shared" si="0"/>
        <v>Прогина К.Л.</v>
      </c>
      <c r="F15" s="16" t="s">
        <v>11</v>
      </c>
      <c r="G15" s="16" t="s">
        <v>3</v>
      </c>
      <c r="H15" s="15">
        <v>24946</v>
      </c>
      <c r="I15" s="16" t="s">
        <v>12</v>
      </c>
      <c r="J15" s="15">
        <v>36443</v>
      </c>
      <c r="K15" s="15"/>
      <c r="L15" s="18">
        <f t="shared" ca="1" si="1"/>
        <v>24.106849315068494</v>
      </c>
      <c r="M15" s="17">
        <v>0</v>
      </c>
      <c r="N15" s="16">
        <f>VLOOKUP(G15,Справочники!$A$9:$B$13,2)</f>
        <v>65000</v>
      </c>
      <c r="O15" s="16">
        <f t="shared" ca="1" si="2"/>
        <v>70000</v>
      </c>
    </row>
    <row r="16" spans="1:15">
      <c r="A16" s="16">
        <v>5</v>
      </c>
      <c r="B16" s="16" t="s">
        <v>40</v>
      </c>
      <c r="C16" s="16" t="s">
        <v>36</v>
      </c>
      <c r="D16" s="16" t="s">
        <v>41</v>
      </c>
      <c r="E16" s="16" t="str">
        <f t="shared" si="0"/>
        <v>Иванов И.И.</v>
      </c>
      <c r="F16" s="16" t="s">
        <v>11</v>
      </c>
      <c r="G16" s="16" t="s">
        <v>3</v>
      </c>
      <c r="H16" s="15">
        <v>25094</v>
      </c>
      <c r="I16" s="16" t="s">
        <v>13</v>
      </c>
      <c r="J16" s="15">
        <v>38727</v>
      </c>
      <c r="L16" s="18">
        <f t="shared" ca="1" si="1"/>
        <v>17.849315068493151</v>
      </c>
      <c r="M16" s="16">
        <v>2</v>
      </c>
      <c r="N16" s="16">
        <f>VLOOKUP(G16,Справочники!$A$9:$B$13,2)</f>
        <v>65000</v>
      </c>
      <c r="O16" s="16">
        <f t="shared" ca="1" si="2"/>
        <v>70000</v>
      </c>
    </row>
    <row r="17" spans="1:15">
      <c r="A17" s="16">
        <v>27</v>
      </c>
      <c r="B17" s="16" t="s">
        <v>97</v>
      </c>
      <c r="C17" s="16" t="s">
        <v>98</v>
      </c>
      <c r="D17" s="16" t="s">
        <v>99</v>
      </c>
      <c r="E17" s="16" t="str">
        <f t="shared" si="0"/>
        <v>Попова Ф.В.</v>
      </c>
      <c r="F17" s="16" t="s">
        <v>11</v>
      </c>
      <c r="G17" s="16" t="s">
        <v>3</v>
      </c>
      <c r="H17" s="15">
        <v>29573</v>
      </c>
      <c r="I17" s="16" t="s">
        <v>14</v>
      </c>
      <c r="J17" s="15">
        <v>37307</v>
      </c>
      <c r="K17" s="15"/>
      <c r="L17" s="18">
        <f t="shared" ca="1" si="1"/>
        <v>21.739726027397261</v>
      </c>
      <c r="M17" s="16">
        <v>1</v>
      </c>
      <c r="N17" s="16">
        <f>VLOOKUP(G17,Справочники!$A$9:$B$13,2)</f>
        <v>65000</v>
      </c>
      <c r="O17" s="16">
        <f t="shared" ca="1" si="2"/>
        <v>70000</v>
      </c>
    </row>
    <row r="18" spans="1:15">
      <c r="A18" s="16">
        <v>12</v>
      </c>
      <c r="B18" s="16" t="s">
        <v>56</v>
      </c>
      <c r="C18" s="16" t="s">
        <v>57</v>
      </c>
      <c r="D18" s="16" t="s">
        <v>58</v>
      </c>
      <c r="E18" s="16" t="str">
        <f t="shared" si="0"/>
        <v>Родионов А.В.</v>
      </c>
      <c r="F18" s="16" t="s">
        <v>11</v>
      </c>
      <c r="G18" s="16" t="s">
        <v>2</v>
      </c>
      <c r="H18" s="15">
        <v>26286</v>
      </c>
      <c r="I18" s="16" t="s">
        <v>8</v>
      </c>
      <c r="J18" s="15">
        <v>37447</v>
      </c>
      <c r="K18" s="15">
        <v>44226</v>
      </c>
      <c r="L18" s="18">
        <f t="shared" si="1"/>
        <v>18.572602739726026</v>
      </c>
      <c r="M18" s="16">
        <v>0</v>
      </c>
      <c r="N18" s="16">
        <f>VLOOKUP(G18,Справочники!$A$9:$B$13,2)</f>
        <v>25000</v>
      </c>
      <c r="O18" s="16">
        <f t="shared" si="2"/>
        <v>30000</v>
      </c>
    </row>
    <row r="19" spans="1:15">
      <c r="A19" s="16">
        <v>9</v>
      </c>
      <c r="B19" s="16" t="s">
        <v>50</v>
      </c>
      <c r="C19" s="16" t="s">
        <v>51</v>
      </c>
      <c r="D19" s="16" t="s">
        <v>52</v>
      </c>
      <c r="E19" s="16" t="str">
        <f t="shared" si="0"/>
        <v>Макова А.И.</v>
      </c>
      <c r="F19" s="16" t="s">
        <v>9</v>
      </c>
      <c r="G19" s="16" t="s">
        <v>2</v>
      </c>
      <c r="H19" s="15">
        <v>26366</v>
      </c>
      <c r="I19" s="16" t="s">
        <v>8</v>
      </c>
      <c r="J19" s="15">
        <v>36626</v>
      </c>
      <c r="L19" s="18">
        <f t="shared" ca="1" si="1"/>
        <v>23.605479452054794</v>
      </c>
      <c r="M19" s="16">
        <v>1</v>
      </c>
      <c r="N19" s="16">
        <f>VLOOKUP(G19,Справочники!$A$9:$B$13,2)</f>
        <v>25000</v>
      </c>
      <c r="O19" s="16">
        <f t="shared" ca="1" si="2"/>
        <v>30000</v>
      </c>
    </row>
    <row r="20" spans="1:15">
      <c r="A20" s="16">
        <v>28</v>
      </c>
      <c r="B20" s="16" t="s">
        <v>100</v>
      </c>
      <c r="C20" s="16" t="s">
        <v>101</v>
      </c>
      <c r="D20" s="16" t="s">
        <v>102</v>
      </c>
      <c r="E20" s="16" t="str">
        <f t="shared" si="0"/>
        <v>Лутов Д.С.</v>
      </c>
      <c r="F20" s="16" t="s">
        <v>9</v>
      </c>
      <c r="G20" s="16" t="s">
        <v>2</v>
      </c>
      <c r="H20" s="15">
        <v>22131</v>
      </c>
      <c r="I20" s="16" t="s">
        <v>10</v>
      </c>
      <c r="J20" s="15">
        <v>37742</v>
      </c>
      <c r="K20" s="15"/>
      <c r="L20" s="18">
        <f t="shared" ca="1" si="1"/>
        <v>20.547945205479451</v>
      </c>
      <c r="M20" s="17">
        <v>0</v>
      </c>
      <c r="N20" s="16">
        <f>VLOOKUP(G20,Справочники!$A$9:$B$13,2)</f>
        <v>25000</v>
      </c>
      <c r="O20" s="16">
        <f t="shared" ca="1" si="2"/>
        <v>30000</v>
      </c>
    </row>
    <row r="21" spans="1:15">
      <c r="A21" s="16">
        <v>19</v>
      </c>
      <c r="B21" s="16" t="s">
        <v>75</v>
      </c>
      <c r="C21" s="16" t="s">
        <v>76</v>
      </c>
      <c r="D21" s="16" t="s">
        <v>77</v>
      </c>
      <c r="E21" s="16" t="str">
        <f t="shared" si="0"/>
        <v>Хрустов Ю.Ю.</v>
      </c>
      <c r="F21" s="16" t="s">
        <v>11</v>
      </c>
      <c r="G21" s="16" t="s">
        <v>2</v>
      </c>
      <c r="H21" s="15">
        <v>26604</v>
      </c>
      <c r="I21" s="16" t="s">
        <v>10</v>
      </c>
      <c r="J21" s="15">
        <v>37539</v>
      </c>
      <c r="K21" s="15"/>
      <c r="L21" s="18">
        <f t="shared" ca="1" si="1"/>
        <v>21.104109589041094</v>
      </c>
      <c r="M21" s="16">
        <v>0</v>
      </c>
      <c r="N21" s="16">
        <f>VLOOKUP(G21,Справочники!$A$9:$B$13,2)</f>
        <v>25000</v>
      </c>
      <c r="O21" s="16">
        <f t="shared" ca="1" si="2"/>
        <v>30000</v>
      </c>
    </row>
    <row r="22" spans="1:15">
      <c r="A22" s="16">
        <v>23</v>
      </c>
      <c r="B22" s="16" t="s">
        <v>85</v>
      </c>
      <c r="C22" s="16" t="s">
        <v>86</v>
      </c>
      <c r="D22" s="16" t="s">
        <v>87</v>
      </c>
      <c r="E22" s="16" t="str">
        <f t="shared" si="0"/>
        <v>Лапутенко Д.Г.</v>
      </c>
      <c r="F22" s="16" t="s">
        <v>11</v>
      </c>
      <c r="G22" s="16" t="s">
        <v>2</v>
      </c>
      <c r="H22" s="15">
        <v>24037</v>
      </c>
      <c r="I22" s="16" t="s">
        <v>12</v>
      </c>
      <c r="J22" s="15">
        <v>37512</v>
      </c>
      <c r="K22" s="15"/>
      <c r="L22" s="18">
        <f t="shared" ca="1" si="1"/>
        <v>21.17808219178082</v>
      </c>
      <c r="M22" s="16">
        <v>2</v>
      </c>
      <c r="N22" s="16">
        <f>VLOOKUP(G22,Справочники!$A$9:$B$13,2)</f>
        <v>25000</v>
      </c>
      <c r="O22" s="16">
        <f t="shared" ca="1" si="2"/>
        <v>30000</v>
      </c>
    </row>
    <row r="23" spans="1:15">
      <c r="A23" s="16">
        <v>15</v>
      </c>
      <c r="B23" s="16" t="s">
        <v>65</v>
      </c>
      <c r="C23" s="16" t="s">
        <v>66</v>
      </c>
      <c r="D23" s="16" t="s">
        <v>67</v>
      </c>
      <c r="E23" s="16" t="str">
        <f t="shared" si="0"/>
        <v>Сидоров С.С.</v>
      </c>
      <c r="F23" s="16" t="s">
        <v>11</v>
      </c>
      <c r="G23" s="16" t="s">
        <v>2</v>
      </c>
      <c r="H23" s="15">
        <v>27427</v>
      </c>
      <c r="I23" s="16" t="s">
        <v>13</v>
      </c>
      <c r="J23" s="15">
        <v>36170</v>
      </c>
      <c r="K23" s="15">
        <v>37174</v>
      </c>
      <c r="L23" s="18">
        <f t="shared" si="1"/>
        <v>2.7506849315068491</v>
      </c>
      <c r="M23" s="16">
        <v>0</v>
      </c>
      <c r="N23" s="16">
        <f>VLOOKUP(G23,Справочники!$A$9:$B$13,2)</f>
        <v>25000</v>
      </c>
      <c r="O23" s="16">
        <f t="shared" si="2"/>
        <v>25000</v>
      </c>
    </row>
    <row r="24" spans="1:15">
      <c r="A24" s="16">
        <v>1</v>
      </c>
      <c r="B24" s="16" t="s">
        <v>29</v>
      </c>
      <c r="C24" s="16" t="s">
        <v>30</v>
      </c>
      <c r="D24" s="16" t="s">
        <v>31</v>
      </c>
      <c r="E24" s="16" t="str">
        <f t="shared" si="0"/>
        <v>Белова С.П.</v>
      </c>
      <c r="F24" s="16" t="s">
        <v>9</v>
      </c>
      <c r="G24" s="16" t="s">
        <v>2</v>
      </c>
      <c r="H24" s="15">
        <v>26857</v>
      </c>
      <c r="I24" s="16" t="s">
        <v>14</v>
      </c>
      <c r="J24" s="15">
        <v>43110</v>
      </c>
      <c r="L24" s="18">
        <f t="shared" ca="1" si="1"/>
        <v>5.8410958904109593</v>
      </c>
      <c r="M24" s="16">
        <v>2</v>
      </c>
      <c r="N24" s="16">
        <f>VLOOKUP(G24,Справочники!$A$9:$B$13,2)</f>
        <v>25000</v>
      </c>
      <c r="O24" s="16">
        <f t="shared" ca="1" si="2"/>
        <v>25000</v>
      </c>
    </row>
    <row r="25" spans="1:15">
      <c r="A25" s="16">
        <v>7</v>
      </c>
      <c r="B25" s="16" t="s">
        <v>45</v>
      </c>
      <c r="C25" s="16" t="s">
        <v>46</v>
      </c>
      <c r="D25" s="16" t="s">
        <v>47</v>
      </c>
      <c r="E25" s="16" t="str">
        <f t="shared" si="0"/>
        <v>Кротова И.П.</v>
      </c>
      <c r="F25" s="16" t="s">
        <v>9</v>
      </c>
      <c r="G25" s="16" t="s">
        <v>2</v>
      </c>
      <c r="H25" s="15">
        <v>29241</v>
      </c>
      <c r="I25" s="16" t="s">
        <v>14</v>
      </c>
      <c r="J25" s="15">
        <v>35724</v>
      </c>
      <c r="L25" s="18">
        <f t="shared" ca="1" si="1"/>
        <v>26.076712328767123</v>
      </c>
      <c r="M25" s="16">
        <v>1</v>
      </c>
      <c r="N25" s="16">
        <f>VLOOKUP(G25,Справочники!$A$9:$B$13,2)</f>
        <v>25000</v>
      </c>
      <c r="O25" s="16">
        <f t="shared" ca="1" si="2"/>
        <v>30000</v>
      </c>
    </row>
    <row r="26" spans="1:15">
      <c r="A26" s="16">
        <v>17</v>
      </c>
      <c r="B26" s="16" t="s">
        <v>71</v>
      </c>
      <c r="C26" s="16" t="s">
        <v>66</v>
      </c>
      <c r="D26" s="16" t="s">
        <v>72</v>
      </c>
      <c r="E26" s="16" t="str">
        <f t="shared" si="0"/>
        <v>Фоменко С.К.</v>
      </c>
      <c r="F26" s="16" t="s">
        <v>11</v>
      </c>
      <c r="G26" s="16" t="s">
        <v>4</v>
      </c>
      <c r="H26" s="15">
        <v>26206</v>
      </c>
      <c r="I26" s="16" t="s">
        <v>8</v>
      </c>
      <c r="J26" s="15">
        <v>36474</v>
      </c>
      <c r="K26" s="15"/>
      <c r="L26" s="18">
        <f t="shared" ca="1" si="1"/>
        <v>24.021917808219179</v>
      </c>
      <c r="M26" s="16">
        <v>1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21</v>
      </c>
      <c r="B27" s="16" t="s">
        <v>80</v>
      </c>
      <c r="C27" s="16" t="s">
        <v>76</v>
      </c>
      <c r="D27" s="16" t="s">
        <v>81</v>
      </c>
      <c r="E27" s="16" t="str">
        <f t="shared" si="0"/>
        <v>Рыжичкин Ю.Е.</v>
      </c>
      <c r="F27" s="16" t="s">
        <v>11</v>
      </c>
      <c r="G27" s="16" t="s">
        <v>4</v>
      </c>
      <c r="H27" s="15">
        <v>27517</v>
      </c>
      <c r="I27" s="16" t="s">
        <v>8</v>
      </c>
      <c r="J27" s="15">
        <v>37157</v>
      </c>
      <c r="K27" s="15"/>
      <c r="L27" s="18">
        <f t="shared" ca="1" si="1"/>
        <v>22.150684931506849</v>
      </c>
      <c r="M27" s="16">
        <v>1</v>
      </c>
      <c r="N27" s="16">
        <f>VLOOKUP(G27,Справочники!$A$9:$B$13,2)</f>
        <v>65000</v>
      </c>
      <c r="O27" s="16">
        <f t="shared" ca="1" si="2"/>
        <v>70000</v>
      </c>
    </row>
    <row r="28" spans="1:15">
      <c r="A28" s="16">
        <v>14</v>
      </c>
      <c r="B28" s="16" t="s">
        <v>62</v>
      </c>
      <c r="C28" s="16" t="s">
        <v>63</v>
      </c>
      <c r="D28" s="16" t="s">
        <v>64</v>
      </c>
      <c r="E28" s="16" t="str">
        <f t="shared" si="0"/>
        <v>Седов К.Ф.</v>
      </c>
      <c r="F28" s="16" t="s">
        <v>11</v>
      </c>
      <c r="G28" s="16" t="s">
        <v>4</v>
      </c>
      <c r="H28" s="15">
        <v>26238</v>
      </c>
      <c r="I28" s="16" t="s">
        <v>10</v>
      </c>
      <c r="J28" s="15">
        <v>36262</v>
      </c>
      <c r="L28" s="18">
        <f t="shared" ca="1" si="1"/>
        <v>24.602739726027398</v>
      </c>
      <c r="M28" s="16">
        <v>5</v>
      </c>
      <c r="N28" s="16">
        <f>VLOOKUP(G28,Справочники!$A$9:$B$13,2)</f>
        <v>65000</v>
      </c>
      <c r="O28" s="16">
        <f t="shared" ca="1" si="2"/>
        <v>70000</v>
      </c>
    </row>
    <row r="29" spans="1:15">
      <c r="A29" s="16">
        <v>2</v>
      </c>
      <c r="B29" s="16" t="s">
        <v>32</v>
      </c>
      <c r="C29" s="16" t="s">
        <v>33</v>
      </c>
      <c r="D29" s="16" t="s">
        <v>34</v>
      </c>
      <c r="E29" s="16" t="str">
        <f t="shared" si="0"/>
        <v>Бойцов С.С.</v>
      </c>
      <c r="F29" s="16" t="s">
        <v>11</v>
      </c>
      <c r="G29" s="16" t="s">
        <v>4</v>
      </c>
      <c r="H29" s="15">
        <v>27632</v>
      </c>
      <c r="I29" s="16" t="s">
        <v>10</v>
      </c>
      <c r="J29" s="15">
        <v>42014</v>
      </c>
      <c r="L29" s="18">
        <f t="shared" ca="1" si="1"/>
        <v>8.8438356164383567</v>
      </c>
      <c r="M29" s="16">
        <v>1</v>
      </c>
      <c r="N29" s="16">
        <f>VLOOKUP(G29,Справочники!$A$9:$B$13,2)</f>
        <v>65000</v>
      </c>
      <c r="O29" s="16">
        <f t="shared" ca="1" si="2"/>
        <v>70000</v>
      </c>
    </row>
    <row r="30" spans="1:15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>
      <c r="A31" s="16">
        <v>22</v>
      </c>
      <c r="B31" s="16" t="s">
        <v>82</v>
      </c>
      <c r="C31" s="16" t="s">
        <v>83</v>
      </c>
      <c r="D31" s="16" t="s">
        <v>84</v>
      </c>
      <c r="E31" s="16" t="str">
        <f t="shared" si="0"/>
        <v>Савосина Д.И.</v>
      </c>
      <c r="F31" s="16" t="s">
        <v>11</v>
      </c>
      <c r="G31" s="16" t="s">
        <v>4</v>
      </c>
      <c r="H31" s="15">
        <v>22608</v>
      </c>
      <c r="I31" s="16" t="s">
        <v>13</v>
      </c>
      <c r="J31" s="15">
        <v>38234</v>
      </c>
      <c r="K31" s="15"/>
      <c r="L31" s="18">
        <f t="shared" ca="1" si="1"/>
        <v>19.2</v>
      </c>
      <c r="M31" s="16">
        <v>3</v>
      </c>
      <c r="N31" s="16">
        <f>VLOOKUP(G31,Справочники!$A$9:$B$13,2)</f>
        <v>65000</v>
      </c>
      <c r="O31" s="16">
        <f t="shared" ca="1" si="2"/>
        <v>70000</v>
      </c>
    </row>
    <row r="32" spans="1:15">
      <c r="A32" s="16">
        <v>30</v>
      </c>
      <c r="B32" s="16" t="s">
        <v>106</v>
      </c>
      <c r="C32" s="16" t="s">
        <v>60</v>
      </c>
      <c r="D32" s="16" t="s">
        <v>107</v>
      </c>
      <c r="E32" s="16" t="str">
        <f t="shared" si="0"/>
        <v>Ровенко О.Д.</v>
      </c>
      <c r="F32" s="16" t="s">
        <v>11</v>
      </c>
      <c r="G32" s="16" t="s">
        <v>4</v>
      </c>
      <c r="H32" s="15">
        <v>26878</v>
      </c>
      <c r="I32" s="16" t="s">
        <v>13</v>
      </c>
      <c r="J32" s="15">
        <v>38648</v>
      </c>
      <c r="K32" s="15"/>
      <c r="L32" s="18">
        <f t="shared" ca="1" si="1"/>
        <v>18.065753424657533</v>
      </c>
      <c r="M32" s="17">
        <v>0</v>
      </c>
      <c r="N32" s="16">
        <f>VLOOKUP(G32,Справочники!$A$9:$B$13,2)</f>
        <v>65000</v>
      </c>
      <c r="O32" s="16">
        <f t="shared" ca="1" si="2"/>
        <v>70000</v>
      </c>
    </row>
    <row r="33" spans="1:15">
      <c r="A33" s="16">
        <v>4</v>
      </c>
      <c r="B33" s="16" t="s">
        <v>38</v>
      </c>
      <c r="C33" s="16" t="s">
        <v>36</v>
      </c>
      <c r="D33" s="16" t="s">
        <v>39</v>
      </c>
      <c r="E33" s="16" t="str">
        <f t="shared" si="0"/>
        <v>Иваненко И.П.</v>
      </c>
      <c r="F33" s="16" t="s">
        <v>11</v>
      </c>
      <c r="G33" s="16" t="s">
        <v>4</v>
      </c>
      <c r="H33" s="15">
        <v>31433</v>
      </c>
      <c r="I33" s="16" t="s">
        <v>13</v>
      </c>
      <c r="J33" s="15">
        <v>43931</v>
      </c>
      <c r="L33" s="18">
        <f t="shared" ca="1" si="1"/>
        <v>3.591780821917808</v>
      </c>
      <c r="M33" s="16">
        <v>1</v>
      </c>
      <c r="N33" s="16">
        <f>VLOOKUP(G33,Справочники!$A$9:$B$13,2)</f>
        <v>65000</v>
      </c>
      <c r="O33" s="16">
        <f t="shared" ca="1" si="2"/>
        <v>65000</v>
      </c>
    </row>
    <row r="34" spans="1:15">
      <c r="A34" s="16">
        <v>16</v>
      </c>
      <c r="B34" s="16" t="s">
        <v>68</v>
      </c>
      <c r="C34" s="16" t="s">
        <v>69</v>
      </c>
      <c r="D34" s="16" t="s">
        <v>70</v>
      </c>
      <c r="E34" s="16" t="str">
        <f t="shared" si="0"/>
        <v>Сушкина А.В.</v>
      </c>
      <c r="F34" s="16" t="s">
        <v>9</v>
      </c>
      <c r="G34" s="16" t="s">
        <v>4</v>
      </c>
      <c r="H34" s="15">
        <v>31763</v>
      </c>
      <c r="I34" s="16" t="s">
        <v>14</v>
      </c>
      <c r="J34" s="15">
        <v>36717</v>
      </c>
      <c r="K34" s="15">
        <v>40524</v>
      </c>
      <c r="L34" s="18">
        <f t="shared" si="1"/>
        <v>10.43013698630137</v>
      </c>
      <c r="M34" s="16">
        <v>1</v>
      </c>
      <c r="N34" s="16">
        <f>VLOOKUP(G34,Справочники!$A$9:$B$13,2)</f>
        <v>65000</v>
      </c>
      <c r="O34" s="16">
        <f t="shared" si="2"/>
        <v>70000</v>
      </c>
    </row>
    <row r="35" spans="1:15">
      <c r="H35" s="15"/>
    </row>
  </sheetData>
  <autoFilter ref="A4:O34">
    <sortState ref="A5:O34">
      <sortCondition ref="G5:G34" customList="Плановый,Бухгалтерия,Маркетинг,Снабжения"/>
      <sortCondition ref="I5:I34" customList="бухгалтер,менеджер,начальник,секретарь,экономист"/>
    </sortState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topLeftCell="A4" zoomScale="60" zoomScaleNormal="60" workbookViewId="0">
      <selection activeCell="K36" sqref="K36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 hidden="1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 hidden="1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 hidden="1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 hidden="1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 hidden="1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 hidden="1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 hidden="1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 hidden="1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 hidden="1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0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 hidden="1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 hidden="1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 hidden="1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 hidden="1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 hidden="1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 hidden="1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 hidden="1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 hidden="1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 hidden="1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 hidden="1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 hidden="1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 hidden="1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 hidden="1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 hidden="1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 hidden="1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 hidden="1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 hidden="1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autoFilter ref="A4:O34">
    <filterColumn colId="7">
      <filters>
        <dateGroupItem year="1975" dateTimeGrouping="year"/>
      </filters>
    </filterColumn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="60" zoomScaleNormal="60" workbookViewId="0">
      <selection activeCell="J51" sqref="J51"/>
    </sheetView>
  </sheetViews>
  <sheetFormatPr defaultRowHeight="14.5"/>
  <cols>
    <col min="1" max="1" width="5.453125" style="16" customWidth="1"/>
    <col min="2" max="2" width="13" style="16" customWidth="1"/>
    <col min="3" max="3" width="11.7265625" style="16" customWidth="1"/>
    <col min="4" max="4" width="16" style="16" customWidth="1"/>
    <col min="5" max="5" width="16.90625" style="16" customWidth="1"/>
    <col min="6" max="6" width="8.7265625" style="16"/>
    <col min="7" max="7" width="12.1796875" style="16" customWidth="1"/>
    <col min="8" max="8" width="12.08984375" style="16" customWidth="1"/>
    <col min="9" max="9" width="14.36328125" style="16" customWidth="1"/>
    <col min="10" max="10" width="12.1796875" style="16" customWidth="1"/>
    <col min="11" max="11" width="12.7265625" style="16" customWidth="1"/>
    <col min="12" max="12" width="13.7265625" style="16" customWidth="1"/>
    <col min="13" max="13" width="12.54296875" style="16" customWidth="1"/>
    <col min="14" max="14" width="8.7265625" style="16"/>
    <col min="15" max="15" width="10.1796875" style="16" customWidth="1"/>
    <col min="16" max="16384" width="8.7265625" style="16"/>
  </cols>
  <sheetData>
    <row r="1" spans="1:15">
      <c r="B1" s="16" t="s">
        <v>15</v>
      </c>
      <c r="C1" s="15">
        <f ca="1">TODAY()</f>
        <v>45242</v>
      </c>
      <c r="E1" s="16" t="s">
        <v>16</v>
      </c>
      <c r="F1" s="16">
        <v>5000</v>
      </c>
    </row>
    <row r="4" spans="1:15" ht="57" customHeight="1">
      <c r="A4" s="14" t="s">
        <v>17</v>
      </c>
      <c r="B4" s="14" t="s">
        <v>18</v>
      </c>
      <c r="C4" s="14" t="s">
        <v>19</v>
      </c>
      <c r="D4" s="14" t="s">
        <v>20</v>
      </c>
      <c r="E4" s="14" t="s">
        <v>21</v>
      </c>
      <c r="F4" s="14" t="s">
        <v>7</v>
      </c>
      <c r="G4" s="14" t="s">
        <v>0</v>
      </c>
      <c r="H4" s="14" t="s">
        <v>22</v>
      </c>
      <c r="I4" s="14" t="s">
        <v>23</v>
      </c>
      <c r="J4" s="14" t="s">
        <v>24</v>
      </c>
      <c r="K4" s="14" t="s">
        <v>25</v>
      </c>
      <c r="L4" s="14" t="s">
        <v>26</v>
      </c>
      <c r="M4" s="14" t="s">
        <v>27</v>
      </c>
      <c r="N4" s="14" t="s">
        <v>6</v>
      </c>
      <c r="O4" s="14" t="s">
        <v>28</v>
      </c>
    </row>
    <row r="5" spans="1:15">
      <c r="A5" s="16">
        <v>1</v>
      </c>
      <c r="B5" s="16" t="s">
        <v>29</v>
      </c>
      <c r="C5" s="16" t="s">
        <v>30</v>
      </c>
      <c r="D5" s="16" t="s">
        <v>31</v>
      </c>
      <c r="E5" s="16" t="str">
        <f>B5&amp;" "&amp;LEFT(C5)&amp;"."&amp;LEFT(D5)&amp;"."</f>
        <v>Белова С.П.</v>
      </c>
      <c r="F5" s="16" t="s">
        <v>9</v>
      </c>
      <c r="G5" s="16" t="s">
        <v>2</v>
      </c>
      <c r="H5" s="15">
        <v>26857</v>
      </c>
      <c r="I5" s="16" t="s">
        <v>14</v>
      </c>
      <c r="J5" s="15">
        <v>43110</v>
      </c>
      <c r="L5" s="18">
        <f ca="1">IF(K5&gt;J5,(K5-J5)/365,($C$1-J5)/365)</f>
        <v>5.8410958904109593</v>
      </c>
      <c r="M5" s="16">
        <v>2</v>
      </c>
      <c r="N5" s="16">
        <f>VLOOKUP(G5,Справочники!$A$9:$B$13,2)</f>
        <v>25000</v>
      </c>
      <c r="O5" s="16">
        <f ca="1">N5+IF(L5&gt;7,$F$1,0)</f>
        <v>25000</v>
      </c>
    </row>
    <row r="6" spans="1:15" hidden="1">
      <c r="A6" s="16">
        <v>2</v>
      </c>
      <c r="B6" s="16" t="s">
        <v>32</v>
      </c>
      <c r="C6" s="16" t="s">
        <v>33</v>
      </c>
      <c r="D6" s="16" t="s">
        <v>34</v>
      </c>
      <c r="E6" s="16" t="str">
        <f t="shared" ref="E6:E34" si="0">B6&amp;" "&amp;LEFT(C6)&amp;"."&amp;LEFT(D6)&amp;"."</f>
        <v>Бойцов С.С.</v>
      </c>
      <c r="F6" s="16" t="s">
        <v>11</v>
      </c>
      <c r="G6" s="16" t="s">
        <v>4</v>
      </c>
      <c r="H6" s="15">
        <v>27632</v>
      </c>
      <c r="I6" s="16" t="s">
        <v>10</v>
      </c>
      <c r="J6" s="15">
        <v>42014</v>
      </c>
      <c r="L6" s="18">
        <f t="shared" ref="L6:L34" ca="1" si="1">IF(K6&gt;J6,(K6-J6)/365,($C$1-J6)/365)</f>
        <v>8.8438356164383567</v>
      </c>
      <c r="M6" s="16">
        <v>1</v>
      </c>
      <c r="N6" s="16">
        <f>VLOOKUP(G6,Справочники!$A$9:$B$13,2)</f>
        <v>65000</v>
      </c>
      <c r="O6" s="16">
        <f t="shared" ref="O6:O34" ca="1" si="2">N6+IF(L6&gt;7,$F$1,0)</f>
        <v>70000</v>
      </c>
    </row>
    <row r="7" spans="1:15" hidden="1">
      <c r="A7" s="16">
        <v>3</v>
      </c>
      <c r="B7" s="16" t="s">
        <v>35</v>
      </c>
      <c r="C7" s="16" t="s">
        <v>36</v>
      </c>
      <c r="D7" s="16" t="s">
        <v>37</v>
      </c>
      <c r="E7" s="16" t="str">
        <f t="shared" si="0"/>
        <v>Гайдай И.М.</v>
      </c>
      <c r="F7" s="16" t="s">
        <v>11</v>
      </c>
      <c r="G7" s="16" t="s">
        <v>3</v>
      </c>
      <c r="H7" s="15">
        <v>25886</v>
      </c>
      <c r="I7" s="16" t="s">
        <v>8</v>
      </c>
      <c r="J7" s="15">
        <v>37011</v>
      </c>
      <c r="L7" s="18">
        <f t="shared" ca="1" si="1"/>
        <v>22.550684931506851</v>
      </c>
      <c r="M7" s="16">
        <v>1</v>
      </c>
      <c r="N7" s="16">
        <f>VLOOKUP(G7,Справочники!$A$9:$B$13,2)</f>
        <v>65000</v>
      </c>
      <c r="O7" s="16">
        <f t="shared" ca="1" si="2"/>
        <v>70000</v>
      </c>
    </row>
    <row r="8" spans="1:15" hidden="1">
      <c r="A8" s="16">
        <v>4</v>
      </c>
      <c r="B8" s="16" t="s">
        <v>38</v>
      </c>
      <c r="C8" s="16" t="s">
        <v>36</v>
      </c>
      <c r="D8" s="16" t="s">
        <v>39</v>
      </c>
      <c r="E8" s="16" t="str">
        <f t="shared" si="0"/>
        <v>Иваненко И.П.</v>
      </c>
      <c r="F8" s="16" t="s">
        <v>11</v>
      </c>
      <c r="G8" s="16" t="s">
        <v>4</v>
      </c>
      <c r="H8" s="15">
        <v>31433</v>
      </c>
      <c r="I8" s="16" t="s">
        <v>13</v>
      </c>
      <c r="J8" s="15">
        <v>43931</v>
      </c>
      <c r="L8" s="18">
        <f t="shared" ca="1" si="1"/>
        <v>3.591780821917808</v>
      </c>
      <c r="M8" s="16">
        <v>1</v>
      </c>
      <c r="N8" s="16">
        <f>VLOOKUP(G8,Справочники!$A$9:$B$13,2)</f>
        <v>65000</v>
      </c>
      <c r="O8" s="16">
        <f t="shared" ca="1" si="2"/>
        <v>65000</v>
      </c>
    </row>
    <row r="9" spans="1:15" hidden="1">
      <c r="A9" s="16">
        <v>5</v>
      </c>
      <c r="B9" s="16" t="s">
        <v>40</v>
      </c>
      <c r="C9" s="16" t="s">
        <v>36</v>
      </c>
      <c r="D9" s="16" t="s">
        <v>41</v>
      </c>
      <c r="E9" s="16" t="str">
        <f t="shared" si="0"/>
        <v>Иванов И.И.</v>
      </c>
      <c r="F9" s="16" t="s">
        <v>11</v>
      </c>
      <c r="G9" s="16" t="s">
        <v>3</v>
      </c>
      <c r="H9" s="15">
        <v>25094</v>
      </c>
      <c r="I9" s="16" t="s">
        <v>13</v>
      </c>
      <c r="J9" s="15">
        <v>38727</v>
      </c>
      <c r="L9" s="18">
        <f t="shared" ca="1" si="1"/>
        <v>17.849315068493151</v>
      </c>
      <c r="M9" s="16">
        <v>2</v>
      </c>
      <c r="N9" s="16">
        <f>VLOOKUP(G9,Справочники!$A$9:$B$13,2)</f>
        <v>65000</v>
      </c>
      <c r="O9" s="16">
        <f t="shared" ca="1" si="2"/>
        <v>70000</v>
      </c>
    </row>
    <row r="10" spans="1:15" hidden="1">
      <c r="A10" s="16">
        <v>6</v>
      </c>
      <c r="B10" s="16" t="s">
        <v>42</v>
      </c>
      <c r="C10" s="16" t="s">
        <v>43</v>
      </c>
      <c r="D10" s="16" t="s">
        <v>44</v>
      </c>
      <c r="E10" s="16" t="str">
        <f t="shared" si="0"/>
        <v>Краснов П.П.</v>
      </c>
      <c r="F10" s="16" t="s">
        <v>11</v>
      </c>
      <c r="G10" s="16" t="s">
        <v>1</v>
      </c>
      <c r="H10" s="15">
        <v>25966</v>
      </c>
      <c r="I10" s="16" t="s">
        <v>14</v>
      </c>
      <c r="J10" s="15">
        <v>37082</v>
      </c>
      <c r="L10" s="18">
        <f t="shared" ca="1" si="1"/>
        <v>22.356164383561644</v>
      </c>
      <c r="M10" s="16">
        <v>5</v>
      </c>
      <c r="N10" s="16">
        <f>VLOOKUP(G10,Справочники!$A$9:$B$13,2)</f>
        <v>70000</v>
      </c>
      <c r="O10" s="16">
        <f t="shared" ca="1" si="2"/>
        <v>75000</v>
      </c>
    </row>
    <row r="11" spans="1:15">
      <c r="A11" s="16">
        <v>7</v>
      </c>
      <c r="B11" s="16" t="s">
        <v>45</v>
      </c>
      <c r="C11" s="16" t="s">
        <v>46</v>
      </c>
      <c r="D11" s="16" t="s">
        <v>47</v>
      </c>
      <c r="E11" s="16" t="str">
        <f t="shared" si="0"/>
        <v>Кротова И.П.</v>
      </c>
      <c r="F11" s="16" t="s">
        <v>9</v>
      </c>
      <c r="G11" s="16" t="s">
        <v>2</v>
      </c>
      <c r="H11" s="15">
        <v>29241</v>
      </c>
      <c r="I11" s="16" t="s">
        <v>14</v>
      </c>
      <c r="J11" s="15">
        <v>35724</v>
      </c>
      <c r="L11" s="18">
        <f t="shared" ca="1" si="1"/>
        <v>26.076712328767123</v>
      </c>
      <c r="M11" s="16">
        <v>1</v>
      </c>
      <c r="N11" s="16">
        <f>VLOOKUP(G11,Справочники!$A$9:$B$13,2)</f>
        <v>25000</v>
      </c>
      <c r="O11" s="16">
        <f t="shared" ca="1" si="2"/>
        <v>30000</v>
      </c>
    </row>
    <row r="12" spans="1:15" hidden="1">
      <c r="A12" s="16">
        <v>8</v>
      </c>
      <c r="B12" s="16" t="s">
        <v>48</v>
      </c>
      <c r="C12" s="16" t="s">
        <v>49</v>
      </c>
      <c r="D12" s="16" t="s">
        <v>31</v>
      </c>
      <c r="E12" s="16" t="str">
        <f t="shared" si="0"/>
        <v>Кукина Ю.П.</v>
      </c>
      <c r="F12" s="16" t="s">
        <v>9</v>
      </c>
      <c r="G12" s="16" t="s">
        <v>3</v>
      </c>
      <c r="H12" s="15">
        <v>26286</v>
      </c>
      <c r="I12" s="16" t="s">
        <v>10</v>
      </c>
      <c r="J12" s="15">
        <v>36535</v>
      </c>
      <c r="K12" s="15">
        <v>44551</v>
      </c>
      <c r="L12" s="18">
        <f t="shared" si="1"/>
        <v>21.961643835616439</v>
      </c>
      <c r="M12" s="16">
        <v>1</v>
      </c>
      <c r="N12" s="16">
        <f>VLOOKUP(G12,Справочники!$A$9:$B$13,2)</f>
        <v>65000</v>
      </c>
      <c r="O12" s="16">
        <f t="shared" si="2"/>
        <v>70000</v>
      </c>
    </row>
    <row r="13" spans="1:15">
      <c r="A13" s="16">
        <v>9</v>
      </c>
      <c r="B13" s="16" t="s">
        <v>50</v>
      </c>
      <c r="C13" s="16" t="s">
        <v>51</v>
      </c>
      <c r="D13" s="16" t="s">
        <v>52</v>
      </c>
      <c r="E13" s="16" t="str">
        <f t="shared" si="0"/>
        <v>Макова А.И.</v>
      </c>
      <c r="F13" s="16" t="s">
        <v>9</v>
      </c>
      <c r="G13" s="16" t="s">
        <v>2</v>
      </c>
      <c r="H13" s="15">
        <v>26366</v>
      </c>
      <c r="I13" s="16" t="s">
        <v>8</v>
      </c>
      <c r="J13" s="15">
        <v>36626</v>
      </c>
      <c r="L13" s="18">
        <f t="shared" ca="1" si="1"/>
        <v>23.605479452054794</v>
      </c>
      <c r="M13" s="16">
        <v>1</v>
      </c>
      <c r="N13" s="16">
        <f>VLOOKUP(G13,Справочники!$A$9:$B$13,2)</f>
        <v>25000</v>
      </c>
      <c r="O13" s="16">
        <f t="shared" ca="1" si="2"/>
        <v>30000</v>
      </c>
    </row>
    <row r="14" spans="1:15" hidden="1">
      <c r="A14" s="16">
        <v>10</v>
      </c>
      <c r="B14" s="16" t="s">
        <v>53</v>
      </c>
      <c r="C14" s="16" t="s">
        <v>54</v>
      </c>
      <c r="D14" s="16" t="s">
        <v>41</v>
      </c>
      <c r="E14" s="16" t="str">
        <f t="shared" si="0"/>
        <v>Петренко П.И.</v>
      </c>
      <c r="F14" s="16" t="s">
        <v>11</v>
      </c>
      <c r="G14" s="16" t="s">
        <v>1</v>
      </c>
      <c r="H14" s="15">
        <v>27712</v>
      </c>
      <c r="I14" s="16" t="s">
        <v>12</v>
      </c>
      <c r="J14" s="15">
        <v>36078</v>
      </c>
      <c r="L14" s="18">
        <f t="shared" ca="1" si="1"/>
        <v>25.106849315068494</v>
      </c>
      <c r="M14" s="16">
        <v>1</v>
      </c>
      <c r="N14" s="16">
        <f>VLOOKUP(G14,Справочники!$A$9:$B$13,2)</f>
        <v>70000</v>
      </c>
      <c r="O14" s="16">
        <f t="shared" ca="1" si="2"/>
        <v>75000</v>
      </c>
    </row>
    <row r="15" spans="1:15" hidden="1">
      <c r="A15" s="16">
        <v>11</v>
      </c>
      <c r="B15" s="16" t="s">
        <v>55</v>
      </c>
      <c r="C15" s="16" t="s">
        <v>54</v>
      </c>
      <c r="D15" s="16" t="s">
        <v>39</v>
      </c>
      <c r="E15" s="16" t="str">
        <f t="shared" si="0"/>
        <v>Петров П.П.</v>
      </c>
      <c r="F15" s="16" t="s">
        <v>11</v>
      </c>
      <c r="G15" s="16" t="s">
        <v>1</v>
      </c>
      <c r="H15" s="15">
        <v>25806</v>
      </c>
      <c r="I15" s="16" t="s">
        <v>13</v>
      </c>
      <c r="J15" s="15">
        <v>35997</v>
      </c>
      <c r="L15" s="18">
        <f t="shared" ca="1" si="1"/>
        <v>25.328767123287673</v>
      </c>
      <c r="M15" s="16">
        <v>2</v>
      </c>
      <c r="N15" s="16">
        <f>VLOOKUP(G15,Справочники!$A$9:$B$13,2)</f>
        <v>70000</v>
      </c>
      <c r="O15" s="16">
        <f t="shared" ca="1" si="2"/>
        <v>75000</v>
      </c>
    </row>
    <row r="16" spans="1:15">
      <c r="A16" s="16">
        <v>12</v>
      </c>
      <c r="B16" s="16" t="s">
        <v>56</v>
      </c>
      <c r="C16" s="16" t="s">
        <v>57</v>
      </c>
      <c r="D16" s="16" t="s">
        <v>58</v>
      </c>
      <c r="E16" s="16" t="str">
        <f t="shared" si="0"/>
        <v>Родионов А.В.</v>
      </c>
      <c r="F16" s="16" t="s">
        <v>11</v>
      </c>
      <c r="G16" s="16" t="s">
        <v>2</v>
      </c>
      <c r="H16" s="15">
        <v>26286</v>
      </c>
      <c r="I16" s="16" t="s">
        <v>8</v>
      </c>
      <c r="J16" s="15">
        <v>37447</v>
      </c>
      <c r="K16" s="15">
        <v>44226</v>
      </c>
      <c r="L16" s="18">
        <f t="shared" si="1"/>
        <v>18.572602739726026</v>
      </c>
      <c r="M16" s="16">
        <v>0</v>
      </c>
      <c r="N16" s="16">
        <f>VLOOKUP(G16,Справочники!$A$9:$B$13,2)</f>
        <v>25000</v>
      </c>
      <c r="O16" s="16">
        <f t="shared" si="2"/>
        <v>30000</v>
      </c>
    </row>
    <row r="17" spans="1:15" hidden="1">
      <c r="A17" s="16">
        <v>13</v>
      </c>
      <c r="B17" s="16" t="s">
        <v>59</v>
      </c>
      <c r="C17" s="16" t="s">
        <v>60</v>
      </c>
      <c r="D17" s="16" t="s">
        <v>61</v>
      </c>
      <c r="E17" s="16" t="str">
        <f t="shared" si="0"/>
        <v>Рябов О.Е.</v>
      </c>
      <c r="F17" s="16" t="s">
        <v>11</v>
      </c>
      <c r="G17" s="16" t="s">
        <v>1</v>
      </c>
      <c r="H17" s="15">
        <v>26046</v>
      </c>
      <c r="I17" s="16" t="s">
        <v>8</v>
      </c>
      <c r="J17" s="15">
        <v>42752</v>
      </c>
      <c r="L17" s="18">
        <f t="shared" ca="1" si="1"/>
        <v>6.8219178082191778</v>
      </c>
      <c r="M17" s="16">
        <v>1</v>
      </c>
      <c r="N17" s="16">
        <f>VLOOKUP(G17,Справочники!$A$9:$B$13,2)</f>
        <v>70000</v>
      </c>
      <c r="O17" s="16">
        <f t="shared" ca="1" si="2"/>
        <v>70000</v>
      </c>
    </row>
    <row r="18" spans="1:15" hidden="1">
      <c r="A18" s="16">
        <v>14</v>
      </c>
      <c r="B18" s="16" t="s">
        <v>62</v>
      </c>
      <c r="C18" s="16" t="s">
        <v>63</v>
      </c>
      <c r="D18" s="16" t="s">
        <v>64</v>
      </c>
      <c r="E18" s="16" t="str">
        <f t="shared" si="0"/>
        <v>Седов К.Ф.</v>
      </c>
      <c r="F18" s="16" t="s">
        <v>11</v>
      </c>
      <c r="G18" s="16" t="s">
        <v>4</v>
      </c>
      <c r="H18" s="15">
        <v>26238</v>
      </c>
      <c r="I18" s="16" t="s">
        <v>10</v>
      </c>
      <c r="J18" s="15">
        <v>36262</v>
      </c>
      <c r="L18" s="18">
        <f t="shared" ca="1" si="1"/>
        <v>24.602739726027398</v>
      </c>
      <c r="M18" s="16">
        <v>5</v>
      </c>
      <c r="N18" s="16">
        <f>VLOOKUP(G18,Справочники!$A$9:$B$13,2)</f>
        <v>65000</v>
      </c>
      <c r="O18" s="16">
        <f t="shared" ca="1" si="2"/>
        <v>70000</v>
      </c>
    </row>
    <row r="19" spans="1:15">
      <c r="A19" s="16">
        <v>15</v>
      </c>
      <c r="B19" s="16" t="s">
        <v>65</v>
      </c>
      <c r="C19" s="16" t="s">
        <v>66</v>
      </c>
      <c r="D19" s="16" t="s">
        <v>67</v>
      </c>
      <c r="E19" s="16" t="str">
        <f t="shared" si="0"/>
        <v>Сидоров С.С.</v>
      </c>
      <c r="F19" s="16" t="s">
        <v>11</v>
      </c>
      <c r="G19" s="16" t="s">
        <v>2</v>
      </c>
      <c r="H19" s="15">
        <v>27427</v>
      </c>
      <c r="I19" s="16" t="s">
        <v>13</v>
      </c>
      <c r="J19" s="15">
        <v>36170</v>
      </c>
      <c r="K19" s="15">
        <v>37174</v>
      </c>
      <c r="L19" s="18">
        <f t="shared" si="1"/>
        <v>2.7506849315068491</v>
      </c>
      <c r="M19" s="16">
        <v>0</v>
      </c>
      <c r="N19" s="16">
        <f>VLOOKUP(G19,Справочники!$A$9:$B$13,2)</f>
        <v>25000</v>
      </c>
      <c r="O19" s="16">
        <f t="shared" si="2"/>
        <v>25000</v>
      </c>
    </row>
    <row r="20" spans="1:15" hidden="1">
      <c r="A20" s="16">
        <v>16</v>
      </c>
      <c r="B20" s="16" t="s">
        <v>68</v>
      </c>
      <c r="C20" s="16" t="s">
        <v>69</v>
      </c>
      <c r="D20" s="16" t="s">
        <v>70</v>
      </c>
      <c r="E20" s="16" t="str">
        <f t="shared" si="0"/>
        <v>Сушкина А.В.</v>
      </c>
      <c r="F20" s="16" t="s">
        <v>9</v>
      </c>
      <c r="G20" s="16" t="s">
        <v>4</v>
      </c>
      <c r="H20" s="15">
        <v>31763</v>
      </c>
      <c r="I20" s="16" t="s">
        <v>14</v>
      </c>
      <c r="J20" s="15">
        <v>36717</v>
      </c>
      <c r="K20" s="15">
        <v>40524</v>
      </c>
      <c r="L20" s="18">
        <f t="shared" si="1"/>
        <v>10.43013698630137</v>
      </c>
      <c r="M20" s="16">
        <v>1</v>
      </c>
      <c r="N20" s="16">
        <f>VLOOKUP(G20,Справочники!$A$9:$B$13,2)</f>
        <v>65000</v>
      </c>
      <c r="O20" s="16">
        <f t="shared" si="2"/>
        <v>70000</v>
      </c>
    </row>
    <row r="21" spans="1:15" hidden="1">
      <c r="A21" s="16">
        <v>17</v>
      </c>
      <c r="B21" s="16" t="s">
        <v>71</v>
      </c>
      <c r="C21" s="16" t="s">
        <v>66</v>
      </c>
      <c r="D21" s="16" t="s">
        <v>72</v>
      </c>
      <c r="E21" s="16" t="str">
        <f t="shared" si="0"/>
        <v>Фоменко С.К.</v>
      </c>
      <c r="F21" s="16" t="s">
        <v>11</v>
      </c>
      <c r="G21" s="16" t="s">
        <v>4</v>
      </c>
      <c r="H21" s="15">
        <v>26206</v>
      </c>
      <c r="I21" s="16" t="s">
        <v>8</v>
      </c>
      <c r="J21" s="15">
        <v>36474</v>
      </c>
      <c r="K21" s="15"/>
      <c r="L21" s="18">
        <f t="shared" ca="1" si="1"/>
        <v>24.021917808219179</v>
      </c>
      <c r="M21" s="16">
        <v>1</v>
      </c>
      <c r="N21" s="16">
        <f>VLOOKUP(G21,Справочники!$A$9:$B$13,2)</f>
        <v>65000</v>
      </c>
      <c r="O21" s="16">
        <f t="shared" ca="1" si="2"/>
        <v>70000</v>
      </c>
    </row>
    <row r="22" spans="1:15" hidden="1">
      <c r="A22" s="16">
        <v>18</v>
      </c>
      <c r="B22" s="16" t="s">
        <v>73</v>
      </c>
      <c r="C22" s="16" t="s">
        <v>74</v>
      </c>
      <c r="D22" s="16" t="s">
        <v>64</v>
      </c>
      <c r="E22" s="16" t="str">
        <f t="shared" si="0"/>
        <v>Фомин Ф.Ф.</v>
      </c>
      <c r="F22" s="16" t="s">
        <v>11</v>
      </c>
      <c r="G22" s="16" t="s">
        <v>3</v>
      </c>
      <c r="H22" s="15">
        <v>31240</v>
      </c>
      <c r="I22" s="16" t="s">
        <v>8</v>
      </c>
      <c r="J22" s="15">
        <v>39655</v>
      </c>
      <c r="K22" s="15"/>
      <c r="L22" s="18">
        <f t="shared" ca="1" si="1"/>
        <v>15.306849315068494</v>
      </c>
      <c r="M22" s="16">
        <v>1</v>
      </c>
      <c r="N22" s="16">
        <f>VLOOKUP(G22,Справочники!$A$9:$B$13,2)</f>
        <v>65000</v>
      </c>
      <c r="O22" s="16">
        <f t="shared" ca="1" si="2"/>
        <v>70000</v>
      </c>
    </row>
    <row r="23" spans="1:15">
      <c r="A23" s="16">
        <v>19</v>
      </c>
      <c r="B23" s="16" t="s">
        <v>75</v>
      </c>
      <c r="C23" s="16" t="s">
        <v>76</v>
      </c>
      <c r="D23" s="16" t="s">
        <v>77</v>
      </c>
      <c r="E23" s="16" t="str">
        <f t="shared" si="0"/>
        <v>Хрустов Ю.Ю.</v>
      </c>
      <c r="F23" s="16" t="s">
        <v>11</v>
      </c>
      <c r="G23" s="16" t="s">
        <v>2</v>
      </c>
      <c r="H23" s="15">
        <v>26604</v>
      </c>
      <c r="I23" s="16" t="s">
        <v>10</v>
      </c>
      <c r="J23" s="15">
        <v>37539</v>
      </c>
      <c r="K23" s="15"/>
      <c r="L23" s="18">
        <f t="shared" ca="1" si="1"/>
        <v>21.104109589041094</v>
      </c>
      <c r="M23" s="16">
        <v>0</v>
      </c>
      <c r="N23" s="16">
        <f>VLOOKUP(G23,Справочники!$A$9:$B$13,2)</f>
        <v>25000</v>
      </c>
      <c r="O23" s="16">
        <f t="shared" ca="1" si="2"/>
        <v>30000</v>
      </c>
    </row>
    <row r="24" spans="1:15" hidden="1">
      <c r="A24" s="16">
        <v>20</v>
      </c>
      <c r="B24" s="16" t="s">
        <v>78</v>
      </c>
      <c r="C24" s="16" t="s">
        <v>79</v>
      </c>
      <c r="D24" s="16" t="s">
        <v>77</v>
      </c>
      <c r="E24" s="16" t="str">
        <f t="shared" si="0"/>
        <v>Блинов С.Ю.</v>
      </c>
      <c r="F24" s="16" t="s">
        <v>9</v>
      </c>
      <c r="G24" s="16" t="s">
        <v>1</v>
      </c>
      <c r="H24" s="15">
        <v>25113</v>
      </c>
      <c r="I24" s="16" t="s">
        <v>10</v>
      </c>
      <c r="J24" s="15">
        <v>36229</v>
      </c>
      <c r="K24" s="15"/>
      <c r="L24" s="18">
        <f t="shared" ca="1" si="1"/>
        <v>24.693150684931506</v>
      </c>
      <c r="M24" s="16">
        <v>3</v>
      </c>
      <c r="N24" s="16">
        <f>VLOOKUP(G24,Справочники!$A$9:$B$13,2)</f>
        <v>70000</v>
      </c>
      <c r="O24" s="16">
        <f t="shared" ca="1" si="2"/>
        <v>75000</v>
      </c>
    </row>
    <row r="25" spans="1:15" hidden="1">
      <c r="A25" s="16">
        <v>21</v>
      </c>
      <c r="B25" s="16" t="s">
        <v>80</v>
      </c>
      <c r="C25" s="16" t="s">
        <v>76</v>
      </c>
      <c r="D25" s="16" t="s">
        <v>81</v>
      </c>
      <c r="E25" s="16" t="str">
        <f t="shared" si="0"/>
        <v>Рыжичкин Ю.Е.</v>
      </c>
      <c r="F25" s="16" t="s">
        <v>11</v>
      </c>
      <c r="G25" s="16" t="s">
        <v>4</v>
      </c>
      <c r="H25" s="15">
        <v>27517</v>
      </c>
      <c r="I25" s="16" t="s">
        <v>8</v>
      </c>
      <c r="J25" s="15">
        <v>37157</v>
      </c>
      <c r="K25" s="15"/>
      <c r="L25" s="18">
        <f t="shared" ca="1" si="1"/>
        <v>22.150684931506849</v>
      </c>
      <c r="M25" s="16">
        <v>1</v>
      </c>
      <c r="N25" s="16">
        <f>VLOOKUP(G25,Справочники!$A$9:$B$13,2)</f>
        <v>65000</v>
      </c>
      <c r="O25" s="16">
        <f t="shared" ca="1" si="2"/>
        <v>70000</v>
      </c>
    </row>
    <row r="26" spans="1:15" hidden="1">
      <c r="A26" s="16">
        <v>22</v>
      </c>
      <c r="B26" s="16" t="s">
        <v>82</v>
      </c>
      <c r="C26" s="16" t="s">
        <v>83</v>
      </c>
      <c r="D26" s="16" t="s">
        <v>84</v>
      </c>
      <c r="E26" s="16" t="str">
        <f t="shared" si="0"/>
        <v>Савосина Д.И.</v>
      </c>
      <c r="F26" s="16" t="s">
        <v>11</v>
      </c>
      <c r="G26" s="16" t="s">
        <v>4</v>
      </c>
      <c r="H26" s="15">
        <v>22608</v>
      </c>
      <c r="I26" s="16" t="s">
        <v>13</v>
      </c>
      <c r="J26" s="15">
        <v>38234</v>
      </c>
      <c r="K26" s="15"/>
      <c r="L26" s="18">
        <f t="shared" ca="1" si="1"/>
        <v>19.2</v>
      </c>
      <c r="M26" s="16">
        <v>3</v>
      </c>
      <c r="N26" s="16">
        <f>VLOOKUP(G26,Справочники!$A$9:$B$13,2)</f>
        <v>65000</v>
      </c>
      <c r="O26" s="16">
        <f t="shared" ca="1" si="2"/>
        <v>70000</v>
      </c>
    </row>
    <row r="27" spans="1:15">
      <c r="A27" s="16">
        <v>23</v>
      </c>
      <c r="B27" s="16" t="s">
        <v>85</v>
      </c>
      <c r="C27" s="16" t="s">
        <v>86</v>
      </c>
      <c r="D27" s="16" t="s">
        <v>87</v>
      </c>
      <c r="E27" s="16" t="str">
        <f t="shared" si="0"/>
        <v>Лапутенко Д.Г.</v>
      </c>
      <c r="F27" s="16" t="s">
        <v>11</v>
      </c>
      <c r="G27" s="16" t="s">
        <v>2</v>
      </c>
      <c r="H27" s="15">
        <v>24037</v>
      </c>
      <c r="I27" s="16" t="s">
        <v>12</v>
      </c>
      <c r="J27" s="15">
        <v>37512</v>
      </c>
      <c r="K27" s="15"/>
      <c r="L27" s="18">
        <f t="shared" ca="1" si="1"/>
        <v>21.17808219178082</v>
      </c>
      <c r="M27" s="16">
        <v>2</v>
      </c>
      <c r="N27" s="16">
        <f>VLOOKUP(G27,Справочники!$A$9:$B$13,2)</f>
        <v>25000</v>
      </c>
      <c r="O27" s="16">
        <f t="shared" ca="1" si="2"/>
        <v>30000</v>
      </c>
    </row>
    <row r="28" spans="1:15" hidden="1">
      <c r="A28" s="16">
        <v>24</v>
      </c>
      <c r="B28" s="16" t="s">
        <v>88</v>
      </c>
      <c r="C28" s="16" t="s">
        <v>89</v>
      </c>
      <c r="D28" s="16" t="s">
        <v>90</v>
      </c>
      <c r="E28" s="16" t="str">
        <f t="shared" si="0"/>
        <v>Мышечкина Г.А.</v>
      </c>
      <c r="F28" s="16" t="s">
        <v>11</v>
      </c>
      <c r="G28" s="16" t="s">
        <v>1</v>
      </c>
      <c r="H28" s="15">
        <v>28764</v>
      </c>
      <c r="I28" s="16" t="s">
        <v>13</v>
      </c>
      <c r="J28" s="15">
        <v>37110</v>
      </c>
      <c r="K28" s="15">
        <v>44098</v>
      </c>
      <c r="L28" s="18">
        <f t="shared" si="1"/>
        <v>19.145205479452056</v>
      </c>
      <c r="M28" s="16">
        <v>3</v>
      </c>
      <c r="N28" s="16">
        <f>VLOOKUP(G28,Справочники!$A$9:$B$13,2)</f>
        <v>70000</v>
      </c>
      <c r="O28" s="16">
        <f t="shared" si="2"/>
        <v>75000</v>
      </c>
    </row>
    <row r="29" spans="1:15" hidden="1">
      <c r="A29" s="16">
        <v>25</v>
      </c>
      <c r="B29" s="16" t="s">
        <v>91</v>
      </c>
      <c r="C29" s="16" t="s">
        <v>92</v>
      </c>
      <c r="D29" s="16" t="s">
        <v>93</v>
      </c>
      <c r="E29" s="16" t="str">
        <f t="shared" si="0"/>
        <v>Тетуев М.Б.</v>
      </c>
      <c r="F29" s="16" t="s">
        <v>9</v>
      </c>
      <c r="G29" s="16" t="s">
        <v>1</v>
      </c>
      <c r="H29" s="15">
        <v>32217</v>
      </c>
      <c r="I29" s="16" t="s">
        <v>12</v>
      </c>
      <c r="J29" s="15">
        <v>36792</v>
      </c>
      <c r="K29" s="15">
        <v>41255</v>
      </c>
      <c r="L29" s="18">
        <f t="shared" si="1"/>
        <v>12.227397260273973</v>
      </c>
      <c r="M29" s="16">
        <v>4</v>
      </c>
      <c r="N29" s="16">
        <f>VLOOKUP(G29,Справочники!$A$9:$B$13,2)</f>
        <v>70000</v>
      </c>
      <c r="O29" s="16">
        <f t="shared" si="2"/>
        <v>75000</v>
      </c>
    </row>
    <row r="30" spans="1:15" hidden="1">
      <c r="A30" s="16">
        <v>26</v>
      </c>
      <c r="B30" s="16" t="s">
        <v>94</v>
      </c>
      <c r="C30" s="16" t="s">
        <v>95</v>
      </c>
      <c r="D30" s="16" t="s">
        <v>96</v>
      </c>
      <c r="E30" s="16" t="str">
        <f t="shared" si="0"/>
        <v>Ложечкин С.Ф.</v>
      </c>
      <c r="F30" s="16" t="s">
        <v>11</v>
      </c>
      <c r="G30" s="16" t="s">
        <v>4</v>
      </c>
      <c r="H30" s="15">
        <v>23181</v>
      </c>
      <c r="I30" s="16" t="s">
        <v>12</v>
      </c>
      <c r="J30" s="15">
        <v>37030</v>
      </c>
      <c r="K30" s="15"/>
      <c r="L30" s="18">
        <f t="shared" ca="1" si="1"/>
        <v>22.4986301369863</v>
      </c>
      <c r="M30" s="16">
        <v>3</v>
      </c>
      <c r="N30" s="16">
        <f>VLOOKUP(G30,Справочники!$A$9:$B$13,2)</f>
        <v>65000</v>
      </c>
      <c r="O30" s="16">
        <f t="shared" ca="1" si="2"/>
        <v>70000</v>
      </c>
    </row>
    <row r="31" spans="1:15" hidden="1">
      <c r="A31" s="16">
        <v>27</v>
      </c>
      <c r="B31" s="16" t="s">
        <v>97</v>
      </c>
      <c r="C31" s="16" t="s">
        <v>98</v>
      </c>
      <c r="D31" s="16" t="s">
        <v>99</v>
      </c>
      <c r="E31" s="16" t="str">
        <f t="shared" si="0"/>
        <v>Попова Ф.В.</v>
      </c>
      <c r="F31" s="16" t="s">
        <v>11</v>
      </c>
      <c r="G31" s="16" t="s">
        <v>3</v>
      </c>
      <c r="H31" s="15">
        <v>29573</v>
      </c>
      <c r="I31" s="16" t="s">
        <v>14</v>
      </c>
      <c r="J31" s="15">
        <v>37307</v>
      </c>
      <c r="K31" s="15"/>
      <c r="L31" s="18">
        <f t="shared" ca="1" si="1"/>
        <v>21.739726027397261</v>
      </c>
      <c r="M31" s="16">
        <v>1</v>
      </c>
      <c r="N31" s="16">
        <f>VLOOKUP(G31,Справочники!$A$9:$B$13,2)</f>
        <v>65000</v>
      </c>
      <c r="O31" s="16">
        <f t="shared" ca="1" si="2"/>
        <v>70000</v>
      </c>
    </row>
    <row r="32" spans="1:15">
      <c r="A32" s="16">
        <v>28</v>
      </c>
      <c r="B32" s="16" t="s">
        <v>100</v>
      </c>
      <c r="C32" s="16" t="s">
        <v>101</v>
      </c>
      <c r="D32" s="16" t="s">
        <v>102</v>
      </c>
      <c r="E32" s="16" t="str">
        <f t="shared" si="0"/>
        <v>Лутов Д.С.</v>
      </c>
      <c r="F32" s="16" t="s">
        <v>9</v>
      </c>
      <c r="G32" s="16" t="s">
        <v>2</v>
      </c>
      <c r="H32" s="15">
        <v>22131</v>
      </c>
      <c r="I32" s="16" t="s">
        <v>10</v>
      </c>
      <c r="J32" s="15">
        <v>37742</v>
      </c>
      <c r="K32" s="15"/>
      <c r="L32" s="18">
        <f t="shared" ca="1" si="1"/>
        <v>20.547945205479451</v>
      </c>
      <c r="M32" s="17">
        <v>0</v>
      </c>
      <c r="N32" s="16">
        <f>VLOOKUP(G32,Справочники!$A$9:$B$13,2)</f>
        <v>25000</v>
      </c>
      <c r="O32" s="16">
        <f t="shared" ca="1" si="2"/>
        <v>30000</v>
      </c>
    </row>
    <row r="33" spans="1:15" hidden="1">
      <c r="A33" s="16">
        <v>29</v>
      </c>
      <c r="B33" s="16" t="s">
        <v>103</v>
      </c>
      <c r="C33" s="16" t="s">
        <v>104</v>
      </c>
      <c r="D33" s="16" t="s">
        <v>105</v>
      </c>
      <c r="E33" s="16" t="str">
        <f t="shared" si="0"/>
        <v>Прогина К.Л.</v>
      </c>
      <c r="F33" s="16" t="s">
        <v>11</v>
      </c>
      <c r="G33" s="16" t="s">
        <v>3</v>
      </c>
      <c r="H33" s="15">
        <v>24946</v>
      </c>
      <c r="I33" s="16" t="s">
        <v>12</v>
      </c>
      <c r="J33" s="15">
        <v>36443</v>
      </c>
      <c r="K33" s="15"/>
      <c r="L33" s="18">
        <f t="shared" ca="1" si="1"/>
        <v>24.106849315068494</v>
      </c>
      <c r="M33" s="17">
        <v>0</v>
      </c>
      <c r="N33" s="16">
        <f>VLOOKUP(G33,Справочники!$A$9:$B$13,2)</f>
        <v>65000</v>
      </c>
      <c r="O33" s="16">
        <f t="shared" ca="1" si="2"/>
        <v>70000</v>
      </c>
    </row>
    <row r="34" spans="1:15" hidden="1">
      <c r="A34" s="16">
        <v>30</v>
      </c>
      <c r="B34" s="16" t="s">
        <v>106</v>
      </c>
      <c r="C34" s="16" t="s">
        <v>60</v>
      </c>
      <c r="D34" s="16" t="s">
        <v>107</v>
      </c>
      <c r="E34" s="16" t="str">
        <f t="shared" si="0"/>
        <v>Ровенко О.Д.</v>
      </c>
      <c r="F34" s="16" t="s">
        <v>11</v>
      </c>
      <c r="G34" s="16" t="s">
        <v>4</v>
      </c>
      <c r="H34" s="15">
        <v>26878</v>
      </c>
      <c r="I34" s="16" t="s">
        <v>13</v>
      </c>
      <c r="J34" s="15">
        <v>38648</v>
      </c>
      <c r="K34" s="15"/>
      <c r="L34" s="18">
        <f t="shared" ca="1" si="1"/>
        <v>18.065753424657533</v>
      </c>
      <c r="M34" s="17">
        <v>0</v>
      </c>
      <c r="N34" s="16">
        <f>VLOOKUP(G34,Справочники!$A$9:$B$13,2)</f>
        <v>65000</v>
      </c>
      <c r="O34" s="16">
        <f t="shared" ca="1" si="2"/>
        <v>70000</v>
      </c>
    </row>
    <row r="35" spans="1:15">
      <c r="H35" s="15"/>
    </row>
  </sheetData>
  <autoFilter ref="A4:O34">
    <filterColumn colId="13">
      <dynamicFilter type="belowAverage" val="55500"/>
    </filterColumn>
  </autoFilter>
  <pageMargins left="0.70078740157480324" right="0.70078740157480324" top="0.75196850393700787" bottom="0.75196850393700787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Справочники!$A$3:$A$6</xm:f>
          </x14:formula1>
          <xm:sqref>G5:G34</xm:sqref>
        </x14:dataValidation>
        <x14:dataValidation type="list" allowBlank="1" showInputMessage="1" showErrorMessage="1">
          <x14:formula1>
            <xm:f>Справочники!$A$9:$A$13</xm:f>
          </x14:formula1>
          <xm:sqref>I5:I34</xm:sqref>
        </x14:dataValidation>
        <x14:dataValidation type="list" allowBlank="1" showInputMessage="1" showErrorMessage="1">
          <x14:formula1>
            <xm:f>Справочники!$D$9:$D$10</xm:f>
          </x14:formula1>
          <xm:sqref>F5:F34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Справочники</vt:lpstr>
      <vt:lpstr>База данных (2)</vt:lpstr>
      <vt:lpstr>База данных (3)</vt:lpstr>
      <vt:lpstr>с1</vt:lpstr>
      <vt:lpstr>с2</vt:lpstr>
      <vt:lpstr>с3</vt:lpstr>
      <vt:lpstr>с4</vt:lpstr>
      <vt:lpstr>аф1</vt:lpstr>
      <vt:lpstr>аф2</vt:lpstr>
      <vt:lpstr>аф3</vt:lpstr>
      <vt:lpstr>аф4</vt:lpstr>
      <vt:lpstr>рф1</vt:lpstr>
      <vt:lpstr>промитоги</vt:lpstr>
      <vt:lpstr>пи1</vt:lpstr>
      <vt:lpstr>пи2</vt:lpstr>
      <vt:lpstr>пи3</vt:lpstr>
      <vt:lpstr>Лист1</vt:lpstr>
    </vt:vector>
  </TitlesOfParts>
  <Company>кафедра информатики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Юрьевна Храброва</dc:creator>
  <cp:lastModifiedBy>Mariia Aldoshkina</cp:lastModifiedBy>
  <cp:revision>1</cp:revision>
  <dcterms:created xsi:type="dcterms:W3CDTF">2020-09-10T07:08:09Z</dcterms:created>
  <dcterms:modified xsi:type="dcterms:W3CDTF">2023-11-12T16:57:07Z</dcterms:modified>
</cp:coreProperties>
</file>