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tong\Documents\GitHub\Sutrobiopharma\"/>
    </mc:Choice>
  </mc:AlternateContent>
  <bookViews>
    <workbookView xWindow="0" yWindow="636" windowWidth="19152" windowHeight="7512" tabRatio="829" activeTab="3"/>
  </bookViews>
  <sheets>
    <sheet name="Platemap" sheetId="25" r:id="rId1"/>
    <sheet name="ProtStdCrvDilutn" sheetId="3" r:id="rId2"/>
    <sheet name="Caliper Export" sheetId="19" r:id="rId3"/>
    <sheet name="ProtStdCrvSmpls" sheetId="6" r:id="rId4"/>
    <sheet name="Prot 96-well Smpls Analysis" sheetId="9" r:id="rId5"/>
    <sheet name="All Conc Summary" sheetId="12" r:id="rId6"/>
    <sheet name="Final report summary" sheetId="20" r:id="rId7"/>
  </sheets>
  <definedNames>
    <definedName name="_xlnm._FilterDatabase" localSheetId="2" hidden="1">'Caliper Export'!#REF!</definedName>
    <definedName name="_xlnm.Print_Area" localSheetId="0">Platemap!#REF!</definedName>
  </definedNames>
  <calcPr calcId="152511"/>
</workbook>
</file>

<file path=xl/calcChain.xml><?xml version="1.0" encoding="utf-8"?>
<calcChain xmlns="http://schemas.openxmlformats.org/spreadsheetml/2006/main">
  <c r="G49" i="20" l="1"/>
  <c r="D3" i="20" l="1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2" i="20"/>
  <c r="C3" i="25" l="1"/>
  <c r="U73" i="9" l="1" a="1"/>
  <c r="U73" i="9" s="1"/>
  <c r="A3" i="20" l="1"/>
  <c r="A4" i="20"/>
  <c r="A5" i="20"/>
  <c r="A6" i="20"/>
  <c r="A7" i="20"/>
  <c r="A8" i="20"/>
  <c r="A9" i="20"/>
  <c r="A10" i="20"/>
  <c r="A11" i="20"/>
  <c r="A12" i="20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26" i="20"/>
  <c r="A27" i="20"/>
  <c r="A28" i="20"/>
  <c r="A29" i="20"/>
  <c r="A30" i="20"/>
  <c r="A31" i="20"/>
  <c r="A32" i="20"/>
  <c r="A33" i="20"/>
  <c r="A34" i="20"/>
  <c r="A35" i="20"/>
  <c r="A36" i="20"/>
  <c r="A37" i="20"/>
  <c r="A38" i="20"/>
  <c r="C38" i="20" s="1"/>
  <c r="A39" i="20"/>
  <c r="C39" i="20" s="1"/>
  <c r="A40" i="20"/>
  <c r="C40" i="20" s="1"/>
  <c r="A41" i="20"/>
  <c r="C41" i="20" s="1"/>
  <c r="A42" i="20"/>
  <c r="C42" i="20" s="1"/>
  <c r="A43" i="20"/>
  <c r="C43" i="20" s="1"/>
  <c r="A44" i="20"/>
  <c r="C44" i="20" s="1"/>
  <c r="A45" i="20"/>
  <c r="C45" i="20" s="1"/>
  <c r="A46" i="20"/>
  <c r="C46" i="20" s="1"/>
  <c r="A47" i="20"/>
  <c r="C47" i="20" s="1"/>
  <c r="A48" i="20"/>
  <c r="C48" i="20" s="1"/>
  <c r="A49" i="20"/>
  <c r="A50" i="20"/>
  <c r="C50" i="20" s="1"/>
  <c r="A51" i="20"/>
  <c r="C51" i="20" s="1"/>
  <c r="A52" i="20"/>
  <c r="C52" i="20" s="1"/>
  <c r="A53" i="20"/>
  <c r="A54" i="20"/>
  <c r="A55" i="20"/>
  <c r="A56" i="20"/>
  <c r="A57" i="20"/>
  <c r="A58" i="20"/>
  <c r="A59" i="20"/>
  <c r="A60" i="20"/>
  <c r="A61" i="20"/>
  <c r="A62" i="20"/>
  <c r="A63" i="20"/>
  <c r="A64" i="20"/>
  <c r="A65" i="20"/>
  <c r="A66" i="20"/>
  <c r="A67" i="20"/>
  <c r="A68" i="20"/>
  <c r="A69" i="20"/>
  <c r="A70" i="20"/>
  <c r="A71" i="20"/>
  <c r="A72" i="20"/>
  <c r="A73" i="20"/>
  <c r="A74" i="20"/>
  <c r="A75" i="20"/>
  <c r="A76" i="20"/>
  <c r="A77" i="20"/>
  <c r="A78" i="20"/>
  <c r="A79" i="20"/>
  <c r="A80" i="20"/>
  <c r="A81" i="20"/>
  <c r="A82" i="20"/>
  <c r="A83" i="20"/>
  <c r="A84" i="20"/>
  <c r="A85" i="20"/>
  <c r="A86" i="20"/>
  <c r="A87" i="20"/>
  <c r="A88" i="20"/>
  <c r="A89" i="20"/>
  <c r="A90" i="20"/>
  <c r="A91" i="20"/>
  <c r="A92" i="20"/>
  <c r="A93" i="20"/>
  <c r="A94" i="20"/>
  <c r="A95" i="20"/>
  <c r="A96" i="20"/>
  <c r="A97" i="20"/>
  <c r="A2" i="20"/>
  <c r="Z25" i="9" l="1" a="1"/>
  <c r="Z25" i="9" s="1"/>
  <c r="U97" i="9" l="1" a="1"/>
  <c r="U97" i="9" s="1"/>
  <c r="Z97" i="9" a="1"/>
  <c r="Z97" i="9" s="1"/>
  <c r="Z49" i="9" l="1" a="1"/>
  <c r="Z49" i="9" s="1"/>
  <c r="U49" i="9" a="1"/>
  <c r="U49" i="9" s="1"/>
  <c r="Z37" i="9" l="1" a="1"/>
  <c r="Z37" i="9" s="1"/>
  <c r="G21" i="3"/>
  <c r="H21" i="3" s="1"/>
  <c r="G22" i="3"/>
  <c r="H22" i="3"/>
  <c r="G23" i="3"/>
  <c r="H23" i="3" s="1"/>
  <c r="G24" i="3"/>
  <c r="H24" i="3"/>
  <c r="G25" i="3"/>
  <c r="H25" i="3" s="1"/>
  <c r="G26" i="3"/>
  <c r="H26" i="3"/>
  <c r="G27" i="3"/>
  <c r="H27" i="3" s="1"/>
  <c r="G28" i="3"/>
  <c r="H28" i="3"/>
  <c r="G29" i="3"/>
  <c r="H29" i="3" s="1"/>
  <c r="G30" i="3"/>
  <c r="H30" i="3"/>
  <c r="G31" i="3"/>
  <c r="H31" i="3" s="1"/>
  <c r="G20" i="3"/>
  <c r="G33" i="3" s="1"/>
  <c r="G13" i="3"/>
  <c r="F13" i="3"/>
  <c r="F6" i="3"/>
  <c r="G6" i="3" s="1"/>
  <c r="H20" i="3" l="1"/>
  <c r="K2" i="9"/>
  <c r="K3" i="9"/>
  <c r="K4" i="9"/>
  <c r="K5" i="9"/>
  <c r="K6" i="9"/>
  <c r="K7" i="9"/>
  <c r="K8" i="9"/>
  <c r="K9" i="9"/>
  <c r="K10" i="9"/>
  <c r="K11" i="9"/>
  <c r="K12" i="9"/>
  <c r="K13" i="9"/>
  <c r="Z3" i="9" a="1"/>
  <c r="Z3" i="9" s="1"/>
  <c r="Z4" i="9" a="1"/>
  <c r="Z4" i="9" s="1"/>
  <c r="Z5" i="9" a="1"/>
  <c r="Z5" i="9" s="1"/>
  <c r="Z6" i="9" a="1"/>
  <c r="Z6" i="9" s="1"/>
  <c r="Z7" i="9" a="1"/>
  <c r="Z7" i="9" s="1"/>
  <c r="Z8" i="9" a="1"/>
  <c r="Z8" i="9" s="1"/>
  <c r="Z9" i="9" a="1"/>
  <c r="Z9" i="9" s="1"/>
  <c r="Z10" i="9" a="1"/>
  <c r="Z10" i="9" s="1"/>
  <c r="Z11" i="9" a="1"/>
  <c r="Z11" i="9" s="1"/>
  <c r="Z12" i="9" a="1"/>
  <c r="Z12" i="9" s="1"/>
  <c r="Z13" i="9" a="1"/>
  <c r="Z13" i="9" s="1"/>
  <c r="Z14" i="9" a="1"/>
  <c r="Z14" i="9" s="1"/>
  <c r="Z15" i="9" a="1"/>
  <c r="Z15" i="9" s="1"/>
  <c r="Z16" i="9" a="1"/>
  <c r="Z16" i="9" s="1"/>
  <c r="Z17" i="9" a="1"/>
  <c r="Z17" i="9" s="1"/>
  <c r="Z18" i="9" a="1"/>
  <c r="Z18" i="9" s="1"/>
  <c r="Z19" i="9" a="1"/>
  <c r="Z19" i="9" s="1"/>
  <c r="Z20" i="9" a="1"/>
  <c r="Z20" i="9" s="1"/>
  <c r="Z21" i="9" a="1"/>
  <c r="Z21" i="9" s="1"/>
  <c r="Z22" i="9" a="1"/>
  <c r="Z22" i="9" s="1"/>
  <c r="Z23" i="9" a="1"/>
  <c r="Z23" i="9" s="1"/>
  <c r="Z24" i="9" a="1"/>
  <c r="Z24" i="9" s="1"/>
  <c r="Z26" i="9" a="1"/>
  <c r="Z26" i="9" s="1"/>
  <c r="Z27" i="9" a="1"/>
  <c r="Z27" i="9" s="1"/>
  <c r="Z28" i="9" a="1"/>
  <c r="Z28" i="9" s="1"/>
  <c r="Z29" i="9" a="1"/>
  <c r="Z29" i="9" s="1"/>
  <c r="Z30" i="9" a="1"/>
  <c r="Z30" i="9" s="1"/>
  <c r="Z31" i="9" a="1"/>
  <c r="Z31" i="9" s="1"/>
  <c r="Z32" i="9" a="1"/>
  <c r="Z32" i="9" s="1"/>
  <c r="Z33" i="9" a="1"/>
  <c r="Z33" i="9" s="1"/>
  <c r="Z34" i="9" a="1"/>
  <c r="Z34" i="9" s="1"/>
  <c r="Z35" i="9" a="1"/>
  <c r="Z35" i="9" s="1"/>
  <c r="Z36" i="9" a="1"/>
  <c r="Z36" i="9" s="1"/>
  <c r="Z38" i="9" a="1"/>
  <c r="Z38" i="9" s="1"/>
  <c r="Z39" i="9" a="1"/>
  <c r="Z39" i="9" s="1"/>
  <c r="Z40" i="9" a="1"/>
  <c r="Z40" i="9" s="1"/>
  <c r="Z41" i="9" a="1"/>
  <c r="Z41" i="9" s="1"/>
  <c r="Z42" i="9" a="1"/>
  <c r="Z42" i="9" s="1"/>
  <c r="Z43" i="9" a="1"/>
  <c r="Z43" i="9" s="1"/>
  <c r="Z44" i="9" a="1"/>
  <c r="Z44" i="9" s="1"/>
  <c r="Z45" i="9" a="1"/>
  <c r="Z45" i="9" s="1"/>
  <c r="Z46" i="9" a="1"/>
  <c r="Z46" i="9" s="1"/>
  <c r="Z47" i="9" a="1"/>
  <c r="Z47" i="9" s="1"/>
  <c r="Z48" i="9" a="1"/>
  <c r="Z48" i="9" s="1"/>
  <c r="Z50" i="9" a="1"/>
  <c r="Z50" i="9" s="1"/>
  <c r="Z51" i="9" a="1"/>
  <c r="Z51" i="9" s="1"/>
  <c r="Z52" i="9" a="1"/>
  <c r="Z52" i="9" s="1"/>
  <c r="Z53" i="9" a="1"/>
  <c r="Z53" i="9" s="1"/>
  <c r="Z54" i="9" a="1"/>
  <c r="Z54" i="9" s="1"/>
  <c r="Z55" i="9" a="1"/>
  <c r="Z55" i="9" s="1"/>
  <c r="Z56" i="9" a="1"/>
  <c r="Z56" i="9" s="1"/>
  <c r="Z57" i="9" a="1"/>
  <c r="Z57" i="9" s="1"/>
  <c r="Z58" i="9" a="1"/>
  <c r="Z58" i="9" s="1"/>
  <c r="Z59" i="9" a="1"/>
  <c r="Z59" i="9" s="1"/>
  <c r="Z60" i="9" a="1"/>
  <c r="Z60" i="9" s="1"/>
  <c r="Z62" i="9" a="1"/>
  <c r="Z62" i="9" s="1"/>
  <c r="Z63" i="9" a="1"/>
  <c r="Z63" i="9" s="1"/>
  <c r="Z64" i="9" a="1"/>
  <c r="Z64" i="9" s="1"/>
  <c r="Z65" i="9" a="1"/>
  <c r="Z65" i="9" s="1"/>
  <c r="Z66" i="9" a="1"/>
  <c r="Z66" i="9" s="1"/>
  <c r="Z67" i="9" a="1"/>
  <c r="Z67" i="9" s="1"/>
  <c r="Z68" i="9" a="1"/>
  <c r="Z68" i="9" s="1"/>
  <c r="Z69" i="9" a="1"/>
  <c r="Z69" i="9" s="1"/>
  <c r="Z70" i="9" a="1"/>
  <c r="Z70" i="9" s="1"/>
  <c r="Z71" i="9" a="1"/>
  <c r="Z71" i="9" s="1"/>
  <c r="Z72" i="9" a="1"/>
  <c r="Z72" i="9" s="1"/>
  <c r="Z74" i="9" a="1"/>
  <c r="Z74" i="9" s="1"/>
  <c r="Z75" i="9" a="1"/>
  <c r="Z75" i="9" s="1"/>
  <c r="Z76" i="9" a="1"/>
  <c r="Z76" i="9" s="1"/>
  <c r="Z77" i="9" a="1"/>
  <c r="Z77" i="9" s="1"/>
  <c r="Z78" i="9" a="1"/>
  <c r="Z78" i="9" s="1"/>
  <c r="Z79" i="9" a="1"/>
  <c r="Z79" i="9" s="1"/>
  <c r="Z80" i="9" a="1"/>
  <c r="Z80" i="9" s="1"/>
  <c r="Z81" i="9" a="1"/>
  <c r="Z81" i="9" s="1"/>
  <c r="Z82" i="9" a="1"/>
  <c r="Z82" i="9" s="1"/>
  <c r="Z83" i="9" a="1"/>
  <c r="Z83" i="9" s="1"/>
  <c r="Z84" i="9" a="1"/>
  <c r="Z84" i="9" s="1"/>
  <c r="Z85" i="9" a="1"/>
  <c r="Z85" i="9" s="1"/>
  <c r="Z86" i="9" a="1"/>
  <c r="Z86" i="9" s="1"/>
  <c r="Z87" i="9" a="1"/>
  <c r="Z87" i="9" s="1"/>
  <c r="Z88" i="9" a="1"/>
  <c r="Z88" i="9" s="1"/>
  <c r="Z89" i="9" a="1"/>
  <c r="Z89" i="9" s="1"/>
  <c r="Z90" i="9" a="1"/>
  <c r="Z90" i="9" s="1"/>
  <c r="Z91" i="9" a="1"/>
  <c r="Z91" i="9" s="1"/>
  <c r="Z92" i="9" a="1"/>
  <c r="Z92" i="9" s="1"/>
  <c r="Z93" i="9" a="1"/>
  <c r="Z93" i="9" s="1"/>
  <c r="Z94" i="9" a="1"/>
  <c r="Z94" i="9" s="1"/>
  <c r="Z95" i="9" a="1"/>
  <c r="Z95" i="9" s="1"/>
  <c r="Z96" i="9" a="1"/>
  <c r="Z96" i="9" s="1"/>
  <c r="Z2" i="9" a="1"/>
  <c r="Z2" i="9" s="1"/>
  <c r="B21" i="3"/>
  <c r="C21" i="3" s="1"/>
  <c r="B22" i="3"/>
  <c r="C22" i="3"/>
  <c r="B23" i="3"/>
  <c r="C23" i="3" s="1"/>
  <c r="B24" i="3"/>
  <c r="C24" i="3"/>
  <c r="B25" i="3"/>
  <c r="C25" i="3" s="1"/>
  <c r="B26" i="3"/>
  <c r="C26" i="3"/>
  <c r="B27" i="3"/>
  <c r="C27" i="3" s="1"/>
  <c r="B28" i="3"/>
  <c r="C28" i="3" s="1"/>
  <c r="B29" i="3"/>
  <c r="C29" i="3" s="1"/>
  <c r="B30" i="3"/>
  <c r="C30" i="3" s="1"/>
  <c r="B31" i="3"/>
  <c r="C31" i="3" s="1"/>
  <c r="B20" i="3"/>
  <c r="C20" i="3" s="1"/>
  <c r="A13" i="3"/>
  <c r="B13" i="3" s="1"/>
  <c r="A6" i="3"/>
  <c r="B6" i="3" s="1"/>
  <c r="B33" i="3" l="1"/>
  <c r="U3" i="6" l="1" a="1"/>
  <c r="U3" i="6" s="1"/>
  <c r="U4" i="6" a="1"/>
  <c r="U4" i="6" s="1"/>
  <c r="U5" i="6" a="1"/>
  <c r="U5" i="6" s="1"/>
  <c r="U6" i="6" a="1"/>
  <c r="U6" i="6" s="1"/>
  <c r="U7" i="6" a="1"/>
  <c r="U7" i="6" s="1"/>
  <c r="U8" i="6" a="1"/>
  <c r="U8" i="6" s="1"/>
  <c r="U9" i="6" a="1"/>
  <c r="U9" i="6" s="1"/>
  <c r="U10" i="6" a="1"/>
  <c r="U10" i="6" s="1"/>
  <c r="U11" i="6" a="1"/>
  <c r="U11" i="6" s="1"/>
  <c r="U12" i="6" a="1"/>
  <c r="U12" i="6" s="1"/>
  <c r="U13" i="6" a="1"/>
  <c r="U13" i="6" s="1"/>
  <c r="U14" i="6" a="1"/>
  <c r="U14" i="6" s="1"/>
  <c r="U15" i="6" a="1"/>
  <c r="U15" i="6" s="1"/>
  <c r="U16" i="6" a="1"/>
  <c r="U16" i="6" s="1"/>
  <c r="U17" i="6" a="1"/>
  <c r="U17" i="6" s="1"/>
  <c r="U18" i="6" a="1"/>
  <c r="U18" i="6" s="1"/>
  <c r="U19" i="6" a="1"/>
  <c r="U19" i="6" s="1"/>
  <c r="U20" i="6" a="1"/>
  <c r="U20" i="6" s="1"/>
  <c r="U21" i="6" a="1"/>
  <c r="U21" i="6" s="1"/>
  <c r="U22" i="6" a="1"/>
  <c r="U22" i="6" s="1"/>
  <c r="U23" i="6" a="1"/>
  <c r="U23" i="6" s="1"/>
  <c r="U24" i="6" a="1"/>
  <c r="U24" i="6" s="1"/>
  <c r="U25" i="6" a="1"/>
  <c r="U25" i="6" s="1"/>
  <c r="U26" i="6" a="1"/>
  <c r="U26" i="6" s="1"/>
  <c r="U27" i="6" a="1"/>
  <c r="U27" i="6" s="1"/>
  <c r="U28" i="6" a="1"/>
  <c r="U28" i="6" s="1"/>
  <c r="U29" i="6" a="1"/>
  <c r="U29" i="6" s="1"/>
  <c r="U30" i="6" a="1"/>
  <c r="U30" i="6" s="1"/>
  <c r="U31" i="6" a="1"/>
  <c r="U31" i="6" s="1"/>
  <c r="U32" i="6" a="1"/>
  <c r="U32" i="6" s="1"/>
  <c r="U33" i="6" a="1"/>
  <c r="U33" i="6" s="1"/>
  <c r="U34" i="6" a="1"/>
  <c r="U34" i="6" s="1"/>
  <c r="U35" i="6" a="1"/>
  <c r="U35" i="6" s="1"/>
  <c r="U36" i="6" a="1"/>
  <c r="U36" i="6" s="1"/>
  <c r="U37" i="6" a="1"/>
  <c r="U37" i="6" s="1"/>
  <c r="U38" i="6" a="1"/>
  <c r="U38" i="6" s="1"/>
  <c r="U39" i="6" a="1"/>
  <c r="U39" i="6" s="1"/>
  <c r="U40" i="6" a="1"/>
  <c r="U40" i="6" s="1"/>
  <c r="U41" i="6" a="1"/>
  <c r="U41" i="6" s="1"/>
  <c r="U42" i="6" a="1"/>
  <c r="U42" i="6" s="1"/>
  <c r="U43" i="6" a="1"/>
  <c r="U43" i="6" s="1"/>
  <c r="U44" i="6" a="1"/>
  <c r="U44" i="6" s="1"/>
  <c r="U45" i="6" a="1"/>
  <c r="U45" i="6" s="1"/>
  <c r="U46" i="6" a="1"/>
  <c r="U46" i="6" s="1"/>
  <c r="U47" i="6" a="1"/>
  <c r="U47" i="6" s="1"/>
  <c r="U48" i="6" a="1"/>
  <c r="U48" i="6" s="1"/>
  <c r="U49" i="6" a="1"/>
  <c r="U49" i="6" s="1"/>
  <c r="U50" i="6" a="1"/>
  <c r="U50" i="6" s="1"/>
  <c r="U51" i="6" a="1"/>
  <c r="U51" i="6" s="1"/>
  <c r="U52" i="6" a="1"/>
  <c r="U52" i="6" s="1"/>
  <c r="U53" i="6" a="1"/>
  <c r="U53" i="6" s="1"/>
  <c r="U54" i="6" a="1"/>
  <c r="U54" i="6" s="1"/>
  <c r="U55" i="6" a="1"/>
  <c r="U55" i="6" s="1"/>
  <c r="U56" i="6" a="1"/>
  <c r="U56" i="6" s="1"/>
  <c r="U57" i="6" a="1"/>
  <c r="U57" i="6" s="1"/>
  <c r="U58" i="6" a="1"/>
  <c r="U58" i="6" s="1"/>
  <c r="U59" i="6" a="1"/>
  <c r="U59" i="6" s="1"/>
  <c r="U60" i="6" a="1"/>
  <c r="U60" i="6" s="1"/>
  <c r="U61" i="6" a="1"/>
  <c r="U61" i="6" s="1"/>
  <c r="U62" i="6" a="1"/>
  <c r="U62" i="6" s="1"/>
  <c r="U63" i="6" a="1"/>
  <c r="U63" i="6" s="1"/>
  <c r="U64" i="6" a="1"/>
  <c r="U64" i="6" s="1"/>
  <c r="U65" i="6" a="1"/>
  <c r="U65" i="6" s="1"/>
  <c r="U66" i="6" a="1"/>
  <c r="U66" i="6" s="1"/>
  <c r="U67" i="6" a="1"/>
  <c r="U67" i="6" s="1"/>
  <c r="U68" i="6" a="1"/>
  <c r="U68" i="6" s="1"/>
  <c r="U69" i="6" a="1"/>
  <c r="U69" i="6" s="1"/>
  <c r="U70" i="6" a="1"/>
  <c r="U70" i="6" s="1"/>
  <c r="U71" i="6" a="1"/>
  <c r="U71" i="6" s="1"/>
  <c r="U72" i="6" a="1"/>
  <c r="U72" i="6" s="1"/>
  <c r="U73" i="6" a="1"/>
  <c r="U73" i="6" s="1"/>
  <c r="U74" i="6" a="1"/>
  <c r="U74" i="6" s="1"/>
  <c r="U75" i="6" a="1"/>
  <c r="U75" i="6" s="1"/>
  <c r="U76" i="6" a="1"/>
  <c r="U76" i="6" s="1"/>
  <c r="U77" i="6" a="1"/>
  <c r="U77" i="6" s="1"/>
  <c r="U78" i="6" a="1"/>
  <c r="U78" i="6" s="1"/>
  <c r="U79" i="6" a="1"/>
  <c r="U79" i="6" s="1"/>
  <c r="U80" i="6" a="1"/>
  <c r="U80" i="6" s="1"/>
  <c r="U81" i="6" a="1"/>
  <c r="U81" i="6" s="1"/>
  <c r="U82" i="6" a="1"/>
  <c r="U82" i="6" s="1"/>
  <c r="U83" i="6" a="1"/>
  <c r="U83" i="6" s="1"/>
  <c r="U84" i="6" a="1"/>
  <c r="U84" i="6" s="1"/>
  <c r="U85" i="6" a="1"/>
  <c r="U85" i="6" s="1"/>
  <c r="U86" i="6" a="1"/>
  <c r="U86" i="6" s="1"/>
  <c r="U87" i="6" a="1"/>
  <c r="U87" i="6" s="1"/>
  <c r="U88" i="6" a="1"/>
  <c r="U88" i="6" s="1"/>
  <c r="U89" i="6" a="1"/>
  <c r="U89" i="6" s="1"/>
  <c r="U90" i="6" a="1"/>
  <c r="U90" i="6" s="1"/>
  <c r="U91" i="6" a="1"/>
  <c r="U91" i="6" s="1"/>
  <c r="U92" i="6" a="1"/>
  <c r="U92" i="6" s="1"/>
  <c r="U93" i="6" a="1"/>
  <c r="U93" i="6" s="1"/>
  <c r="U94" i="6" a="1"/>
  <c r="U94" i="6" s="1"/>
  <c r="U95" i="6" a="1"/>
  <c r="U95" i="6" s="1"/>
  <c r="U96" i="6" a="1"/>
  <c r="U96" i="6" s="1"/>
  <c r="U97" i="6" a="1"/>
  <c r="U97" i="6" s="1"/>
  <c r="U2" i="6" a="1"/>
  <c r="U2" i="6" s="1"/>
  <c r="U3" i="9" a="1"/>
  <c r="U3" i="9" s="1"/>
  <c r="U4" i="9" a="1"/>
  <c r="U4" i="9" s="1"/>
  <c r="U5" i="9" a="1"/>
  <c r="U5" i="9" s="1"/>
  <c r="U6" i="9" a="1"/>
  <c r="U6" i="9" s="1"/>
  <c r="U7" i="9" a="1"/>
  <c r="U7" i="9" s="1"/>
  <c r="U8" i="9" a="1"/>
  <c r="U8" i="9" s="1"/>
  <c r="U9" i="9" a="1"/>
  <c r="U9" i="9" s="1"/>
  <c r="U10" i="9" a="1"/>
  <c r="U10" i="9" s="1"/>
  <c r="U11" i="9" a="1"/>
  <c r="U11" i="9" s="1"/>
  <c r="U12" i="9" a="1"/>
  <c r="U12" i="9" s="1"/>
  <c r="U13" i="9" a="1"/>
  <c r="U13" i="9" s="1"/>
  <c r="U14" i="9" a="1"/>
  <c r="U14" i="9" s="1"/>
  <c r="U15" i="9" a="1"/>
  <c r="U15" i="9" s="1"/>
  <c r="U16" i="9" a="1"/>
  <c r="U16" i="9" s="1"/>
  <c r="U17" i="9" a="1"/>
  <c r="U17" i="9" s="1"/>
  <c r="U18" i="9" a="1"/>
  <c r="U18" i="9" s="1"/>
  <c r="U19" i="9" a="1"/>
  <c r="U19" i="9" s="1"/>
  <c r="U20" i="9" a="1"/>
  <c r="U20" i="9" s="1"/>
  <c r="U21" i="9" a="1"/>
  <c r="U21" i="9" s="1"/>
  <c r="U22" i="9" a="1"/>
  <c r="U22" i="9" s="1"/>
  <c r="U23" i="9" a="1"/>
  <c r="U23" i="9" s="1"/>
  <c r="U24" i="9" a="1"/>
  <c r="U24" i="9" s="1"/>
  <c r="U25" i="9" a="1"/>
  <c r="U25" i="9" s="1"/>
  <c r="U26" i="9" a="1"/>
  <c r="U26" i="9" s="1"/>
  <c r="U27" i="9" a="1"/>
  <c r="U27" i="9" s="1"/>
  <c r="U28" i="9" a="1"/>
  <c r="U28" i="9" s="1"/>
  <c r="U29" i="9" a="1"/>
  <c r="U29" i="9" s="1"/>
  <c r="U30" i="9" a="1"/>
  <c r="U30" i="9" s="1"/>
  <c r="U31" i="9" a="1"/>
  <c r="U31" i="9" s="1"/>
  <c r="U32" i="9" a="1"/>
  <c r="U32" i="9" s="1"/>
  <c r="U33" i="9" a="1"/>
  <c r="U33" i="9" s="1"/>
  <c r="U34" i="9" a="1"/>
  <c r="U34" i="9" s="1"/>
  <c r="U35" i="9" a="1"/>
  <c r="U35" i="9" s="1"/>
  <c r="U36" i="9" a="1"/>
  <c r="U36" i="9" s="1"/>
  <c r="U37" i="9" a="1"/>
  <c r="U37" i="9" s="1"/>
  <c r="U38" i="9" a="1"/>
  <c r="U38" i="9" s="1"/>
  <c r="U39" i="9" a="1"/>
  <c r="U39" i="9" s="1"/>
  <c r="U40" i="9" a="1"/>
  <c r="U40" i="9" s="1"/>
  <c r="U41" i="9" a="1"/>
  <c r="U41" i="9" s="1"/>
  <c r="U42" i="9" a="1"/>
  <c r="U42" i="9" s="1"/>
  <c r="U43" i="9" a="1"/>
  <c r="U43" i="9" s="1"/>
  <c r="U44" i="9" a="1"/>
  <c r="U44" i="9" s="1"/>
  <c r="U45" i="9" a="1"/>
  <c r="U45" i="9" s="1"/>
  <c r="U46" i="9" a="1"/>
  <c r="U46" i="9" s="1"/>
  <c r="U47" i="9" a="1"/>
  <c r="U47" i="9" s="1"/>
  <c r="U48" i="9" a="1"/>
  <c r="U48" i="9" s="1"/>
  <c r="U50" i="9" a="1"/>
  <c r="U50" i="9" s="1"/>
  <c r="U51" i="9" a="1"/>
  <c r="U51" i="9" s="1"/>
  <c r="U52" i="9" a="1"/>
  <c r="U52" i="9" s="1"/>
  <c r="U53" i="9" a="1"/>
  <c r="U53" i="9" s="1"/>
  <c r="U54" i="9" a="1"/>
  <c r="U54" i="9" s="1"/>
  <c r="U55" i="9" a="1"/>
  <c r="U55" i="9" s="1"/>
  <c r="U56" i="9" a="1"/>
  <c r="U56" i="9" s="1"/>
  <c r="U57" i="9" a="1"/>
  <c r="U57" i="9" s="1"/>
  <c r="U58" i="9" a="1"/>
  <c r="U58" i="9" s="1"/>
  <c r="U59" i="9" a="1"/>
  <c r="U59" i="9" s="1"/>
  <c r="U60" i="9" a="1"/>
  <c r="U60" i="9" s="1"/>
  <c r="U61" i="9" a="1"/>
  <c r="U61" i="9" s="1"/>
  <c r="U62" i="9" a="1"/>
  <c r="U62" i="9" s="1"/>
  <c r="U63" i="9" a="1"/>
  <c r="U63" i="9" s="1"/>
  <c r="U64" i="9" a="1"/>
  <c r="U64" i="9" s="1"/>
  <c r="U65" i="9" a="1"/>
  <c r="U65" i="9" s="1"/>
  <c r="U66" i="9" a="1"/>
  <c r="U66" i="9" s="1"/>
  <c r="U67" i="9" a="1"/>
  <c r="U67" i="9" s="1"/>
  <c r="U68" i="9" a="1"/>
  <c r="U68" i="9" s="1"/>
  <c r="U69" i="9" a="1"/>
  <c r="U69" i="9" s="1"/>
  <c r="U70" i="9" a="1"/>
  <c r="U70" i="9" s="1"/>
  <c r="U71" i="9" a="1"/>
  <c r="U71" i="9" s="1"/>
  <c r="U72" i="9" a="1"/>
  <c r="U72" i="9" s="1"/>
  <c r="U74" i="9" a="1"/>
  <c r="U74" i="9" s="1"/>
  <c r="U75" i="9" a="1"/>
  <c r="U75" i="9" s="1"/>
  <c r="U76" i="9" a="1"/>
  <c r="U76" i="9" s="1"/>
  <c r="U77" i="9" a="1"/>
  <c r="U77" i="9" s="1"/>
  <c r="U78" i="9" a="1"/>
  <c r="U78" i="9" s="1"/>
  <c r="U79" i="9" a="1"/>
  <c r="U79" i="9" s="1"/>
  <c r="U80" i="9" a="1"/>
  <c r="U80" i="9" s="1"/>
  <c r="U81" i="9" a="1"/>
  <c r="U81" i="9" s="1"/>
  <c r="U82" i="9" a="1"/>
  <c r="U82" i="9" s="1"/>
  <c r="U83" i="9" a="1"/>
  <c r="U83" i="9" s="1"/>
  <c r="U84" i="9" a="1"/>
  <c r="U84" i="9" s="1"/>
  <c r="U85" i="9" a="1"/>
  <c r="U85" i="9" s="1"/>
  <c r="U86" i="9" a="1"/>
  <c r="U86" i="9" s="1"/>
  <c r="U87" i="9" a="1"/>
  <c r="U87" i="9" s="1"/>
  <c r="U88" i="9" a="1"/>
  <c r="U88" i="9" s="1"/>
  <c r="U89" i="9" a="1"/>
  <c r="U89" i="9" s="1"/>
  <c r="U90" i="9" a="1"/>
  <c r="U90" i="9" s="1"/>
  <c r="U91" i="9" a="1"/>
  <c r="U91" i="9" s="1"/>
  <c r="U92" i="9" a="1"/>
  <c r="U92" i="9" s="1"/>
  <c r="U93" i="9" a="1"/>
  <c r="U93" i="9" s="1"/>
  <c r="U94" i="9" a="1"/>
  <c r="U94" i="9" s="1"/>
  <c r="U95" i="9" a="1"/>
  <c r="U95" i="9" s="1"/>
  <c r="U96" i="9" a="1"/>
  <c r="U96" i="9" s="1"/>
  <c r="U2" i="9" a="1"/>
  <c r="U2" i="9" s="1"/>
  <c r="K1" i="9"/>
  <c r="L1" i="9"/>
  <c r="M1" i="9"/>
  <c r="N1" i="9"/>
  <c r="O1" i="9"/>
  <c r="P1" i="9"/>
  <c r="AF3" i="6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2" i="6"/>
  <c r="AA3" i="6" a="1"/>
  <c r="AA3" i="6" s="1"/>
  <c r="AA4" i="6" a="1"/>
  <c r="AA4" i="6" s="1"/>
  <c r="AA5" i="6" a="1"/>
  <c r="AA5" i="6" s="1"/>
  <c r="AA6" i="6" a="1"/>
  <c r="AA6" i="6" s="1"/>
  <c r="AA7" i="6" a="1"/>
  <c r="AA7" i="6" s="1"/>
  <c r="AA8" i="6" a="1"/>
  <c r="AA8" i="6" s="1"/>
  <c r="AA9" i="6" a="1"/>
  <c r="AA9" i="6" s="1"/>
  <c r="AA10" i="6" a="1"/>
  <c r="AA10" i="6" s="1"/>
  <c r="AA11" i="6" a="1"/>
  <c r="AA11" i="6" s="1"/>
  <c r="AA12" i="6" a="1"/>
  <c r="AA12" i="6" s="1"/>
  <c r="AA13" i="6" a="1"/>
  <c r="AA13" i="6" s="1"/>
  <c r="AA14" i="6" a="1"/>
  <c r="AA14" i="6" s="1"/>
  <c r="AA15" i="6" a="1"/>
  <c r="AA15" i="6" s="1"/>
  <c r="AA16" i="6" a="1"/>
  <c r="AA16" i="6" s="1"/>
  <c r="AA17" i="6" a="1"/>
  <c r="AA17" i="6" s="1"/>
  <c r="AA18" i="6" a="1"/>
  <c r="AA18" i="6" s="1"/>
  <c r="AA19" i="6" a="1"/>
  <c r="AA19" i="6" s="1"/>
  <c r="AA20" i="6" a="1"/>
  <c r="AA20" i="6" s="1"/>
  <c r="AA21" i="6" a="1"/>
  <c r="AA21" i="6" s="1"/>
  <c r="AA22" i="6" a="1"/>
  <c r="AA22" i="6" s="1"/>
  <c r="AA23" i="6" a="1"/>
  <c r="AA23" i="6" s="1"/>
  <c r="AA24" i="6" a="1"/>
  <c r="AA24" i="6" s="1"/>
  <c r="AA25" i="6" a="1"/>
  <c r="AA25" i="6" s="1"/>
  <c r="AA26" i="6" a="1"/>
  <c r="AA26" i="6" s="1"/>
  <c r="AA27" i="6" a="1"/>
  <c r="AA27" i="6" s="1"/>
  <c r="AA28" i="6" a="1"/>
  <c r="AA28" i="6" s="1"/>
  <c r="AA29" i="6" a="1"/>
  <c r="AA29" i="6" s="1"/>
  <c r="AA30" i="6" a="1"/>
  <c r="AA30" i="6" s="1"/>
  <c r="AA31" i="6" a="1"/>
  <c r="AA31" i="6" s="1"/>
  <c r="AA32" i="6" a="1"/>
  <c r="AA32" i="6" s="1"/>
  <c r="AA33" i="6" a="1"/>
  <c r="AA33" i="6" s="1"/>
  <c r="AA34" i="6" a="1"/>
  <c r="AA34" i="6" s="1"/>
  <c r="AA35" i="6" a="1"/>
  <c r="AA35" i="6" s="1"/>
  <c r="AA36" i="6" a="1"/>
  <c r="AA36" i="6" s="1"/>
  <c r="AA37" i="6" a="1"/>
  <c r="AA37" i="6" s="1"/>
  <c r="AA38" i="6" a="1"/>
  <c r="AA38" i="6" s="1"/>
  <c r="AA39" i="6" a="1"/>
  <c r="AA39" i="6" s="1"/>
  <c r="AA40" i="6" a="1"/>
  <c r="AA40" i="6" s="1"/>
  <c r="AA41" i="6" a="1"/>
  <c r="AA41" i="6" s="1"/>
  <c r="AA42" i="6" a="1"/>
  <c r="AA42" i="6" s="1"/>
  <c r="AA43" i="6" a="1"/>
  <c r="AA43" i="6" s="1"/>
  <c r="AA44" i="6" a="1"/>
  <c r="AA44" i="6" s="1"/>
  <c r="AA45" i="6" a="1"/>
  <c r="AA45" i="6" s="1"/>
  <c r="AA46" i="6" a="1"/>
  <c r="AA46" i="6" s="1"/>
  <c r="AA47" i="6" a="1"/>
  <c r="AA47" i="6" s="1"/>
  <c r="AA48" i="6" a="1"/>
  <c r="AA48" i="6" s="1"/>
  <c r="AA49" i="6" a="1"/>
  <c r="AA49" i="6" s="1"/>
  <c r="AA50" i="6" a="1"/>
  <c r="AA50" i="6" s="1"/>
  <c r="AA51" i="6" a="1"/>
  <c r="AA51" i="6" s="1"/>
  <c r="AA52" i="6" a="1"/>
  <c r="AA52" i="6" s="1"/>
  <c r="AA53" i="6" a="1"/>
  <c r="AA53" i="6" s="1"/>
  <c r="AA54" i="6" a="1"/>
  <c r="AA54" i="6" s="1"/>
  <c r="AA55" i="6" a="1"/>
  <c r="AA55" i="6" s="1"/>
  <c r="AA56" i="6" a="1"/>
  <c r="AA56" i="6" s="1"/>
  <c r="AA57" i="6" a="1"/>
  <c r="AA57" i="6" s="1"/>
  <c r="AA58" i="6" a="1"/>
  <c r="AA58" i="6" s="1"/>
  <c r="AA59" i="6" a="1"/>
  <c r="AA59" i="6" s="1"/>
  <c r="AA60" i="6" a="1"/>
  <c r="AA60" i="6" s="1"/>
  <c r="AA61" i="6" a="1"/>
  <c r="AA61" i="6" s="1"/>
  <c r="AA62" i="6" a="1"/>
  <c r="AA62" i="6" s="1"/>
  <c r="AA63" i="6" a="1"/>
  <c r="AA63" i="6" s="1"/>
  <c r="AA64" i="6" a="1"/>
  <c r="AA64" i="6" s="1"/>
  <c r="AA65" i="6" a="1"/>
  <c r="AA65" i="6" s="1"/>
  <c r="AA66" i="6" a="1"/>
  <c r="AA66" i="6" s="1"/>
  <c r="AA67" i="6" a="1"/>
  <c r="AA67" i="6" s="1"/>
  <c r="AA68" i="6" a="1"/>
  <c r="AA68" i="6" s="1"/>
  <c r="AA69" i="6" a="1"/>
  <c r="AA69" i="6" s="1"/>
  <c r="AA70" i="6" a="1"/>
  <c r="AA70" i="6" s="1"/>
  <c r="AA71" i="6" a="1"/>
  <c r="AA71" i="6" s="1"/>
  <c r="AA72" i="6" a="1"/>
  <c r="AA72" i="6" s="1"/>
  <c r="AA73" i="6" a="1"/>
  <c r="AA73" i="6" s="1"/>
  <c r="AA74" i="6" a="1"/>
  <c r="AA74" i="6" s="1"/>
  <c r="AA75" i="6" a="1"/>
  <c r="AA75" i="6" s="1"/>
  <c r="AA76" i="6" a="1"/>
  <c r="AA76" i="6" s="1"/>
  <c r="AA77" i="6" a="1"/>
  <c r="AA77" i="6" s="1"/>
  <c r="AA78" i="6" a="1"/>
  <c r="AA78" i="6" s="1"/>
  <c r="AA79" i="6" a="1"/>
  <c r="AA79" i="6" s="1"/>
  <c r="AA80" i="6" a="1"/>
  <c r="AA80" i="6" s="1"/>
  <c r="AA81" i="6" a="1"/>
  <c r="AA81" i="6" s="1"/>
  <c r="AA82" i="6" a="1"/>
  <c r="AA82" i="6" s="1"/>
  <c r="AA83" i="6" a="1"/>
  <c r="AA83" i="6" s="1"/>
  <c r="AA84" i="6" a="1"/>
  <c r="AA84" i="6" s="1"/>
  <c r="AA85" i="6" a="1"/>
  <c r="AA85" i="6" s="1"/>
  <c r="AA86" i="6" a="1"/>
  <c r="AA86" i="6" s="1"/>
  <c r="AA87" i="6" a="1"/>
  <c r="AA87" i="6" s="1"/>
  <c r="AA88" i="6" a="1"/>
  <c r="AA88" i="6" s="1"/>
  <c r="AA89" i="6" a="1"/>
  <c r="AA89" i="6" s="1"/>
  <c r="AA90" i="6" a="1"/>
  <c r="AA90" i="6" s="1"/>
  <c r="AA91" i="6" a="1"/>
  <c r="AA91" i="6" s="1"/>
  <c r="AA92" i="6" a="1"/>
  <c r="AA92" i="6" s="1"/>
  <c r="AA93" i="6" a="1"/>
  <c r="AA93" i="6" s="1"/>
  <c r="AA94" i="6" a="1"/>
  <c r="AA94" i="6" s="1"/>
  <c r="AA95" i="6" a="1"/>
  <c r="AA95" i="6" s="1"/>
  <c r="AA96" i="6" a="1"/>
  <c r="AA96" i="6" s="1"/>
  <c r="AA97" i="6" a="1"/>
  <c r="AA97" i="6" s="1"/>
  <c r="AA2" i="6" a="1"/>
  <c r="AA2" i="6" s="1"/>
  <c r="M11" i="6" l="1"/>
  <c r="M11" i="9" s="1"/>
  <c r="M7" i="6"/>
  <c r="M7" i="9" s="1"/>
  <c r="M3" i="6"/>
  <c r="M3" i="9" s="1"/>
  <c r="L11" i="6"/>
  <c r="L11" i="9" s="1"/>
  <c r="L7" i="6"/>
  <c r="L7" i="9" s="1"/>
  <c r="L3" i="6"/>
  <c r="L3" i="9" s="1"/>
  <c r="L6" i="6"/>
  <c r="L6" i="9" s="1"/>
  <c r="M10" i="6"/>
  <c r="M10" i="9" s="1"/>
  <c r="M6" i="6"/>
  <c r="M6" i="9" s="1"/>
  <c r="M2" i="6"/>
  <c r="M2" i="9" s="1"/>
  <c r="L10" i="6"/>
  <c r="L10" i="9" s="1"/>
  <c r="M13" i="6"/>
  <c r="M13" i="9" s="1"/>
  <c r="M9" i="6"/>
  <c r="M5" i="6"/>
  <c r="M5" i="9" s="1"/>
  <c r="L13" i="6"/>
  <c r="L13" i="9" s="1"/>
  <c r="L9" i="6"/>
  <c r="L9" i="9" s="1"/>
  <c r="L5" i="6"/>
  <c r="L5" i="9" s="1"/>
  <c r="L2" i="6"/>
  <c r="L2" i="9" s="1"/>
  <c r="M12" i="6"/>
  <c r="M12" i="9" s="1"/>
  <c r="M8" i="6"/>
  <c r="M8" i="9" s="1"/>
  <c r="M4" i="6"/>
  <c r="M4" i="9" s="1"/>
  <c r="L12" i="6"/>
  <c r="L12" i="9" s="1"/>
  <c r="L8" i="6"/>
  <c r="L8" i="9" s="1"/>
  <c r="L4" i="6"/>
  <c r="L4" i="9" s="1"/>
  <c r="P3" i="6"/>
  <c r="P3" i="9" s="1"/>
  <c r="P12" i="6"/>
  <c r="P12" i="9" s="1"/>
  <c r="N7" i="6" l="1"/>
  <c r="P7" i="6"/>
  <c r="P7" i="9" s="1"/>
  <c r="P5" i="6"/>
  <c r="P5" i="9" s="1"/>
  <c r="N6" i="6"/>
  <c r="O6" i="6" s="1"/>
  <c r="O6" i="9" s="1"/>
  <c r="P13" i="6"/>
  <c r="P13" i="9" s="1"/>
  <c r="N4" i="6"/>
  <c r="N4" i="9" s="1"/>
  <c r="P10" i="6"/>
  <c r="P10" i="9" s="1"/>
  <c r="P8" i="6"/>
  <c r="P8" i="9" s="1"/>
  <c r="P9" i="6"/>
  <c r="P9" i="9" s="1"/>
  <c r="N9" i="6"/>
  <c r="O9" i="6" s="1"/>
  <c r="O9" i="9" s="1"/>
  <c r="M9" i="9"/>
  <c r="P4" i="6"/>
  <c r="P4" i="9" s="1"/>
  <c r="N11" i="6"/>
  <c r="O11" i="6" s="1"/>
  <c r="O11" i="9" s="1"/>
  <c r="P2" i="6"/>
  <c r="P2" i="9" s="1"/>
  <c r="P11" i="6"/>
  <c r="P11" i="9" s="1"/>
  <c r="N10" i="6"/>
  <c r="N10" i="9" s="1"/>
  <c r="P6" i="6"/>
  <c r="P6" i="9" s="1"/>
  <c r="N2" i="6"/>
  <c r="N5" i="6"/>
  <c r="O5" i="6" s="1"/>
  <c r="O5" i="9" s="1"/>
  <c r="N3" i="6"/>
  <c r="N12" i="6"/>
  <c r="N12" i="9" s="1"/>
  <c r="N8" i="6"/>
  <c r="N8" i="9" s="1"/>
  <c r="N13" i="6"/>
  <c r="O13" i="6" s="1"/>
  <c r="O13" i="9" s="1"/>
  <c r="O10" i="6"/>
  <c r="O10" i="9" s="1"/>
  <c r="O7" i="6"/>
  <c r="O7" i="9" s="1"/>
  <c r="N7" i="9"/>
  <c r="N6" i="9" l="1"/>
  <c r="N5" i="9"/>
  <c r="N13" i="9"/>
  <c r="N2" i="9"/>
  <c r="O4" i="6"/>
  <c r="O4" i="9" s="1"/>
  <c r="N9" i="9"/>
  <c r="N11" i="9"/>
  <c r="O2" i="6"/>
  <c r="O2" i="9" s="1"/>
  <c r="O12" i="6"/>
  <c r="O12" i="9" s="1"/>
  <c r="O8" i="6"/>
  <c r="O8" i="9" s="1"/>
  <c r="N3" i="9"/>
  <c r="O3" i="6"/>
  <c r="O3" i="9" s="1"/>
  <c r="L20" i="9" l="1"/>
  <c r="C99" i="12" s="1"/>
  <c r="D99" i="12" s="1"/>
  <c r="E99" i="12" s="1"/>
  <c r="L19" i="9"/>
  <c r="AA38" i="9" s="1"/>
  <c r="L18" i="9"/>
  <c r="AA61" i="9"/>
  <c r="AA9" i="9"/>
  <c r="AA31" i="9"/>
  <c r="AA46" i="9"/>
  <c r="AA65" i="9"/>
  <c r="AA32" i="9" l="1"/>
  <c r="V90" i="6"/>
  <c r="V82" i="6"/>
  <c r="V74" i="6"/>
  <c r="V66" i="6"/>
  <c r="V58" i="6"/>
  <c r="V50" i="6"/>
  <c r="V42" i="6"/>
  <c r="V34" i="6"/>
  <c r="V26" i="6"/>
  <c r="V18" i="6"/>
  <c r="V10" i="6"/>
  <c r="V97" i="6"/>
  <c r="V89" i="6"/>
  <c r="V81" i="6"/>
  <c r="V73" i="6"/>
  <c r="V65" i="6"/>
  <c r="V57" i="6"/>
  <c r="V49" i="6"/>
  <c r="V41" i="6"/>
  <c r="V33" i="6"/>
  <c r="V25" i="6"/>
  <c r="V17" i="6"/>
  <c r="V9" i="6"/>
  <c r="AA77" i="9"/>
  <c r="AA11" i="9"/>
  <c r="AA86" i="9"/>
  <c r="AA85" i="9"/>
  <c r="AA71" i="9"/>
  <c r="AA53" i="9"/>
  <c r="AA97" i="9"/>
  <c r="V86" i="6"/>
  <c r="V70" i="6"/>
  <c r="V54" i="6"/>
  <c r="V30" i="6"/>
  <c r="V14" i="6"/>
  <c r="V93" i="6"/>
  <c r="V77" i="6"/>
  <c r="V61" i="6"/>
  <c r="V92" i="6"/>
  <c r="V84" i="6"/>
  <c r="V76" i="6"/>
  <c r="V68" i="6"/>
  <c r="V60" i="6"/>
  <c r="V52" i="6"/>
  <c r="V44" i="6"/>
  <c r="V36" i="6"/>
  <c r="V28" i="6"/>
  <c r="V20" i="6"/>
  <c r="V12" i="6"/>
  <c r="V4" i="6"/>
  <c r="V91" i="6"/>
  <c r="V83" i="6"/>
  <c r="V75" i="6"/>
  <c r="V67" i="6"/>
  <c r="V59" i="6"/>
  <c r="V51" i="6"/>
  <c r="V43" i="6"/>
  <c r="V35" i="6"/>
  <c r="V27" i="6"/>
  <c r="V19" i="6"/>
  <c r="V11" i="6"/>
  <c r="V3" i="6"/>
  <c r="AA40" i="9"/>
  <c r="AA17" i="9"/>
  <c r="AA16" i="9"/>
  <c r="AA3" i="9"/>
  <c r="AA78" i="9"/>
  <c r="V96" i="6"/>
  <c r="V88" i="6"/>
  <c r="V80" i="6"/>
  <c r="V72" i="6"/>
  <c r="V64" i="6"/>
  <c r="V56" i="6"/>
  <c r="V48" i="6"/>
  <c r="V40" i="6"/>
  <c r="V32" i="6"/>
  <c r="V24" i="6"/>
  <c r="V16" i="6"/>
  <c r="V8" i="6"/>
  <c r="V95" i="6"/>
  <c r="V87" i="6"/>
  <c r="V79" i="6"/>
  <c r="V71" i="6"/>
  <c r="V63" i="6"/>
  <c r="V55" i="6"/>
  <c r="V47" i="6"/>
  <c r="V39" i="6"/>
  <c r="V31" i="6"/>
  <c r="V23" i="6"/>
  <c r="V15" i="6"/>
  <c r="V7" i="6"/>
  <c r="AA93" i="9"/>
  <c r="AD93" i="9" s="1"/>
  <c r="C94" i="12" s="1"/>
  <c r="D94" i="12" s="1"/>
  <c r="E94" i="12" s="1"/>
  <c r="F94" i="12" s="1"/>
  <c r="AA80" i="9"/>
  <c r="AA62" i="9"/>
  <c r="AA56" i="9"/>
  <c r="AA23" i="9"/>
  <c r="V2" i="6"/>
  <c r="V94" i="6"/>
  <c r="V78" i="6"/>
  <c r="V62" i="6"/>
  <c r="V46" i="6"/>
  <c r="V38" i="6"/>
  <c r="V22" i="6"/>
  <c r="V6" i="6"/>
  <c r="V85" i="6"/>
  <c r="V69" i="6"/>
  <c r="V53" i="6"/>
  <c r="V45" i="6"/>
  <c r="V37" i="6"/>
  <c r="V29" i="6"/>
  <c r="V21" i="6"/>
  <c r="V13" i="6"/>
  <c r="V5" i="6"/>
  <c r="AA92" i="9"/>
  <c r="AA24" i="9"/>
  <c r="AA13" i="9"/>
  <c r="AA82" i="9"/>
  <c r="AA57" i="9"/>
  <c r="AA28" i="9"/>
  <c r="AA96" i="9"/>
  <c r="AA64" i="9"/>
  <c r="AA34" i="9"/>
  <c r="AA10" i="9"/>
  <c r="AA79" i="9"/>
  <c r="AA50" i="9"/>
  <c r="AA33" i="9"/>
  <c r="AA5" i="9"/>
  <c r="AA74" i="9"/>
  <c r="AA48" i="9"/>
  <c r="AA19" i="9"/>
  <c r="AA88" i="9"/>
  <c r="AA55" i="9"/>
  <c r="AA26" i="9"/>
  <c r="AA94" i="9"/>
  <c r="AA70" i="9"/>
  <c r="AA41" i="9"/>
  <c r="AA73" i="9"/>
  <c r="AA49" i="9"/>
  <c r="AA42" i="9"/>
  <c r="AA30" i="9"/>
  <c r="AA6" i="9"/>
  <c r="AA75" i="9"/>
  <c r="AA45" i="9"/>
  <c r="AA12" i="9"/>
  <c r="AA81" i="9"/>
  <c r="AA52" i="9"/>
  <c r="AA27" i="9"/>
  <c r="AA95" i="9"/>
  <c r="AA67" i="9"/>
  <c r="AA51" i="9"/>
  <c r="AA21" i="9"/>
  <c r="AA90" i="9"/>
  <c r="AA66" i="9"/>
  <c r="AA36" i="9"/>
  <c r="AA4" i="9"/>
  <c r="AA72" i="9"/>
  <c r="AA43" i="9"/>
  <c r="AA18" i="9"/>
  <c r="AA87" i="9"/>
  <c r="AA58" i="9"/>
  <c r="AA25" i="9"/>
  <c r="V97" i="9"/>
  <c r="AD97" i="9" s="1"/>
  <c r="C98" i="12" s="1"/>
  <c r="D98" i="12" s="1"/>
  <c r="E98" i="12" s="1"/>
  <c r="F98" i="12" s="1"/>
  <c r="V93" i="9"/>
  <c r="V89" i="9"/>
  <c r="V85" i="9"/>
  <c r="V81" i="9"/>
  <c r="AD81" i="9" s="1"/>
  <c r="C82" i="12" s="1"/>
  <c r="D82" i="12" s="1"/>
  <c r="E82" i="12" s="1"/>
  <c r="F82" i="12" s="1"/>
  <c r="V77" i="9"/>
  <c r="V73" i="9"/>
  <c r="V69" i="9"/>
  <c r="V65" i="9"/>
  <c r="AD65" i="9" s="1"/>
  <c r="C66" i="12" s="1"/>
  <c r="D66" i="12" s="1"/>
  <c r="E66" i="12" s="1"/>
  <c r="F66" i="12" s="1"/>
  <c r="V61" i="9"/>
  <c r="AD61" i="9" s="1"/>
  <c r="C62" i="12" s="1"/>
  <c r="D62" i="12" s="1"/>
  <c r="E62" i="12" s="1"/>
  <c r="F62" i="12" s="1"/>
  <c r="V57" i="9"/>
  <c r="V53" i="9"/>
  <c r="AD53" i="9" s="1"/>
  <c r="C54" i="12" s="1"/>
  <c r="D54" i="12" s="1"/>
  <c r="E54" i="12" s="1"/>
  <c r="F54" i="12" s="1"/>
  <c r="V49" i="9"/>
  <c r="AD49" i="9" s="1"/>
  <c r="C50" i="12" s="1"/>
  <c r="D50" i="12" s="1"/>
  <c r="E50" i="12" s="1"/>
  <c r="F50" i="12" s="1"/>
  <c r="V45" i="9"/>
  <c r="AD45" i="9" s="1"/>
  <c r="C46" i="12" s="1"/>
  <c r="D46" i="12" s="1"/>
  <c r="E46" i="12" s="1"/>
  <c r="F46" i="12" s="1"/>
  <c r="V41" i="9"/>
  <c r="AD41" i="9" s="1"/>
  <c r="C42" i="12" s="1"/>
  <c r="D42" i="12" s="1"/>
  <c r="E42" i="12" s="1"/>
  <c r="F42" i="12" s="1"/>
  <c r="V37" i="9"/>
  <c r="V33" i="9"/>
  <c r="V29" i="9"/>
  <c r="V25" i="9"/>
  <c r="V21" i="9"/>
  <c r="AD21" i="9" s="1"/>
  <c r="C22" i="12" s="1"/>
  <c r="D22" i="12" s="1"/>
  <c r="E22" i="12" s="1"/>
  <c r="F22" i="12" s="1"/>
  <c r="V17" i="9"/>
  <c r="V13" i="9"/>
  <c r="V9" i="9"/>
  <c r="V5" i="9"/>
  <c r="V96" i="9"/>
  <c r="V92" i="9"/>
  <c r="V88" i="9"/>
  <c r="V84" i="9"/>
  <c r="V80" i="9"/>
  <c r="AD80" i="9" s="1"/>
  <c r="C81" i="12" s="1"/>
  <c r="D81" i="12" s="1"/>
  <c r="E81" i="12" s="1"/>
  <c r="F81" i="12" s="1"/>
  <c r="V76" i="9"/>
  <c r="V72" i="9"/>
  <c r="AD72" i="9" s="1"/>
  <c r="C73" i="12" s="1"/>
  <c r="D73" i="12" s="1"/>
  <c r="E73" i="12" s="1"/>
  <c r="F73" i="12" s="1"/>
  <c r="V68" i="9"/>
  <c r="V64" i="9"/>
  <c r="AD64" i="9" s="1"/>
  <c r="C65" i="12" s="1"/>
  <c r="D65" i="12" s="1"/>
  <c r="E65" i="12" s="1"/>
  <c r="F65" i="12" s="1"/>
  <c r="V60" i="9"/>
  <c r="V56" i="9"/>
  <c r="AD56" i="9" s="1"/>
  <c r="C57" i="12" s="1"/>
  <c r="D57" i="12" s="1"/>
  <c r="E57" i="12" s="1"/>
  <c r="F57" i="12" s="1"/>
  <c r="V52" i="9"/>
  <c r="AD52" i="9" s="1"/>
  <c r="C53" i="12" s="1"/>
  <c r="D53" i="12" s="1"/>
  <c r="E53" i="12" s="1"/>
  <c r="F53" i="12" s="1"/>
  <c r="V48" i="9"/>
  <c r="AD48" i="9" s="1"/>
  <c r="C49" i="12" s="1"/>
  <c r="D49" i="12" s="1"/>
  <c r="E49" i="12" s="1"/>
  <c r="F49" i="12" s="1"/>
  <c r="V44" i="9"/>
  <c r="V40" i="9"/>
  <c r="AD40" i="9" s="1"/>
  <c r="C41" i="12" s="1"/>
  <c r="D41" i="12" s="1"/>
  <c r="E41" i="12" s="1"/>
  <c r="F41" i="12" s="1"/>
  <c r="V36" i="9"/>
  <c r="V32" i="9"/>
  <c r="V28" i="9"/>
  <c r="V24" i="9"/>
  <c r="AD24" i="9" s="1"/>
  <c r="C25" i="12" s="1"/>
  <c r="D25" i="12" s="1"/>
  <c r="E25" i="12" s="1"/>
  <c r="F25" i="12" s="1"/>
  <c r="V20" i="9"/>
  <c r="V12" i="9"/>
  <c r="V4" i="9"/>
  <c r="AD4" i="9" s="1"/>
  <c r="V95" i="9"/>
  <c r="AD95" i="9" s="1"/>
  <c r="C96" i="12" s="1"/>
  <c r="D96" i="12" s="1"/>
  <c r="E96" i="12" s="1"/>
  <c r="F96" i="12" s="1"/>
  <c r="V91" i="9"/>
  <c r="V87" i="9"/>
  <c r="V83" i="9"/>
  <c r="V79" i="9"/>
  <c r="V75" i="9"/>
  <c r="AD75" i="9" s="1"/>
  <c r="C76" i="12" s="1"/>
  <c r="D76" i="12" s="1"/>
  <c r="E76" i="12" s="1"/>
  <c r="F76" i="12" s="1"/>
  <c r="V71" i="9"/>
  <c r="V67" i="9"/>
  <c r="V63" i="9"/>
  <c r="V59" i="9"/>
  <c r="V55" i="9"/>
  <c r="V51" i="9"/>
  <c r="V47" i="9"/>
  <c r="V43" i="9"/>
  <c r="AD43" i="9" s="1"/>
  <c r="C44" i="12" s="1"/>
  <c r="D44" i="12" s="1"/>
  <c r="E44" i="12" s="1"/>
  <c r="F44" i="12" s="1"/>
  <c r="V39" i="9"/>
  <c r="V35" i="9"/>
  <c r="V31" i="9"/>
  <c r="AD31" i="9" s="1"/>
  <c r="C32" i="12" s="1"/>
  <c r="D32" i="12" s="1"/>
  <c r="E32" i="12" s="1"/>
  <c r="F32" i="12" s="1"/>
  <c r="V27" i="9"/>
  <c r="V23" i="9"/>
  <c r="V19" i="9"/>
  <c r="V15" i="9"/>
  <c r="V11" i="9"/>
  <c r="AD11" i="9" s="1"/>
  <c r="V7" i="9"/>
  <c r="V3" i="9"/>
  <c r="V94" i="9"/>
  <c r="V90" i="9"/>
  <c r="V86" i="9"/>
  <c r="AD86" i="9" s="1"/>
  <c r="C87" i="12" s="1"/>
  <c r="D87" i="12" s="1"/>
  <c r="E87" i="12" s="1"/>
  <c r="F87" i="12" s="1"/>
  <c r="V82" i="9"/>
  <c r="V78" i="9"/>
  <c r="AD78" i="9" s="1"/>
  <c r="C79" i="12" s="1"/>
  <c r="D79" i="12" s="1"/>
  <c r="E79" i="12" s="1"/>
  <c r="F79" i="12" s="1"/>
  <c r="V74" i="9"/>
  <c r="V70" i="9"/>
  <c r="V66" i="9"/>
  <c r="V62" i="9"/>
  <c r="V58" i="9"/>
  <c r="V54" i="9"/>
  <c r="V50" i="9"/>
  <c r="V46" i="9"/>
  <c r="AD46" i="9" s="1"/>
  <c r="C47" i="12" s="1"/>
  <c r="D47" i="12" s="1"/>
  <c r="E47" i="12" s="1"/>
  <c r="F47" i="12" s="1"/>
  <c r="V42" i="9"/>
  <c r="V38" i="9"/>
  <c r="AD38" i="9" s="1"/>
  <c r="C39" i="12" s="1"/>
  <c r="D39" i="12" s="1"/>
  <c r="E39" i="12" s="1"/>
  <c r="F39" i="12" s="1"/>
  <c r="V34" i="9"/>
  <c r="V30" i="9"/>
  <c r="AD30" i="9" s="1"/>
  <c r="C31" i="12" s="1"/>
  <c r="D31" i="12" s="1"/>
  <c r="E31" i="12" s="1"/>
  <c r="F31" i="12" s="1"/>
  <c r="V26" i="9"/>
  <c r="AD26" i="9" s="1"/>
  <c r="C27" i="12" s="1"/>
  <c r="D27" i="12" s="1"/>
  <c r="E27" i="12" s="1"/>
  <c r="F27" i="12" s="1"/>
  <c r="V22" i="9"/>
  <c r="AD22" i="9" s="1"/>
  <c r="C23" i="12" s="1"/>
  <c r="D23" i="12" s="1"/>
  <c r="E23" i="12" s="1"/>
  <c r="F23" i="12" s="1"/>
  <c r="V18" i="9"/>
  <c r="V14" i="9"/>
  <c r="V10" i="9"/>
  <c r="V6" i="9"/>
  <c r="V2" i="9"/>
  <c r="V16" i="9"/>
  <c r="V8" i="9"/>
  <c r="AA8" i="9"/>
  <c r="AA59" i="9"/>
  <c r="AA47" i="9"/>
  <c r="AA22" i="9"/>
  <c r="AA91" i="9"/>
  <c r="AA63" i="9"/>
  <c r="AA29" i="9"/>
  <c r="AA2" i="9"/>
  <c r="AA69" i="9"/>
  <c r="AD69" i="9" s="1"/>
  <c r="C70" i="12" s="1"/>
  <c r="D70" i="12" s="1"/>
  <c r="E70" i="12" s="1"/>
  <c r="F70" i="12" s="1"/>
  <c r="AA44" i="9"/>
  <c r="AA15" i="9"/>
  <c r="AA84" i="9"/>
  <c r="AD84" i="9" s="1"/>
  <c r="C85" i="12" s="1"/>
  <c r="D85" i="12" s="1"/>
  <c r="E85" i="12" s="1"/>
  <c r="F85" i="12" s="1"/>
  <c r="AA68" i="9"/>
  <c r="AA39" i="9"/>
  <c r="AA14" i="9"/>
  <c r="AA83" i="9"/>
  <c r="AA54" i="9"/>
  <c r="AA20" i="9"/>
  <c r="AA89" i="9"/>
  <c r="AA60" i="9"/>
  <c r="AA35" i="9"/>
  <c r="AA7" i="9"/>
  <c r="AA76" i="9"/>
  <c r="AD76" i="9" s="1"/>
  <c r="C77" i="12" s="1"/>
  <c r="D77" i="12" s="1"/>
  <c r="E77" i="12" s="1"/>
  <c r="F77" i="12" s="1"/>
  <c r="AA37" i="9"/>
  <c r="AD33" i="9"/>
  <c r="C34" i="12" s="1"/>
  <c r="D34" i="12" s="1"/>
  <c r="E34" i="12" s="1"/>
  <c r="F34" i="12" s="1"/>
  <c r="F99" i="12"/>
  <c r="AD9" i="9"/>
  <c r="AD28" i="9"/>
  <c r="C29" i="12" s="1"/>
  <c r="D29" i="12" s="1"/>
  <c r="E29" i="12" s="1"/>
  <c r="F29" i="12" s="1"/>
  <c r="AD79" i="9"/>
  <c r="C80" i="12" s="1"/>
  <c r="D80" i="12" s="1"/>
  <c r="E80" i="12" s="1"/>
  <c r="F80" i="12" s="1"/>
  <c r="AD15" i="9" l="1"/>
  <c r="C16" i="12" s="1"/>
  <c r="D16" i="12" s="1"/>
  <c r="E16" i="12" s="1"/>
  <c r="F16" i="12" s="1"/>
  <c r="AD13" i="9"/>
  <c r="C14" i="12" s="1"/>
  <c r="AD32" i="9"/>
  <c r="C33" i="12" s="1"/>
  <c r="D33" i="12" s="1"/>
  <c r="E33" i="12" s="1"/>
  <c r="F33" i="12" s="1"/>
  <c r="AD54" i="9"/>
  <c r="C55" i="12" s="1"/>
  <c r="D55" i="12" s="1"/>
  <c r="E55" i="12" s="1"/>
  <c r="F55" i="12" s="1"/>
  <c r="AD23" i="9"/>
  <c r="C24" i="12" s="1"/>
  <c r="D24" i="12" s="1"/>
  <c r="E24" i="12" s="1"/>
  <c r="F24" i="12" s="1"/>
  <c r="AD39" i="9"/>
  <c r="C40" i="12" s="1"/>
  <c r="D40" i="12" s="1"/>
  <c r="E40" i="12" s="1"/>
  <c r="F40" i="12" s="1"/>
  <c r="AD71" i="9"/>
  <c r="C72" i="12" s="1"/>
  <c r="D72" i="12" s="1"/>
  <c r="E72" i="12" s="1"/>
  <c r="F72" i="12" s="1"/>
  <c r="AD12" i="9"/>
  <c r="C13" i="12" s="1"/>
  <c r="D13" i="12" s="1"/>
  <c r="AD96" i="9"/>
  <c r="C97" i="12" s="1"/>
  <c r="D97" i="12" s="1"/>
  <c r="E97" i="12" s="1"/>
  <c r="F97" i="12" s="1"/>
  <c r="AD17" i="9"/>
  <c r="C18" i="12" s="1"/>
  <c r="D18" i="12" s="1"/>
  <c r="E18" i="12" s="1"/>
  <c r="F18" i="12" s="1"/>
  <c r="AD18" i="9"/>
  <c r="C19" i="12" s="1"/>
  <c r="D19" i="12" s="1"/>
  <c r="E19" i="12" s="1"/>
  <c r="F19" i="12" s="1"/>
  <c r="AD94" i="9"/>
  <c r="C95" i="12" s="1"/>
  <c r="D95" i="12" s="1"/>
  <c r="E95" i="12" s="1"/>
  <c r="F95" i="12" s="1"/>
  <c r="AD10" i="9"/>
  <c r="AD90" i="9"/>
  <c r="C91" i="12" s="1"/>
  <c r="D91" i="12" s="1"/>
  <c r="E91" i="12" s="1"/>
  <c r="F91" i="12" s="1"/>
  <c r="AD27" i="9"/>
  <c r="C28" i="12" s="1"/>
  <c r="D28" i="12" s="1"/>
  <c r="E28" i="12" s="1"/>
  <c r="F28" i="12" s="1"/>
  <c r="AD59" i="9"/>
  <c r="C60" i="12" s="1"/>
  <c r="D60" i="12" s="1"/>
  <c r="E60" i="12" s="1"/>
  <c r="F60" i="12" s="1"/>
  <c r="AD5" i="9"/>
  <c r="AD85" i="9"/>
  <c r="C86" i="12" s="1"/>
  <c r="D86" i="12" s="1"/>
  <c r="E86" i="12" s="1"/>
  <c r="F86" i="12" s="1"/>
  <c r="AD8" i="9"/>
  <c r="C9" i="12" s="1"/>
  <c r="D9" i="12" s="1"/>
  <c r="AD91" i="9"/>
  <c r="C92" i="12" s="1"/>
  <c r="D92" i="12" s="1"/>
  <c r="E92" i="12" s="1"/>
  <c r="F92" i="12" s="1"/>
  <c r="AD36" i="9"/>
  <c r="C37" i="12" s="1"/>
  <c r="D37" i="12" s="1"/>
  <c r="E37" i="12" s="1"/>
  <c r="F37" i="12" s="1"/>
  <c r="AD68" i="9"/>
  <c r="C69" i="12" s="1"/>
  <c r="D69" i="12" s="1"/>
  <c r="E69" i="12" s="1"/>
  <c r="F69" i="12" s="1"/>
  <c r="AD16" i="9"/>
  <c r="C17" i="12" s="1"/>
  <c r="D17" i="12" s="1"/>
  <c r="E17" i="12" s="1"/>
  <c r="F17" i="12" s="1"/>
  <c r="AD14" i="9"/>
  <c r="C15" i="12" s="1"/>
  <c r="D15" i="12" s="1"/>
  <c r="E15" i="12" s="1"/>
  <c r="F15" i="12" s="1"/>
  <c r="AD62" i="9"/>
  <c r="C63" i="12" s="1"/>
  <c r="D63" i="12" s="1"/>
  <c r="E63" i="12" s="1"/>
  <c r="F63" i="12" s="1"/>
  <c r="AD47" i="9"/>
  <c r="C48" i="12" s="1"/>
  <c r="D48" i="12" s="1"/>
  <c r="E48" i="12" s="1"/>
  <c r="F48" i="12" s="1"/>
  <c r="AD25" i="9"/>
  <c r="C26" i="12" s="1"/>
  <c r="D26" i="12" s="1"/>
  <c r="E26" i="12" s="1"/>
  <c r="F26" i="12" s="1"/>
  <c r="AD57" i="9"/>
  <c r="C58" i="12" s="1"/>
  <c r="D58" i="12" s="1"/>
  <c r="E58" i="12" s="1"/>
  <c r="F58" i="12" s="1"/>
  <c r="AD89" i="9"/>
  <c r="C90" i="12" s="1"/>
  <c r="D90" i="12" s="1"/>
  <c r="E90" i="12" s="1"/>
  <c r="F90" i="12" s="1"/>
  <c r="AD58" i="9"/>
  <c r="C59" i="12" s="1"/>
  <c r="D59" i="12" s="1"/>
  <c r="E59" i="12" s="1"/>
  <c r="F59" i="12" s="1"/>
  <c r="AD55" i="9"/>
  <c r="C56" i="12" s="1"/>
  <c r="D56" i="12" s="1"/>
  <c r="E56" i="12" s="1"/>
  <c r="F56" i="12" s="1"/>
  <c r="AD7" i="9"/>
  <c r="C8" i="12" s="1"/>
  <c r="D8" i="12" s="1"/>
  <c r="AD2" i="9"/>
  <c r="C3" i="12" s="1"/>
  <c r="D3" i="12" s="1"/>
  <c r="AD34" i="9"/>
  <c r="C35" i="12" s="1"/>
  <c r="D35" i="12" s="1"/>
  <c r="E35" i="12" s="1"/>
  <c r="F35" i="12" s="1"/>
  <c r="AD50" i="9"/>
  <c r="C51" i="12" s="1"/>
  <c r="D51" i="12" s="1"/>
  <c r="E51" i="12" s="1"/>
  <c r="F51" i="12" s="1"/>
  <c r="AD66" i="9"/>
  <c r="C67" i="12" s="1"/>
  <c r="D67" i="12" s="1"/>
  <c r="E67" i="12" s="1"/>
  <c r="F67" i="12" s="1"/>
  <c r="AD82" i="9"/>
  <c r="C83" i="12" s="1"/>
  <c r="D83" i="12" s="1"/>
  <c r="E83" i="12" s="1"/>
  <c r="F83" i="12" s="1"/>
  <c r="AD3" i="9"/>
  <c r="AD19" i="9"/>
  <c r="C20" i="12" s="1"/>
  <c r="D20" i="12" s="1"/>
  <c r="E20" i="12" s="1"/>
  <c r="F20" i="12" s="1"/>
  <c r="AD35" i="9"/>
  <c r="C36" i="12" s="1"/>
  <c r="D36" i="12" s="1"/>
  <c r="E36" i="12" s="1"/>
  <c r="F36" i="12" s="1"/>
  <c r="AD51" i="9"/>
  <c r="C52" i="12" s="1"/>
  <c r="D52" i="12" s="1"/>
  <c r="E52" i="12" s="1"/>
  <c r="F52" i="12" s="1"/>
  <c r="AD67" i="9"/>
  <c r="C68" i="12" s="1"/>
  <c r="D68" i="12" s="1"/>
  <c r="E68" i="12" s="1"/>
  <c r="F68" i="12" s="1"/>
  <c r="AD92" i="9"/>
  <c r="C93" i="12" s="1"/>
  <c r="D93" i="12" s="1"/>
  <c r="E93" i="12" s="1"/>
  <c r="F93" i="12" s="1"/>
  <c r="AD87" i="9"/>
  <c r="C88" i="12" s="1"/>
  <c r="D88" i="12" s="1"/>
  <c r="E88" i="12" s="1"/>
  <c r="F88" i="12" s="1"/>
  <c r="AD63" i="9"/>
  <c r="C64" i="12" s="1"/>
  <c r="D64" i="12" s="1"/>
  <c r="E64" i="12" s="1"/>
  <c r="F64" i="12" s="1"/>
  <c r="AD83" i="9"/>
  <c r="C84" i="12" s="1"/>
  <c r="D84" i="12" s="1"/>
  <c r="E84" i="12" s="1"/>
  <c r="F84" i="12" s="1"/>
  <c r="AD44" i="9"/>
  <c r="C45" i="12" s="1"/>
  <c r="D45" i="12" s="1"/>
  <c r="E45" i="12" s="1"/>
  <c r="F45" i="12" s="1"/>
  <c r="AD60" i="9"/>
  <c r="C61" i="12" s="1"/>
  <c r="D61" i="12" s="1"/>
  <c r="E61" i="12" s="1"/>
  <c r="F61" i="12" s="1"/>
  <c r="AD29" i="9"/>
  <c r="C30" i="12" s="1"/>
  <c r="D30" i="12" s="1"/>
  <c r="E30" i="12" s="1"/>
  <c r="F30" i="12" s="1"/>
  <c r="AD77" i="9"/>
  <c r="C78" i="12" s="1"/>
  <c r="D78" i="12" s="1"/>
  <c r="E78" i="12" s="1"/>
  <c r="F78" i="12" s="1"/>
  <c r="AD42" i="9"/>
  <c r="C43" i="12" s="1"/>
  <c r="D43" i="12" s="1"/>
  <c r="E43" i="12" s="1"/>
  <c r="F43" i="12" s="1"/>
  <c r="AD70" i="9"/>
  <c r="C71" i="12" s="1"/>
  <c r="D71" i="12" s="1"/>
  <c r="E71" i="12" s="1"/>
  <c r="F71" i="12" s="1"/>
  <c r="AD88" i="9"/>
  <c r="C89" i="12" s="1"/>
  <c r="D89" i="12" s="1"/>
  <c r="E89" i="12" s="1"/>
  <c r="F89" i="12" s="1"/>
  <c r="AD74" i="9"/>
  <c r="C75" i="12" s="1"/>
  <c r="D75" i="12" s="1"/>
  <c r="E75" i="12" s="1"/>
  <c r="F75" i="12" s="1"/>
  <c r="AD20" i="9"/>
  <c r="C21" i="12" s="1"/>
  <c r="D21" i="12" s="1"/>
  <c r="E21" i="12" s="1"/>
  <c r="F21" i="12" s="1"/>
  <c r="AD37" i="9"/>
  <c r="C38" i="12" s="1"/>
  <c r="D38" i="12" s="1"/>
  <c r="E38" i="12" s="1"/>
  <c r="F38" i="12" s="1"/>
  <c r="AD6" i="9"/>
  <c r="C7" i="12" s="1"/>
  <c r="D7" i="12" s="1"/>
  <c r="AD73" i="9"/>
  <c r="C74" i="12" s="1"/>
  <c r="F73" i="20" s="1"/>
  <c r="D14" i="12"/>
  <c r="E14" i="12" s="1"/>
  <c r="F13" i="20"/>
  <c r="F86" i="20"/>
  <c r="F16" i="20"/>
  <c r="F75" i="20"/>
  <c r="C10" i="12"/>
  <c r="F41" i="20"/>
  <c r="F38" i="20"/>
  <c r="F46" i="20"/>
  <c r="G86" i="20"/>
  <c r="F33" i="20"/>
  <c r="C5" i="12"/>
  <c r="D5" i="12" s="1"/>
  <c r="C6" i="12"/>
  <c r="D6" i="12" s="1"/>
  <c r="C12" i="12"/>
  <c r="D12" i="12" s="1"/>
  <c r="C11" i="12"/>
  <c r="D11" i="12" s="1"/>
  <c r="C4" i="12"/>
  <c r="D4" i="12" s="1"/>
  <c r="D74" i="12" l="1"/>
  <c r="E74" i="12" s="1"/>
  <c r="F74" i="12" s="1"/>
  <c r="F66" i="20"/>
  <c r="F58" i="20"/>
  <c r="F87" i="20"/>
  <c r="F14" i="12"/>
  <c r="G13" i="20"/>
  <c r="F74" i="20"/>
  <c r="F15" i="20"/>
  <c r="F72" i="20"/>
  <c r="F45" i="20"/>
  <c r="F39" i="20"/>
  <c r="F42" i="20"/>
  <c r="G16" i="20"/>
  <c r="D10" i="12"/>
  <c r="E10" i="12" s="1"/>
  <c r="F44" i="20"/>
  <c r="F69" i="20"/>
  <c r="F23" i="20"/>
  <c r="F65" i="20"/>
  <c r="F63" i="20"/>
  <c r="F48" i="20"/>
  <c r="F52" i="20"/>
  <c r="F93" i="20"/>
  <c r="F89" i="20"/>
  <c r="F88" i="20"/>
  <c r="F9" i="20"/>
  <c r="F94" i="20"/>
  <c r="F19" i="20"/>
  <c r="F95" i="20"/>
  <c r="F71" i="20"/>
  <c r="F64" i="20"/>
  <c r="F25" i="20"/>
  <c r="F67" i="20"/>
  <c r="F22" i="20"/>
  <c r="F17" i="20"/>
  <c r="F68" i="20"/>
  <c r="F29" i="20"/>
  <c r="F24" i="20"/>
  <c r="F70" i="20"/>
  <c r="F96" i="20"/>
  <c r="F20" i="20"/>
  <c r="F43" i="20"/>
  <c r="F90" i="20"/>
  <c r="F18" i="20"/>
  <c r="F47" i="20"/>
  <c r="F12" i="20"/>
  <c r="E13" i="12"/>
  <c r="F13" i="12" s="1"/>
  <c r="E3" i="12"/>
  <c r="F3" i="12" s="1"/>
  <c r="G89" i="20"/>
  <c r="G48" i="20"/>
  <c r="G25" i="20"/>
  <c r="G47" i="20"/>
  <c r="G39" i="20"/>
  <c r="G23" i="20"/>
  <c r="G65" i="20"/>
  <c r="G45" i="20"/>
  <c r="G72" i="20"/>
  <c r="G42" i="20"/>
  <c r="G88" i="20"/>
  <c r="G15" i="20"/>
  <c r="F27" i="20"/>
  <c r="F7" i="20"/>
  <c r="F82" i="20"/>
  <c r="F80" i="20"/>
  <c r="F26" i="20"/>
  <c r="F6" i="20"/>
  <c r="F60" i="20"/>
  <c r="F59" i="20"/>
  <c r="F83" i="20"/>
  <c r="F11" i="20"/>
  <c r="F54" i="20"/>
  <c r="F36" i="20"/>
  <c r="F91" i="20"/>
  <c r="F35" i="20"/>
  <c r="F32" i="20"/>
  <c r="F56" i="20"/>
  <c r="F81" i="20"/>
  <c r="F3" i="20"/>
  <c r="F55" i="20"/>
  <c r="F76" i="20"/>
  <c r="F51" i="20"/>
  <c r="F50" i="20"/>
  <c r="G33" i="20"/>
  <c r="F14" i="20"/>
  <c r="F78" i="20"/>
  <c r="F30" i="20"/>
  <c r="F79" i="20"/>
  <c r="F92" i="20"/>
  <c r="F28" i="20"/>
  <c r="F57" i="20"/>
  <c r="F84" i="20"/>
  <c r="F10" i="20"/>
  <c r="F21" i="20"/>
  <c r="F62" i="20"/>
  <c r="F8" i="20"/>
  <c r="F77" i="20"/>
  <c r="F34" i="20"/>
  <c r="F2" i="20"/>
  <c r="F40" i="20"/>
  <c r="F31" i="20"/>
  <c r="F5" i="20"/>
  <c r="F4" i="20"/>
  <c r="F53" i="20"/>
  <c r="G74" i="20"/>
  <c r="E9" i="12"/>
  <c r="F9" i="12" s="1"/>
  <c r="E6" i="12"/>
  <c r="F6" i="12" s="1"/>
  <c r="E7" i="12"/>
  <c r="F7" i="12" s="1"/>
  <c r="E5" i="12"/>
  <c r="F5" i="12" s="1"/>
  <c r="E11" i="12"/>
  <c r="F11" i="12" s="1"/>
  <c r="E12" i="12"/>
  <c r="F12" i="12" s="1"/>
  <c r="E8" i="12"/>
  <c r="F8" i="12" s="1"/>
  <c r="E4" i="12"/>
  <c r="F4" i="12" s="1"/>
  <c r="G96" i="20" l="1"/>
  <c r="G90" i="20"/>
  <c r="G24" i="20"/>
  <c r="G29" i="20"/>
  <c r="G75" i="20"/>
  <c r="F10" i="12"/>
  <c r="G9" i="20"/>
  <c r="G87" i="20"/>
  <c r="G52" i="20"/>
  <c r="G64" i="20"/>
  <c r="G46" i="20"/>
  <c r="G94" i="20"/>
  <c r="G19" i="20"/>
  <c r="G66" i="20"/>
  <c r="G38" i="20"/>
  <c r="G67" i="20"/>
  <c r="G20" i="20"/>
  <c r="G71" i="20"/>
  <c r="G17" i="20"/>
  <c r="G68" i="20"/>
  <c r="G70" i="20"/>
  <c r="G63" i="20"/>
  <c r="G93" i="20"/>
  <c r="G22" i="20"/>
  <c r="G95" i="20"/>
  <c r="G58" i="20"/>
  <c r="G43" i="20"/>
  <c r="G41" i="20"/>
  <c r="G18" i="20"/>
  <c r="G69" i="20"/>
  <c r="G44" i="20"/>
  <c r="G30" i="20"/>
  <c r="G84" i="20"/>
  <c r="G40" i="20"/>
  <c r="G8" i="20"/>
  <c r="G62" i="20"/>
  <c r="G31" i="20"/>
  <c r="G2" i="20"/>
  <c r="G6" i="20"/>
  <c r="G77" i="20"/>
  <c r="G12" i="20"/>
  <c r="G57" i="20"/>
  <c r="G28" i="20"/>
  <c r="G53" i="20"/>
  <c r="G7" i="20"/>
  <c r="G5" i="20"/>
  <c r="G82" i="20"/>
  <c r="G78" i="20"/>
  <c r="G55" i="20"/>
  <c r="G3" i="20"/>
  <c r="G14" i="20"/>
  <c r="G21" i="20"/>
  <c r="G59" i="20"/>
  <c r="G60" i="20"/>
  <c r="G4" i="20"/>
  <c r="G26" i="20"/>
  <c r="G27" i="20"/>
  <c r="G35" i="20"/>
  <c r="G54" i="20"/>
  <c r="G36" i="20"/>
  <c r="G76" i="20"/>
  <c r="G56" i="20"/>
  <c r="G91" i="20"/>
  <c r="G10" i="20"/>
  <c r="G80" i="20"/>
  <c r="G51" i="20"/>
  <c r="G81" i="20"/>
  <c r="G32" i="20"/>
  <c r="G79" i="20"/>
  <c r="G92" i="20"/>
  <c r="G11" i="20"/>
  <c r="G83" i="20"/>
  <c r="G50" i="20"/>
  <c r="G34" i="20"/>
  <c r="E100" i="12"/>
  <c r="F100" i="12" l="1"/>
</calcChain>
</file>

<file path=xl/sharedStrings.xml><?xml version="1.0" encoding="utf-8"?>
<sst xmlns="http://schemas.openxmlformats.org/spreadsheetml/2006/main" count="2904" uniqueCount="216">
  <si>
    <t>A</t>
  </si>
  <si>
    <t>B</t>
  </si>
  <si>
    <t>C</t>
  </si>
  <si>
    <t>D</t>
  </si>
  <si>
    <t>E</t>
  </si>
  <si>
    <t>F</t>
  </si>
  <si>
    <t>G</t>
  </si>
  <si>
    <t>H</t>
  </si>
  <si>
    <t>ug/mL</t>
  </si>
  <si>
    <t>Total final volume</t>
  </si>
  <si>
    <t>uL</t>
  </si>
  <si>
    <t>Well Label</t>
  </si>
  <si>
    <t>Sample Name</t>
  </si>
  <si>
    <t>Type</t>
  </si>
  <si>
    <t>Size [kDa]</t>
  </si>
  <si>
    <t>Conc. (ng/ul)</t>
  </si>
  <si>
    <t>% Purity</t>
  </si>
  <si>
    <t>Corr. Area</t>
  </si>
  <si>
    <t>F01</t>
  </si>
  <si>
    <t>IgG</t>
  </si>
  <si>
    <t>F02</t>
  </si>
  <si>
    <t>F03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</si>
  <si>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</si>
  <si>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</si>
  <si>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</si>
  <si>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</si>
  <si>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</si>
  <si>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</si>
  <si>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</si>
  <si>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</si>
  <si>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</si>
  <si>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H01</t>
  </si>
  <si>
    <t>H02</t>
  </si>
  <si>
    <t>H03</t>
  </si>
  <si>
    <t>H04</t>
  </si>
  <si>
    <t>H05</t>
  </si>
  <si>
    <t>H06</t>
  </si>
  <si>
    <t>F07</t>
  </si>
  <si>
    <t>F08</t>
  </si>
  <si>
    <t>F09</t>
  </si>
  <si>
    <t>F10</t>
  </si>
  <si>
    <t>F11</t>
  </si>
  <si>
    <t>F12</t>
  </si>
  <si>
    <t>G07</t>
  </si>
  <si>
    <t>G08</t>
  </si>
  <si>
    <t>G09</t>
  </si>
  <si>
    <t>G10</t>
  </si>
  <si>
    <t>G11</t>
  </si>
  <si>
    <t>G12</t>
  </si>
  <si>
    <t>Average</t>
  </si>
  <si>
    <t>Std Dev</t>
  </si>
  <si>
    <t>Well ID</t>
  </si>
  <si>
    <t>H07</t>
  </si>
  <si>
    <t>H08</t>
  </si>
  <si>
    <t>H09</t>
  </si>
  <si>
    <t>H10</t>
  </si>
  <si>
    <t>H11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</si>
  <si>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</si>
  <si>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</si>
  <si>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</si>
  <si>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</si>
  <si>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</si>
  <si>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</si>
  <si>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</si>
  <si>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</si>
  <si>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</si>
  <si>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</si>
  <si>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</si>
  <si>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</si>
  <si>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</si>
  <si>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</si>
  <si>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</si>
  <si>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</si>
  <si>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</si>
  <si>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</si>
  <si>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</si>
  <si>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</si>
  <si>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</si>
  <si>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</si>
  <si>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</si>
  <si>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</si>
  <si>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</si>
  <si>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</si>
  <si>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</si>
  <si>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</si>
  <si>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</si>
  <si>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</si>
  <si>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</si>
  <si>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</si>
  <si>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</si>
  <si>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</si>
  <si>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</si>
  <si>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</si>
  <si>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</si>
  <si>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</si>
  <si>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</si>
  <si>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</si>
  <si>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</si>
  <si>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</si>
  <si>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</si>
  <si>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</si>
  <si>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</si>
  <si>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</si>
  <si>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</si>
  <si>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</si>
  <si>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</si>
  <si>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</si>
  <si>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</si>
  <si>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</si>
  <si>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</si>
  <si>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</si>
  <si>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</si>
  <si>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</si>
  <si>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</si>
  <si>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</si>
  <si>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</si>
  <si>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</si>
  <si>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H12</t>
  </si>
  <si>
    <t>Stock Herceptin Conc (mg/ml)</t>
  </si>
  <si>
    <t>Dilute to</t>
  </si>
  <si>
    <t>In a volume of</t>
  </si>
  <si>
    <t>Protein (from stock vial) (uL)</t>
  </si>
  <si>
    <t>Diluent</t>
  </si>
  <si>
    <t>For Purified Protein</t>
  </si>
  <si>
    <t>Final formulation buffer (e.g. 1x PBS)</t>
  </si>
  <si>
    <t>For IMAC Elution</t>
  </si>
  <si>
    <t>mg/ml in Diluent</t>
  </si>
  <si>
    <t>Total Volume (uL)</t>
  </si>
  <si>
    <t>Diluent (uL)</t>
  </si>
  <si>
    <t>Protein ( from 5mg/ml stock) (uL)</t>
  </si>
  <si>
    <t>Std Curve Dilutions</t>
  </si>
  <si>
    <t>Working Stock protein concentration</t>
  </si>
  <si>
    <t>Protein</t>
  </si>
  <si>
    <t>Vol Protein Stock (uL)</t>
  </si>
  <si>
    <t>Std Protein Concentration (ug/mL)</t>
  </si>
  <si>
    <t>Preparing Herceptin Std Curve for Caliper analysis</t>
  </si>
  <si>
    <t>Migration Time(sec) - Center</t>
  </si>
  <si>
    <t>Equation of line:</t>
  </si>
  <si>
    <t>Paste Special -&gt; Values</t>
  </si>
  <si>
    <t>Equation parameters</t>
  </si>
  <si>
    <t>y = Ax^2 + Bx + C</t>
  </si>
  <si>
    <t xml:space="preserve">A = </t>
  </si>
  <si>
    <t xml:space="preserve">B = </t>
  </si>
  <si>
    <t xml:space="preserve">C = </t>
  </si>
  <si>
    <t>(Average)²</t>
  </si>
  <si>
    <t>HC</t>
  </si>
  <si>
    <t>Concentration (Based on Caliper Stds) (ug/mL)</t>
  </si>
  <si>
    <t>Concentration (Based on Herceptin Std) (ug/mL)</t>
  </si>
  <si>
    <t>LC</t>
  </si>
  <si>
    <t>Elution Buffer (IMAC EB)</t>
  </si>
  <si>
    <t>[Herceptin], (ug/mL)</t>
  </si>
  <si>
    <t>Vol Diluent (1x PBS or  EB) (uL)</t>
  </si>
  <si>
    <t>Total volume</t>
  </si>
  <si>
    <t>Replicate 1 (A1-A12)</t>
  </si>
  <si>
    <t>Replicate 2 (B1-B12)</t>
  </si>
  <si>
    <t>Sum of Peaks (ug/mL)</t>
  </si>
  <si>
    <t>[Prot] M</t>
  </si>
  <si>
    <t>[Prot] nM</t>
  </si>
  <si>
    <t>[Prot] ug/mL</t>
  </si>
  <si>
    <t>Scaffold</t>
  </si>
  <si>
    <t xml:space="preserve"> </t>
  </si>
  <si>
    <t>Limit</t>
  </si>
  <si>
    <t>Plate ID</t>
  </si>
  <si>
    <t>Variant ID</t>
  </si>
  <si>
    <t>Sample Description</t>
  </si>
  <si>
    <t>[IgG], nM</t>
  </si>
  <si>
    <t>Protein Concentration (ug/mL)</t>
  </si>
  <si>
    <t>Expression Map</t>
  </si>
  <si>
    <t>GFP</t>
  </si>
  <si>
    <t>Description</t>
  </si>
  <si>
    <t>scfvfc</t>
  </si>
  <si>
    <t>scfv</t>
  </si>
  <si>
    <t xml:space="preserve">fold - </t>
  </si>
  <si>
    <t>ProBlk</t>
  </si>
  <si>
    <t>96-Well_ID</t>
  </si>
  <si>
    <t>IgG2</t>
  </si>
  <si>
    <r>
      <t>[IgG],ug/mL</t>
    </r>
    <r>
      <rPr>
        <b/>
        <sz val="10"/>
        <color rgb="FFFF0000"/>
        <rFont val="Arial"/>
        <family val="2"/>
      </rPr>
      <t/>
    </r>
  </si>
  <si>
    <t>not calculated</t>
  </si>
  <si>
    <t>nM(X-fold)</t>
  </si>
  <si>
    <t>LC-0</t>
  </si>
  <si>
    <t>LC-4</t>
  </si>
  <si>
    <t>A1</t>
  </si>
  <si>
    <t>?</t>
  </si>
  <si>
    <t>LM</t>
  </si>
  <si>
    <t>Xsys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</si>
  <si>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</si>
  <si>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</si>
  <si>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</si>
  <si>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</si>
  <si>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</si>
  <si>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</si>
  <si>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</si>
  <si>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</si>
  <si>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</si>
  <si>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</si>
  <si>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</si>
  <si>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</si>
  <si>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</si>
  <si>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</si>
  <si>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</si>
  <si>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</si>
  <si>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</si>
  <si>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</si>
  <si>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</si>
  <si>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</si>
  <si>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</si>
  <si>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</si>
  <si>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</si>
  <si>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</si>
  <si>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</si>
  <si>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</si>
  <si>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</si>
  <si>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</si>
  <si>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</si>
  <si>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SRP1947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</si>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</sst>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E+00"/>
    <numFmt numFmtId="166" formatCode="0.0"/>
    <numFmt numFmtId="167" formatCode=";;;"/>
  </numFmts>
  <fonts count="20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167" fontId="8" fillId="0" borderId="0"/>
    <xf numFmtId="0" fontId="16" fillId="0" borderId="0">
      <alignment horizontal="center" wrapText="1"/>
    </xf>
    <xf numFmtId="0" fontId="19" fillId="0" borderId="0" applyNumberFormat="0" applyFont="0" applyFill="0" applyBorder="0" applyAlignment="0" applyProtection="0"/>
  </cellStyleXfs>
  <cellXfs count="8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0" xfId="0" applyFont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4" fillId="0" borderId="0" xfId="0" applyFont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4" fillId="0" borderId="1" xfId="0" applyFont="1" applyBorder="1"/>
    <xf numFmtId="0" fontId="0" fillId="0" borderId="0" xfId="0" applyAlignment="1">
      <alignment horizontal="right"/>
    </xf>
    <xf numFmtId="0" fontId="4" fillId="0" borderId="0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/>
    <xf numFmtId="2" fontId="0" fillId="5" borderId="1" xfId="0" applyNumberFormat="1" applyFill="1" applyBorder="1"/>
    <xf numFmtId="2" fontId="0" fillId="3" borderId="1" xfId="0" applyNumberFormat="1" applyFill="1" applyBorder="1"/>
    <xf numFmtId="0" fontId="5" fillId="2" borderId="1" xfId="0" applyFont="1" applyFill="1" applyBorder="1"/>
    <xf numFmtId="0" fontId="5" fillId="0" borderId="1" xfId="0" applyFont="1" applyBorder="1"/>
    <xf numFmtId="0" fontId="0" fillId="6" borderId="1" xfId="0" applyFill="1" applyBorder="1"/>
    <xf numFmtId="0" fontId="0" fillId="6" borderId="0" xfId="0" applyFill="1" applyBorder="1" applyAlignment="1">
      <alignment horizontal="center"/>
    </xf>
    <xf numFmtId="0" fontId="4" fillId="7" borderId="0" xfId="0" applyFont="1" applyFill="1" applyAlignment="1">
      <alignment horizontal="center" wrapText="1"/>
    </xf>
    <xf numFmtId="0" fontId="4" fillId="7" borderId="0" xfId="0" applyFont="1" applyFill="1"/>
    <xf numFmtId="0" fontId="0" fillId="7" borderId="0" xfId="0" applyFill="1" applyAlignment="1">
      <alignment wrapText="1"/>
    </xf>
    <xf numFmtId="0" fontId="0" fillId="7" borderId="0" xfId="0" applyFill="1"/>
    <xf numFmtId="164" fontId="0" fillId="7" borderId="0" xfId="0" applyNumberFormat="1" applyFill="1"/>
    <xf numFmtId="0" fontId="0" fillId="7" borderId="0" xfId="0" applyFont="1" applyFill="1"/>
    <xf numFmtId="0" fontId="4" fillId="8" borderId="0" xfId="0" applyFont="1" applyFill="1" applyAlignment="1">
      <alignment horizontal="center" wrapText="1"/>
    </xf>
    <xf numFmtId="0" fontId="4" fillId="8" borderId="0" xfId="0" applyFont="1" applyFill="1"/>
    <xf numFmtId="0" fontId="0" fillId="8" borderId="0" xfId="0" applyFill="1" applyAlignment="1">
      <alignment wrapText="1"/>
    </xf>
    <xf numFmtId="0" fontId="0" fillId="8" borderId="0" xfId="0" applyFill="1"/>
    <xf numFmtId="164" fontId="0" fillId="8" borderId="0" xfId="0" applyNumberFormat="1" applyFill="1"/>
    <xf numFmtId="0" fontId="0" fillId="8" borderId="0" xfId="0" applyFont="1" applyFill="1"/>
    <xf numFmtId="0" fontId="4" fillId="0" borderId="0" xfId="0" applyFont="1" applyAlignment="1">
      <alignment wrapText="1"/>
    </xf>
    <xf numFmtId="0" fontId="0" fillId="9" borderId="0" xfId="0" applyFill="1" applyAlignment="1">
      <alignment horizontal="center"/>
    </xf>
    <xf numFmtId="1" fontId="0" fillId="9" borderId="0" xfId="0" applyNumberFormat="1" applyFill="1" applyAlignment="1">
      <alignment horizontal="center"/>
    </xf>
    <xf numFmtId="165" fontId="0" fillId="9" borderId="0" xfId="0" applyNumberFormat="1" applyFill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0" fillId="2" borderId="0" xfId="0" applyFill="1"/>
    <xf numFmtId="164" fontId="0" fillId="2" borderId="0" xfId="0" applyNumberFormat="1" applyFill="1"/>
    <xf numFmtId="0" fontId="0" fillId="2" borderId="0" xfId="0" applyFont="1" applyFill="1"/>
    <xf numFmtId="0" fontId="0" fillId="10" borderId="0" xfId="0" applyFont="1" applyFill="1"/>
    <xf numFmtId="164" fontId="0" fillId="10" borderId="0" xfId="0" applyNumberFormat="1" applyFill="1"/>
    <xf numFmtId="166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6" fillId="2" borderId="0" xfId="0" applyFont="1" applyFill="1"/>
    <xf numFmtId="0" fontId="10" fillId="0" borderId="1" xfId="0" applyFont="1" applyFill="1" applyBorder="1" applyAlignment="1">
      <alignment horizontal="center"/>
    </xf>
    <xf numFmtId="0" fontId="10" fillId="0" borderId="0" xfId="0" applyFont="1"/>
    <xf numFmtId="49" fontId="15" fillId="0" borderId="1" xfId="0" applyNumberFormat="1" applyFont="1" applyFill="1" applyBorder="1" applyAlignment="1">
      <alignment horizontal="center" wrapText="1"/>
    </xf>
    <xf numFmtId="0" fontId="4" fillId="9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6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49" fontId="9" fillId="0" borderId="1" xfId="0" applyNumberFormat="1" applyFont="1" applyFill="1" applyBorder="1" applyAlignment="1">
      <alignment horizontal="center" wrapText="1"/>
    </xf>
    <xf numFmtId="0" fontId="17" fillId="0" borderId="1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5" borderId="5" xfId="0" applyFont="1" applyFill="1" applyBorder="1" applyAlignment="1">
      <alignment horizontal="center"/>
    </xf>
  </cellXfs>
  <cellStyles count="6">
    <cellStyle name="CenteredCell" xfId="4"/>
    <cellStyle name="MoleculePictureCell" xfId="3"/>
    <cellStyle name="Normal" xfId="0" builtinId="0"/>
    <cellStyle name="Normal 2" xfId="1"/>
    <cellStyle name="Normal 3" xfId="2"/>
    <cellStyle name="Normal 4" xfId="5"/>
  </cellStyles>
  <dxfs count="0"/>
  <tableStyles count="0" defaultTableStyle="TableStyleMedium9" defaultPivotStyle="PivotStyleLight16"/>
  <colors>
    <mruColors>
      <color rgb="FF0000FF"/>
      <color rgb="FFFFFF66"/>
      <color rgb="FFFF66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Herceptin Standard</a:t>
            </a:r>
            <a:r>
              <a:rPr lang="en-US" sz="1200" baseline="0"/>
              <a:t> Curve (in IMAC Elution buffer)</a:t>
            </a:r>
            <a:endParaRPr lang="en-US" sz="12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ProtStdCrvSmpls!$N$1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1.2137324705235901E-2"/>
                  <c:y val="-4.4763487897346271E-2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ProtStdCrvSmpls!$N$3:$N$10</c:f>
              <c:numCache>
                <c:formatCode>0.00</c:formatCode>
                <c:ptCount val="8"/>
                <c:pt idx="0">
                  <c:v>13260.8593</c:v>
                </c:pt>
                <c:pt idx="1">
                  <c:v>10503.049025</c:v>
                </c:pt>
                <c:pt idx="2">
                  <c:v>6856.7621794999995</c:v>
                </c:pt>
                <c:pt idx="3">
                  <c:v>3078.9300130000001</c:v>
                </c:pt>
                <c:pt idx="4">
                  <c:v>2112.2745595000001</c:v>
                </c:pt>
                <c:pt idx="5">
                  <c:v>1221.8973859999999</c:v>
                </c:pt>
                <c:pt idx="6">
                  <c:v>971.6597951</c:v>
                </c:pt>
                <c:pt idx="7">
                  <c:v>665.98596754999994</c:v>
                </c:pt>
              </c:numCache>
            </c:numRef>
          </c:xVal>
          <c:yVal>
            <c:numRef>
              <c:f>ProtStdCrvSmpls!$K$3:$K$10</c:f>
              <c:numCache>
                <c:formatCode>General</c:formatCode>
                <c:ptCount val="8"/>
                <c:pt idx="0">
                  <c:v>800</c:v>
                </c:pt>
                <c:pt idx="1">
                  <c:v>600</c:v>
                </c:pt>
                <c:pt idx="2">
                  <c:v>400</c:v>
                </c:pt>
                <c:pt idx="3">
                  <c:v>200</c:v>
                </c:pt>
                <c:pt idx="4">
                  <c:v>150</c:v>
                </c:pt>
                <c:pt idx="5">
                  <c:v>100</c:v>
                </c:pt>
                <c:pt idx="6">
                  <c:v>80</c:v>
                </c:pt>
                <c:pt idx="7">
                  <c:v>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162320"/>
        <c:axId val="618162712"/>
      </c:scatterChart>
      <c:valAx>
        <c:axId val="61816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Corr.</a:t>
                </a:r>
                <a:r>
                  <a:rPr lang="en-US" baseline="0"/>
                  <a:t> Area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618162712"/>
        <c:crosses val="autoZero"/>
        <c:crossBetween val="midCat"/>
      </c:valAx>
      <c:valAx>
        <c:axId val="6181627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Std Protein Concentration (ug/mL)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18162320"/>
        <c:crossesAt val="0"/>
        <c:crossBetween val="midCat"/>
      </c:valAx>
    </c:plotArea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Herceptin Standard</a:t>
            </a:r>
            <a:r>
              <a:rPr lang="en-US" sz="1200" baseline="0"/>
              <a:t> Curve (in Diluent buffer)</a:t>
            </a:r>
            <a:endParaRPr lang="en-US" sz="12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'Prot 96-well Smpls Analysis'!$N$1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1.2137324705235901E-2"/>
                  <c:y val="-4.4763487897346341E-2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'Prot 96-well Smpls Analysis'!$N$3:$N$10</c:f>
              <c:numCache>
                <c:formatCode>0.00</c:formatCode>
                <c:ptCount val="8"/>
                <c:pt idx="0">
                  <c:v>13260.8593</c:v>
                </c:pt>
                <c:pt idx="1">
                  <c:v>10503.049025</c:v>
                </c:pt>
                <c:pt idx="2">
                  <c:v>6856.7621794999995</c:v>
                </c:pt>
                <c:pt idx="3">
                  <c:v>3078.9300130000001</c:v>
                </c:pt>
                <c:pt idx="4">
                  <c:v>2112.2745595000001</c:v>
                </c:pt>
                <c:pt idx="5">
                  <c:v>1221.8973859999999</c:v>
                </c:pt>
                <c:pt idx="6">
                  <c:v>971.6597951</c:v>
                </c:pt>
                <c:pt idx="7">
                  <c:v>665.98596754999994</c:v>
                </c:pt>
              </c:numCache>
            </c:numRef>
          </c:xVal>
          <c:yVal>
            <c:numRef>
              <c:f>'Prot 96-well Smpls Analysis'!$K$3:$K$10</c:f>
              <c:numCache>
                <c:formatCode>General</c:formatCode>
                <c:ptCount val="8"/>
                <c:pt idx="0">
                  <c:v>800</c:v>
                </c:pt>
                <c:pt idx="1">
                  <c:v>600</c:v>
                </c:pt>
                <c:pt idx="2">
                  <c:v>400</c:v>
                </c:pt>
                <c:pt idx="3">
                  <c:v>200</c:v>
                </c:pt>
                <c:pt idx="4">
                  <c:v>150</c:v>
                </c:pt>
                <c:pt idx="5">
                  <c:v>100</c:v>
                </c:pt>
                <c:pt idx="6">
                  <c:v>80</c:v>
                </c:pt>
                <c:pt idx="7">
                  <c:v>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163496"/>
        <c:axId val="475312424"/>
      </c:scatterChart>
      <c:valAx>
        <c:axId val="618163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Corr.</a:t>
                </a:r>
                <a:r>
                  <a:rPr lang="en-US" baseline="0"/>
                  <a:t> Area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475312424"/>
        <c:crosses val="autoZero"/>
        <c:crossBetween val="midCat"/>
      </c:valAx>
      <c:valAx>
        <c:axId val="4753124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Std Protein Concentration (ug/mL)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18163496"/>
        <c:crossesAt val="0"/>
        <c:crossBetween val="midCat"/>
      </c:valAx>
    </c:plotArea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32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7948083" y="838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603250</xdr:colOff>
      <xdr:row>12</xdr:row>
      <xdr:rowOff>10584</xdr:rowOff>
    </xdr:from>
    <xdr:ext cx="6477000" cy="1970732"/>
    <xdr:sp macro="" textlink="">
      <xdr:nvSpPr>
        <xdr:cNvPr id="3" name="TextBox 2"/>
        <xdr:cNvSpPr txBox="1"/>
      </xdr:nvSpPr>
      <xdr:spPr>
        <a:xfrm>
          <a:off x="3566583" y="2296584"/>
          <a:ext cx="6477000" cy="197073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Fillout Plate ID, scaffold and description here.</a:t>
          </a:r>
        </a:p>
        <a:p>
          <a:r>
            <a:rPr lang="en-US" sz="2400"/>
            <a:t>The Final</a:t>
          </a:r>
          <a:r>
            <a:rPr lang="en-US" sz="2400" baseline="0"/>
            <a:t> report table will automatically be filled.</a:t>
          </a:r>
        </a:p>
        <a:p>
          <a:endParaRPr lang="en-US" sz="2400" baseline="0"/>
        </a:p>
        <a:p>
          <a:r>
            <a:rPr lang="en-US" sz="2400" baseline="0"/>
            <a:t>The table of protein and molecular weights is part of a lookup table - don't erase</a:t>
          </a:r>
          <a:r>
            <a:rPr lang="en-US" sz="1100" baseline="0"/>
            <a:t>.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21</xdr:row>
      <xdr:rowOff>0</xdr:rowOff>
    </xdr:from>
    <xdr:to>
      <xdr:col>16</xdr:col>
      <xdr:colOff>0</xdr:colOff>
      <xdr:row>39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21</xdr:row>
      <xdr:rowOff>0</xdr:rowOff>
    </xdr:from>
    <xdr:to>
      <xdr:col>16</xdr:col>
      <xdr:colOff>0</xdr:colOff>
      <xdr:row>39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O23"/>
  <sheetViews>
    <sheetView zoomScale="90" zoomScaleNormal="90" workbookViewId="0">
      <selection activeCell="B17" sqref="B17"/>
    </sheetView>
  </sheetViews>
  <sheetFormatPr defaultRowHeight="14.4" x14ac:dyDescent="0.3"/>
  <cols>
    <col min="1" max="1" width="11.33203125" bestFit="1" customWidth="1"/>
    <col min="2" max="2" width="14.6640625" customWidth="1"/>
    <col min="3" max="3" width="15.33203125" bestFit="1" customWidth="1"/>
    <col min="12" max="14" width="25.6640625" customWidth="1"/>
    <col min="15" max="15" width="28.44140625" customWidth="1"/>
  </cols>
  <sheetData>
    <row r="2" spans="1:15" x14ac:dyDescent="0.3">
      <c r="C2" t="s">
        <v>167</v>
      </c>
      <c r="D2" t="s">
        <v>179</v>
      </c>
      <c r="E2" t="s">
        <v>180</v>
      </c>
    </row>
    <row r="3" spans="1:15" x14ac:dyDescent="0.3">
      <c r="C3" s="62" t="str">
        <f>B16</f>
        <v>SRP1947</v>
      </c>
      <c r="D3" s="62">
        <v>1</v>
      </c>
      <c r="E3" s="62">
        <v>2</v>
      </c>
      <c r="F3" s="62">
        <v>3</v>
      </c>
      <c r="G3" s="62">
        <v>4</v>
      </c>
      <c r="H3" s="62">
        <v>5</v>
      </c>
      <c r="I3" s="62">
        <v>6</v>
      </c>
      <c r="J3" s="62">
        <v>7</v>
      </c>
      <c r="K3" s="62">
        <v>8</v>
      </c>
      <c r="L3" s="62">
        <v>9</v>
      </c>
      <c r="M3" s="62">
        <v>10</v>
      </c>
      <c r="N3" s="1">
        <v>11</v>
      </c>
      <c r="O3" s="1">
        <v>12</v>
      </c>
    </row>
    <row r="4" spans="1:15" x14ac:dyDescent="0.3">
      <c r="C4" s="63" t="s">
        <v>0</v>
      </c>
      <c r="D4" s="73"/>
      <c r="E4" s="73"/>
      <c r="F4" s="73"/>
      <c r="G4" s="73"/>
      <c r="H4" s="73"/>
      <c r="I4" s="73"/>
      <c r="J4" s="73"/>
      <c r="K4" s="73"/>
      <c r="L4" s="73"/>
      <c r="M4" s="73"/>
      <c r="N4" s="45"/>
      <c r="O4" s="81"/>
    </row>
    <row r="5" spans="1:15" x14ac:dyDescent="0.3">
      <c r="C5" s="63" t="s">
        <v>1</v>
      </c>
      <c r="D5" s="73"/>
      <c r="E5" s="73"/>
      <c r="F5" s="73"/>
      <c r="G5" s="73"/>
      <c r="H5" s="73"/>
      <c r="I5" s="73"/>
      <c r="J5" s="73"/>
      <c r="K5" s="73"/>
      <c r="L5" s="69"/>
      <c r="M5" s="69"/>
      <c r="N5" s="45"/>
      <c r="O5" s="75"/>
    </row>
    <row r="6" spans="1:15" x14ac:dyDescent="0.3">
      <c r="C6" s="63" t="s">
        <v>2</v>
      </c>
      <c r="D6" s="73"/>
      <c r="E6" s="73"/>
      <c r="F6" s="73"/>
      <c r="G6" s="73"/>
      <c r="H6" s="73"/>
      <c r="I6" s="73"/>
      <c r="J6" s="73"/>
      <c r="K6" s="73"/>
      <c r="L6" s="73"/>
      <c r="M6" s="73"/>
      <c r="N6" s="45"/>
      <c r="O6" s="75"/>
    </row>
    <row r="7" spans="1:15" x14ac:dyDescent="0.3">
      <c r="C7" s="63" t="s">
        <v>3</v>
      </c>
      <c r="D7" s="73"/>
      <c r="E7" s="73"/>
      <c r="F7" s="73"/>
      <c r="G7" s="73"/>
      <c r="H7" s="73"/>
      <c r="I7" s="73"/>
      <c r="J7" s="73"/>
      <c r="K7" s="73"/>
      <c r="L7" s="69"/>
      <c r="M7" s="69"/>
      <c r="N7" s="45"/>
      <c r="O7" s="75"/>
    </row>
    <row r="8" spans="1:15" x14ac:dyDescent="0.3">
      <c r="C8" s="63" t="s">
        <v>4</v>
      </c>
      <c r="D8" s="73"/>
      <c r="E8" s="73"/>
      <c r="F8" s="73"/>
      <c r="G8" s="73"/>
      <c r="H8" s="73"/>
      <c r="I8" s="73"/>
      <c r="J8" s="73"/>
      <c r="K8" s="73"/>
      <c r="L8" s="73"/>
      <c r="M8" s="73"/>
      <c r="N8" s="45"/>
      <c r="O8" s="75"/>
    </row>
    <row r="9" spans="1:15" x14ac:dyDescent="0.3">
      <c r="C9" s="63" t="s">
        <v>5</v>
      </c>
      <c r="D9" s="73"/>
      <c r="E9" s="73"/>
      <c r="F9" s="73"/>
      <c r="G9" s="73"/>
      <c r="H9" s="73"/>
      <c r="I9" s="73"/>
      <c r="J9" s="73"/>
      <c r="K9" s="73"/>
      <c r="L9" s="69"/>
      <c r="M9" s="69"/>
      <c r="N9" s="45"/>
      <c r="O9" s="75"/>
    </row>
    <row r="10" spans="1:15" x14ac:dyDescent="0.3">
      <c r="C10" s="63" t="s">
        <v>6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45"/>
      <c r="O10" s="81"/>
    </row>
    <row r="11" spans="1:15" x14ac:dyDescent="0.3">
      <c r="C11" s="63" t="s">
        <v>7</v>
      </c>
      <c r="D11" s="73"/>
      <c r="E11" s="73"/>
      <c r="F11" s="73"/>
      <c r="G11" s="73"/>
      <c r="H11" s="73"/>
      <c r="I11" s="73"/>
      <c r="J11" s="73"/>
      <c r="K11" s="73"/>
      <c r="L11" s="69"/>
      <c r="M11" s="69"/>
      <c r="N11" s="45"/>
      <c r="O11" s="75"/>
    </row>
    <row r="12" spans="1:15" x14ac:dyDescent="0.3">
      <c r="D12" s="74"/>
      <c r="E12" s="74"/>
      <c r="F12" s="74"/>
      <c r="G12" s="74"/>
      <c r="H12" s="74"/>
      <c r="I12" s="74"/>
      <c r="J12" s="74"/>
      <c r="K12" s="74"/>
      <c r="L12" s="74"/>
      <c r="M12" s="74"/>
    </row>
    <row r="16" spans="1:15" x14ac:dyDescent="0.3">
      <c r="A16" s="46" t="s">
        <v>162</v>
      </c>
      <c r="B16" s="14" t="s">
        <v>214</v>
      </c>
      <c r="C16" s="46"/>
      <c r="D16" s="46"/>
    </row>
    <row r="17" spans="1:4" x14ac:dyDescent="0.3">
      <c r="A17" s="46" t="s">
        <v>169</v>
      </c>
      <c r="B17" s="78" t="s">
        <v>160</v>
      </c>
      <c r="C17" s="79"/>
      <c r="D17" s="80"/>
    </row>
    <row r="18" spans="1:4" x14ac:dyDescent="0.3">
      <c r="A18" s="46"/>
      <c r="B18" s="46"/>
      <c r="C18" s="46"/>
      <c r="D18" s="46"/>
    </row>
    <row r="19" spans="1:4" x14ac:dyDescent="0.3">
      <c r="A19" s="46"/>
      <c r="B19" s="14" t="s">
        <v>168</v>
      </c>
      <c r="C19" s="14">
        <v>28000</v>
      </c>
      <c r="D19" s="46"/>
    </row>
    <row r="20" spans="1:4" x14ac:dyDescent="0.3">
      <c r="A20" s="46"/>
      <c r="B20" s="14" t="s">
        <v>19</v>
      </c>
      <c r="C20" s="14">
        <v>150000</v>
      </c>
      <c r="D20" s="46"/>
    </row>
    <row r="21" spans="1:4" x14ac:dyDescent="0.3">
      <c r="A21" s="46"/>
      <c r="B21" s="14" t="s">
        <v>170</v>
      </c>
      <c r="C21" s="14">
        <v>100000</v>
      </c>
      <c r="D21" s="46"/>
    </row>
    <row r="22" spans="1:4" x14ac:dyDescent="0.3">
      <c r="A22" s="46"/>
      <c r="B22" s="14" t="s">
        <v>171</v>
      </c>
      <c r="C22" s="14">
        <v>23000</v>
      </c>
      <c r="D22" s="46"/>
    </row>
    <row r="23" spans="1:4" x14ac:dyDescent="0.3">
      <c r="A23" s="46"/>
      <c r="B23" s="14" t="s">
        <v>173</v>
      </c>
      <c r="C23" s="14">
        <v>0</v>
      </c>
      <c r="D23" s="46"/>
    </row>
  </sheetData>
  <pageMargins left="0.25" right="0.25" top="0.75" bottom="0.75" header="0.3" footer="0.3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3"/>
  <sheetViews>
    <sheetView workbookViewId="0">
      <selection activeCell="A20" sqref="A20:A31"/>
    </sheetView>
  </sheetViews>
  <sheetFormatPr defaultRowHeight="14.4" x14ac:dyDescent="0.3"/>
  <cols>
    <col min="1" max="1" width="34.109375" bestFit="1" customWidth="1"/>
    <col min="2" max="2" width="21" customWidth="1"/>
    <col min="3" max="3" width="34.44140625" bestFit="1" customWidth="1"/>
    <col min="4" max="4" width="3" bestFit="1" customWidth="1"/>
    <col min="6" max="6" width="45.88671875" bestFit="1" customWidth="1"/>
    <col min="7" max="7" width="20.33203125" bestFit="1" customWidth="1"/>
    <col min="8" max="8" width="34.44140625" bestFit="1" customWidth="1"/>
    <col min="9" max="9" width="3" bestFit="1" customWidth="1"/>
  </cols>
  <sheetData>
    <row r="1" spans="1:8" x14ac:dyDescent="0.3">
      <c r="A1" s="84" t="s">
        <v>135</v>
      </c>
      <c r="B1" s="85"/>
      <c r="C1" s="86"/>
      <c r="F1" s="64" t="s">
        <v>135</v>
      </c>
      <c r="G1" s="65"/>
      <c r="H1" s="66"/>
    </row>
    <row r="2" spans="1:8" x14ac:dyDescent="0.3">
      <c r="A2" s="3" t="s">
        <v>118</v>
      </c>
      <c r="B2" s="14">
        <v>21</v>
      </c>
      <c r="C2" s="3"/>
      <c r="F2" s="3" t="s">
        <v>118</v>
      </c>
      <c r="G2" s="14">
        <v>21</v>
      </c>
      <c r="H2" s="3"/>
    </row>
    <row r="3" spans="1:8" x14ac:dyDescent="0.3">
      <c r="A3" s="10" t="s">
        <v>119</v>
      </c>
      <c r="B3" s="25">
        <v>5</v>
      </c>
      <c r="C3" s="3" t="s">
        <v>126</v>
      </c>
      <c r="F3" s="10" t="s">
        <v>119</v>
      </c>
      <c r="G3" s="14">
        <v>5</v>
      </c>
      <c r="H3" s="3" t="s">
        <v>126</v>
      </c>
    </row>
    <row r="4" spans="1:8" x14ac:dyDescent="0.3">
      <c r="A4" s="10" t="s">
        <v>120</v>
      </c>
      <c r="B4" s="14">
        <v>46</v>
      </c>
      <c r="C4" s="3" t="s">
        <v>10</v>
      </c>
      <c r="F4" s="10" t="s">
        <v>120</v>
      </c>
      <c r="G4" s="14">
        <v>50</v>
      </c>
      <c r="H4" s="3" t="s">
        <v>10</v>
      </c>
    </row>
    <row r="5" spans="1:8" x14ac:dyDescent="0.3">
      <c r="A5" s="16" t="s">
        <v>121</v>
      </c>
      <c r="B5" s="16" t="s">
        <v>128</v>
      </c>
      <c r="C5" s="3"/>
      <c r="F5" s="16" t="s">
        <v>121</v>
      </c>
      <c r="G5" s="16" t="s">
        <v>128</v>
      </c>
      <c r="H5" s="3"/>
    </row>
    <row r="6" spans="1:8" x14ac:dyDescent="0.3">
      <c r="A6" s="26">
        <f>ROUND(B3/B2*B4,1)</f>
        <v>11</v>
      </c>
      <c r="B6" s="3">
        <f>B4-A6</f>
        <v>35</v>
      </c>
      <c r="C6" s="3"/>
      <c r="F6" s="3">
        <f>ROUND(G3/G2*G4,1)</f>
        <v>11.9</v>
      </c>
      <c r="G6" s="3">
        <f>G4-F6</f>
        <v>38.1</v>
      </c>
      <c r="H6" s="3"/>
    </row>
    <row r="7" spans="1:8" x14ac:dyDescent="0.3">
      <c r="A7" s="3"/>
      <c r="B7" s="3"/>
      <c r="C7" s="3"/>
      <c r="F7" s="3"/>
      <c r="G7" s="3"/>
      <c r="H7" s="3"/>
    </row>
    <row r="8" spans="1:8" x14ac:dyDescent="0.3">
      <c r="A8" s="15" t="s">
        <v>122</v>
      </c>
      <c r="B8" s="15" t="s">
        <v>123</v>
      </c>
      <c r="C8" s="15" t="s">
        <v>124</v>
      </c>
      <c r="F8" s="15" t="s">
        <v>122</v>
      </c>
      <c r="G8" s="15" t="s">
        <v>123</v>
      </c>
      <c r="H8" s="15" t="s">
        <v>124</v>
      </c>
    </row>
    <row r="9" spans="1:8" x14ac:dyDescent="0.3">
      <c r="A9" s="15"/>
      <c r="B9" s="15" t="s">
        <v>125</v>
      </c>
      <c r="C9" s="15" t="s">
        <v>149</v>
      </c>
      <c r="F9" s="15"/>
      <c r="G9" s="15" t="s">
        <v>125</v>
      </c>
      <c r="H9" s="15" t="s">
        <v>149</v>
      </c>
    </row>
    <row r="10" spans="1:8" x14ac:dyDescent="0.3">
      <c r="A10" s="3"/>
      <c r="B10" s="3"/>
      <c r="C10" s="3"/>
      <c r="F10" s="3"/>
      <c r="G10" s="3"/>
      <c r="H10" s="3"/>
    </row>
    <row r="11" spans="1:8" x14ac:dyDescent="0.3">
      <c r="A11" s="10" t="s">
        <v>119</v>
      </c>
      <c r="B11" s="14">
        <v>1</v>
      </c>
      <c r="C11" s="3" t="s">
        <v>126</v>
      </c>
      <c r="F11" s="10" t="s">
        <v>119</v>
      </c>
      <c r="G11" s="14">
        <v>2</v>
      </c>
      <c r="H11" s="3" t="s">
        <v>126</v>
      </c>
    </row>
    <row r="12" spans="1:8" x14ac:dyDescent="0.3">
      <c r="A12" s="3" t="s">
        <v>129</v>
      </c>
      <c r="B12" s="3" t="s">
        <v>128</v>
      </c>
      <c r="C12" s="3" t="s">
        <v>127</v>
      </c>
      <c r="F12" s="3" t="s">
        <v>129</v>
      </c>
      <c r="G12" s="3" t="s">
        <v>128</v>
      </c>
      <c r="H12" s="3" t="s">
        <v>127</v>
      </c>
    </row>
    <row r="13" spans="1:8" x14ac:dyDescent="0.3">
      <c r="A13" s="3">
        <f>ROUND(B11/B3*C13,1)</f>
        <v>40</v>
      </c>
      <c r="B13" s="3">
        <f>C13-A13</f>
        <v>160</v>
      </c>
      <c r="C13" s="27">
        <v>200</v>
      </c>
      <c r="F13" s="3">
        <f>(G11/G3)*H13</f>
        <v>40</v>
      </c>
      <c r="G13" s="3">
        <f>H13-F13</f>
        <v>60</v>
      </c>
      <c r="H13" s="3">
        <v>100</v>
      </c>
    </row>
    <row r="14" spans="1:8" x14ac:dyDescent="0.3">
      <c r="A14" s="3"/>
      <c r="B14" s="3"/>
      <c r="C14" s="3"/>
      <c r="F14" s="3"/>
      <c r="G14" s="3"/>
      <c r="H14" s="3"/>
    </row>
    <row r="15" spans="1:8" x14ac:dyDescent="0.3">
      <c r="A15" s="16" t="s">
        <v>130</v>
      </c>
      <c r="B15" s="3"/>
      <c r="C15" s="3"/>
      <c r="F15" s="16" t="s">
        <v>130</v>
      </c>
      <c r="G15" s="3"/>
      <c r="H15" s="3"/>
    </row>
    <row r="16" spans="1:8" x14ac:dyDescent="0.3">
      <c r="A16" s="3" t="s">
        <v>131</v>
      </c>
      <c r="B16" s="9">
        <v>1000</v>
      </c>
      <c r="C16" s="3" t="s">
        <v>8</v>
      </c>
      <c r="F16" s="3" t="s">
        <v>131</v>
      </c>
      <c r="G16" s="9">
        <v>2000</v>
      </c>
      <c r="H16" s="3" t="s">
        <v>8</v>
      </c>
    </row>
    <row r="17" spans="1:9" x14ac:dyDescent="0.3">
      <c r="A17" s="3" t="s">
        <v>9</v>
      </c>
      <c r="B17" s="14">
        <v>100</v>
      </c>
      <c r="C17" s="3" t="s">
        <v>10</v>
      </c>
      <c r="F17" s="3" t="s">
        <v>9</v>
      </c>
      <c r="G17" s="14">
        <v>20</v>
      </c>
      <c r="H17" s="3" t="s">
        <v>10</v>
      </c>
    </row>
    <row r="18" spans="1:9" x14ac:dyDescent="0.3">
      <c r="A18" s="4"/>
      <c r="B18" s="4"/>
      <c r="C18" s="4"/>
      <c r="D18" s="8"/>
      <c r="F18" s="4"/>
      <c r="G18" s="4"/>
      <c r="H18" s="4"/>
      <c r="I18" s="8"/>
    </row>
    <row r="19" spans="1:9" x14ac:dyDescent="0.3">
      <c r="A19" s="10" t="s">
        <v>150</v>
      </c>
      <c r="B19" s="3" t="s">
        <v>133</v>
      </c>
      <c r="C19" s="3" t="s">
        <v>151</v>
      </c>
      <c r="F19" s="3" t="s">
        <v>166</v>
      </c>
      <c r="G19" s="3" t="s">
        <v>133</v>
      </c>
      <c r="H19" s="3" t="s">
        <v>151</v>
      </c>
    </row>
    <row r="20" spans="1:9" x14ac:dyDescent="0.3">
      <c r="A20" s="3">
        <v>1000</v>
      </c>
      <c r="B20" s="13">
        <f>ROUND(A20/$B$16*$B$17,1)</f>
        <v>100</v>
      </c>
      <c r="C20" s="13">
        <f>$B$17-B20</f>
        <v>0</v>
      </c>
      <c r="D20" s="3">
        <v>1</v>
      </c>
      <c r="F20" s="3">
        <v>2000</v>
      </c>
      <c r="G20" s="67">
        <f>ROUND(F20/$G$16*$G$17,1)</f>
        <v>20</v>
      </c>
      <c r="H20" s="67">
        <f>$G$17-G20</f>
        <v>0</v>
      </c>
      <c r="I20" s="3">
        <v>1</v>
      </c>
    </row>
    <row r="21" spans="1:9" x14ac:dyDescent="0.3">
      <c r="A21" s="3">
        <v>800</v>
      </c>
      <c r="B21" s="13">
        <f t="shared" ref="B21:B31" si="0">ROUND(A21/$B$16*$B$17,1)</f>
        <v>80</v>
      </c>
      <c r="C21" s="13">
        <f t="shared" ref="C21:C31" si="1">$B$17-B21</f>
        <v>20</v>
      </c>
      <c r="D21" s="3">
        <v>2</v>
      </c>
      <c r="F21" s="3">
        <v>1500</v>
      </c>
      <c r="G21" s="67">
        <f t="shared" ref="G21:G31" si="2">ROUND(F21/$G$16*$G$17,1)</f>
        <v>15</v>
      </c>
      <c r="H21" s="67">
        <f t="shared" ref="H21:H31" si="3">$G$17-G21</f>
        <v>5</v>
      </c>
      <c r="I21" s="3">
        <v>2</v>
      </c>
    </row>
    <row r="22" spans="1:9" x14ac:dyDescent="0.3">
      <c r="A22" s="3">
        <v>600</v>
      </c>
      <c r="B22" s="13">
        <f t="shared" si="0"/>
        <v>60</v>
      </c>
      <c r="C22" s="13">
        <f t="shared" si="1"/>
        <v>40</v>
      </c>
      <c r="D22" s="3">
        <v>3</v>
      </c>
      <c r="F22" s="3">
        <v>1250</v>
      </c>
      <c r="G22" s="67">
        <f t="shared" si="2"/>
        <v>12.5</v>
      </c>
      <c r="H22" s="67">
        <f t="shared" si="3"/>
        <v>7.5</v>
      </c>
      <c r="I22" s="3">
        <v>3</v>
      </c>
    </row>
    <row r="23" spans="1:9" x14ac:dyDescent="0.3">
      <c r="A23" s="3">
        <v>400</v>
      </c>
      <c r="B23" s="13">
        <f t="shared" si="0"/>
        <v>40</v>
      </c>
      <c r="C23" s="13">
        <f t="shared" si="1"/>
        <v>60</v>
      </c>
      <c r="D23" s="3">
        <v>4</v>
      </c>
      <c r="F23" s="3">
        <v>1000</v>
      </c>
      <c r="G23" s="67">
        <f t="shared" si="2"/>
        <v>10</v>
      </c>
      <c r="H23" s="67">
        <f t="shared" si="3"/>
        <v>10</v>
      </c>
      <c r="I23" s="3">
        <v>4</v>
      </c>
    </row>
    <row r="24" spans="1:9" x14ac:dyDescent="0.3">
      <c r="A24" s="9">
        <v>200</v>
      </c>
      <c r="B24" s="13">
        <f t="shared" si="0"/>
        <v>20</v>
      </c>
      <c r="C24" s="13">
        <f t="shared" si="1"/>
        <v>80</v>
      </c>
      <c r="D24" s="3">
        <v>5</v>
      </c>
      <c r="F24" s="9">
        <v>800</v>
      </c>
      <c r="G24" s="67">
        <f t="shared" si="2"/>
        <v>8</v>
      </c>
      <c r="H24" s="67">
        <f t="shared" si="3"/>
        <v>12</v>
      </c>
      <c r="I24" s="3">
        <v>5</v>
      </c>
    </row>
    <row r="25" spans="1:9" x14ac:dyDescent="0.3">
      <c r="A25" s="9">
        <v>150</v>
      </c>
      <c r="B25" s="13">
        <f t="shared" si="0"/>
        <v>15</v>
      </c>
      <c r="C25" s="13">
        <f t="shared" si="1"/>
        <v>85</v>
      </c>
      <c r="D25" s="3">
        <v>6</v>
      </c>
      <c r="F25" s="9">
        <v>600</v>
      </c>
      <c r="G25" s="67">
        <f t="shared" si="2"/>
        <v>6</v>
      </c>
      <c r="H25" s="67">
        <f t="shared" si="3"/>
        <v>14</v>
      </c>
      <c r="I25" s="3">
        <v>6</v>
      </c>
    </row>
    <row r="26" spans="1:9" x14ac:dyDescent="0.3">
      <c r="A26" s="3">
        <v>100</v>
      </c>
      <c r="B26" s="13">
        <f t="shared" si="0"/>
        <v>10</v>
      </c>
      <c r="C26" s="13">
        <f t="shared" si="1"/>
        <v>90</v>
      </c>
      <c r="D26" s="3">
        <v>7</v>
      </c>
      <c r="F26" s="3">
        <v>400</v>
      </c>
      <c r="G26" s="67">
        <f t="shared" si="2"/>
        <v>4</v>
      </c>
      <c r="H26" s="67">
        <f t="shared" si="3"/>
        <v>16</v>
      </c>
      <c r="I26" s="3">
        <v>7</v>
      </c>
    </row>
    <row r="27" spans="1:9" x14ac:dyDescent="0.3">
      <c r="A27" s="3">
        <v>80</v>
      </c>
      <c r="B27" s="13">
        <f t="shared" si="0"/>
        <v>8</v>
      </c>
      <c r="C27" s="13">
        <f t="shared" si="1"/>
        <v>92</v>
      </c>
      <c r="D27" s="3">
        <v>8</v>
      </c>
      <c r="F27" s="3">
        <v>200</v>
      </c>
      <c r="G27" s="67">
        <f t="shared" si="2"/>
        <v>2</v>
      </c>
      <c r="H27" s="67">
        <f t="shared" si="3"/>
        <v>18</v>
      </c>
      <c r="I27" s="3">
        <v>8</v>
      </c>
    </row>
    <row r="28" spans="1:9" x14ac:dyDescent="0.3">
      <c r="A28" s="3">
        <v>60</v>
      </c>
      <c r="B28" s="13">
        <f t="shared" si="0"/>
        <v>6</v>
      </c>
      <c r="C28" s="13">
        <f t="shared" si="1"/>
        <v>94</v>
      </c>
      <c r="D28" s="3">
        <v>9</v>
      </c>
      <c r="F28" s="3">
        <v>150</v>
      </c>
      <c r="G28" s="67">
        <f t="shared" si="2"/>
        <v>1.5</v>
      </c>
      <c r="H28" s="67">
        <f t="shared" si="3"/>
        <v>18.5</v>
      </c>
      <c r="I28" s="3">
        <v>9</v>
      </c>
    </row>
    <row r="29" spans="1:9" x14ac:dyDescent="0.3">
      <c r="A29" s="3">
        <v>40</v>
      </c>
      <c r="B29" s="13">
        <f t="shared" si="0"/>
        <v>4</v>
      </c>
      <c r="C29" s="13">
        <f t="shared" si="1"/>
        <v>96</v>
      </c>
      <c r="D29" s="3">
        <v>10</v>
      </c>
      <c r="F29" s="3">
        <v>100</v>
      </c>
      <c r="G29" s="67">
        <f t="shared" si="2"/>
        <v>1</v>
      </c>
      <c r="H29" s="67">
        <f t="shared" si="3"/>
        <v>19</v>
      </c>
      <c r="I29" s="3">
        <v>10</v>
      </c>
    </row>
    <row r="30" spans="1:9" x14ac:dyDescent="0.3">
      <c r="A30" s="3">
        <v>20</v>
      </c>
      <c r="B30" s="13">
        <f t="shared" si="0"/>
        <v>2</v>
      </c>
      <c r="C30" s="13">
        <f t="shared" si="1"/>
        <v>98</v>
      </c>
      <c r="D30" s="3">
        <v>11</v>
      </c>
      <c r="F30" s="3">
        <v>75</v>
      </c>
      <c r="G30" s="67">
        <f t="shared" si="2"/>
        <v>0.8</v>
      </c>
      <c r="H30" s="67">
        <f t="shared" si="3"/>
        <v>19.2</v>
      </c>
      <c r="I30" s="3">
        <v>11</v>
      </c>
    </row>
    <row r="31" spans="1:9" x14ac:dyDescent="0.3">
      <c r="A31" s="3">
        <v>10</v>
      </c>
      <c r="B31" s="13">
        <f t="shared" si="0"/>
        <v>1</v>
      </c>
      <c r="C31" s="13">
        <f t="shared" si="1"/>
        <v>99</v>
      </c>
      <c r="D31" s="3">
        <v>12</v>
      </c>
      <c r="F31" s="3">
        <v>50</v>
      </c>
      <c r="G31" s="67">
        <f t="shared" si="2"/>
        <v>0.5</v>
      </c>
      <c r="H31" s="67">
        <f t="shared" si="3"/>
        <v>19.5</v>
      </c>
      <c r="I31" s="3">
        <v>12</v>
      </c>
    </row>
    <row r="33" spans="1:7" x14ac:dyDescent="0.3">
      <c r="A33" t="s">
        <v>152</v>
      </c>
      <c r="B33" s="28">
        <f>SUM(B20:B31)</f>
        <v>346</v>
      </c>
      <c r="F33" t="s">
        <v>152</v>
      </c>
      <c r="G33" s="68">
        <f>SUM(G20:G31)</f>
        <v>81.3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I23" sqref="H23:I24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F208"/>
  <sheetViews>
    <sheetView tabSelected="1" zoomScale="80" zoomScaleNormal="80" workbookViewId="0">
      <selection activeCell="D188" sqref="D188"/>
    </sheetView>
  </sheetViews>
  <sheetFormatPr defaultRowHeight="14.4" x14ac:dyDescent="0.3"/>
  <cols>
    <col min="1" max="1" width="10.33203125" style="15" bestFit="1" customWidth="1"/>
    <col min="2" max="2" width="13.44140625" style="15" bestFit="1" customWidth="1"/>
    <col min="3" max="3" width="6.5546875" style="15" bestFit="1" customWidth="1"/>
    <col min="4" max="7" width="13.33203125" style="15" bestFit="1" customWidth="1"/>
    <col min="8" max="8" width="26.88671875" style="15" bestFit="1" customWidth="1"/>
    <col min="11" max="11" width="14.88671875" customWidth="1"/>
    <col min="12" max="12" width="11.44140625" customWidth="1"/>
    <col min="13" max="13" width="11.5546875" customWidth="1"/>
    <col min="15" max="15" width="11.5546875" bestFit="1" customWidth="1"/>
    <col min="19" max="19" width="7.5546875" bestFit="1" customWidth="1"/>
    <col min="21" max="21" width="12" bestFit="1" customWidth="1"/>
    <col min="22" max="22" width="24.44140625" customWidth="1"/>
    <col min="25" max="25" width="7.5546875" bestFit="1" customWidth="1"/>
    <col min="27" max="27" width="26.109375" customWidth="1"/>
    <col min="28" max="28" width="14.33203125" customWidth="1"/>
    <col min="30" max="30" width="7.5546875" bestFit="1" customWidth="1"/>
    <col min="32" max="32" width="26.109375" customWidth="1"/>
  </cols>
  <sheetData>
    <row r="1" spans="1:32" ht="43.2" x14ac:dyDescent="0.3">
      <c r="A1" s="54" t="s">
        <v>11</v>
      </c>
      <c r="B1" s="54" t="s">
        <v>12</v>
      </c>
      <c r="C1" s="54" t="s">
        <v>13</v>
      </c>
      <c r="D1" s="54" t="s">
        <v>14</v>
      </c>
      <c r="E1" s="54" t="s">
        <v>15</v>
      </c>
      <c r="F1" s="54" t="s">
        <v>16</v>
      </c>
      <c r="G1" s="54" t="s">
        <v>17</v>
      </c>
      <c r="H1" s="54" t="s">
        <v>136</v>
      </c>
      <c r="K1" s="19" t="s">
        <v>134</v>
      </c>
      <c r="L1" s="19" t="s">
        <v>153</v>
      </c>
      <c r="M1" s="19" t="s">
        <v>154</v>
      </c>
      <c r="N1" s="19" t="s">
        <v>49</v>
      </c>
      <c r="O1" s="20" t="s">
        <v>144</v>
      </c>
      <c r="P1" s="19" t="s">
        <v>50</v>
      </c>
      <c r="S1" s="5" t="s">
        <v>51</v>
      </c>
      <c r="T1" s="11" t="s">
        <v>132</v>
      </c>
      <c r="U1" s="11" t="s">
        <v>17</v>
      </c>
      <c r="V1" s="2" t="s">
        <v>147</v>
      </c>
      <c r="Y1" s="5" t="s">
        <v>51</v>
      </c>
      <c r="Z1" s="11" t="s">
        <v>132</v>
      </c>
      <c r="AA1" s="2" t="s">
        <v>146</v>
      </c>
      <c r="AD1" s="5" t="s">
        <v>51</v>
      </c>
      <c r="AE1" s="11" t="s">
        <v>132</v>
      </c>
      <c r="AF1" s="2" t="s">
        <v>146</v>
      </c>
    </row>
    <row r="2" spans="1:32" x14ac:dyDescent="0.3">
      <c r="A2" t="s">
        <v>57</v>
      </c>
      <c r="B2" t="s">
        <v>181</v>
      </c>
      <c r="C2" t="s">
        <v>182</v>
      </c>
      <c r="D2">
        <v>0.60214780599999995</v>
      </c>
      <c r="E2"/>
      <c r="F2"/>
      <c r="G2">
        <v>24.455511829999999</v>
      </c>
      <c r="H2">
        <v>12.35351481</v>
      </c>
      <c r="K2" s="21">
        <v>1000</v>
      </c>
      <c r="L2" s="24">
        <f>U2</f>
        <v>20011.264630000001</v>
      </c>
      <c r="M2" s="24">
        <f>U14</f>
        <v>14744.367480000001</v>
      </c>
      <c r="N2" s="22">
        <f>AVERAGE(L2:M2)</f>
        <v>17377.816055000003</v>
      </c>
      <c r="O2" s="22">
        <f>N2^2</f>
        <v>301988490.84141588</v>
      </c>
      <c r="P2" s="22">
        <f>STDEV(L2:M2)</f>
        <v>3724.2586905770845</v>
      </c>
      <c r="S2" s="6" t="s">
        <v>57</v>
      </c>
      <c r="T2" t="s">
        <v>19</v>
      </c>
      <c r="U2" s="12">
        <f t="array" ref="U2">INDEX($G$2:$G$20000,MATCH(1,IF($A$2:$A$20000=$S2,IF($C$2:$C$20000=$T2,1)),0))</f>
        <v>20011.264630000001</v>
      </c>
      <c r="V2">
        <f>$L$18*(U2^2) + $L$19*U2+$L$20</f>
        <v>2529.2071136163227</v>
      </c>
      <c r="Y2" s="6" t="s">
        <v>57</v>
      </c>
      <c r="Z2" t="s">
        <v>145</v>
      </c>
      <c r="AA2" s="12" t="e">
        <f t="array" ref="AA2">INDEX($E$2:$E$5000,MATCH(1,IF($A$2:$A$5000=$Y2,IF($C$2:$C$5000=$Z2,1)),0))</f>
        <v>#N/A</v>
      </c>
      <c r="AB2" s="12"/>
      <c r="AD2" s="6" t="s">
        <v>57</v>
      </c>
      <c r="AE2" t="s">
        <v>148</v>
      </c>
      <c r="AF2" s="12" t="e">
        <f>INDEX($E$2:$E$5000,MATCH(1,IF($A$2:$A$5000=$AD2,IF($C$2:$C$5000=$AE2,1)),0))</f>
        <v>#N/A</v>
      </c>
    </row>
    <row r="3" spans="1:32" x14ac:dyDescent="0.3">
      <c r="A3" t="s">
        <v>57</v>
      </c>
      <c r="B3" t="s">
        <v>181</v>
      </c>
      <c r="C3" t="s">
        <v>183</v>
      </c>
      <c r="D3">
        <v>0.861210637</v>
      </c>
      <c r="E3"/>
      <c r="F3"/>
      <c r="G3">
        <v>1870.919881</v>
      </c>
      <c r="H3">
        <v>12.7</v>
      </c>
      <c r="K3" s="21">
        <v>800</v>
      </c>
      <c r="L3" s="24">
        <f t="shared" ref="L3:L13" si="0">U3</f>
        <v>15165.86958</v>
      </c>
      <c r="M3" s="24">
        <f t="shared" ref="M3:M13" si="1">U15</f>
        <v>11355.84902</v>
      </c>
      <c r="N3" s="22">
        <f t="shared" ref="N3:N13" si="2">AVERAGE(L3:M3)</f>
        <v>13260.8593</v>
      </c>
      <c r="O3" s="22">
        <f t="shared" ref="O3:O13" si="3">N3^2</f>
        <v>175850389.3743965</v>
      </c>
      <c r="P3" s="22">
        <f t="shared" ref="P3:P13" si="4">STDEV(L3:M3)</f>
        <v>2694.0913744361646</v>
      </c>
      <c r="S3" s="6" t="s">
        <v>58</v>
      </c>
      <c r="T3" t="s">
        <v>19</v>
      </c>
      <c r="U3" s="12">
        <f t="array" ref="U3">INDEX($G$2:$G$20000,MATCH(1,IF($A$2:$A$20000=$S3,IF($C$2:$C$20000=$T3,1)),0))</f>
        <v>15165.86958</v>
      </c>
      <c r="V3">
        <f t="shared" ref="V3:V33" si="5">$L$18*(U3^2) + $L$19*U3+$L$20</f>
        <v>1874.9625217142984</v>
      </c>
      <c r="Y3" s="6" t="s">
        <v>58</v>
      </c>
      <c r="Z3" t="s">
        <v>145</v>
      </c>
      <c r="AA3" s="12" t="e">
        <f t="array" ref="AA3">INDEX($E$2:$E$5000,MATCH(1,IF($A$2:$A$5000=$Y3,IF($C$2:$C$5000=$Z3,1)),0))</f>
        <v>#N/A</v>
      </c>
      <c r="AB3" s="12"/>
      <c r="AD3" s="6" t="s">
        <v>58</v>
      </c>
      <c r="AE3" t="s">
        <v>148</v>
      </c>
      <c r="AF3" s="12" t="e">
        <f t="shared" ref="AF3:AF66" si="6">INDEX($E$2:$E$5000,MATCH(1,IF($A$2:$A$5000=$AD3,IF($C$2:$C$5000=$AE3,1)),0))</f>
        <v>#N/A</v>
      </c>
    </row>
    <row r="4" spans="1:32" x14ac:dyDescent="0.3">
      <c r="A4" t="s">
        <v>57</v>
      </c>
      <c r="B4" t="s">
        <v>181</v>
      </c>
      <c r="C4" t="s">
        <v>184</v>
      </c>
      <c r="D4">
        <v>1.0909822469999999</v>
      </c>
      <c r="E4"/>
      <c r="F4"/>
      <c r="G4">
        <v>42.690395080000002</v>
      </c>
      <c r="H4">
        <v>12.94748942</v>
      </c>
      <c r="K4" s="21">
        <v>600</v>
      </c>
      <c r="L4" s="24">
        <f t="shared" si="0"/>
        <v>11466.017830000001</v>
      </c>
      <c r="M4" s="24">
        <f t="shared" si="1"/>
        <v>9540.0802199999998</v>
      </c>
      <c r="N4" s="22">
        <f t="shared" si="2"/>
        <v>10503.049025</v>
      </c>
      <c r="O4" s="22">
        <f t="shared" si="3"/>
        <v>110314038.82155345</v>
      </c>
      <c r="P4" s="22">
        <f t="shared" si="4"/>
        <v>1361.8435441732129</v>
      </c>
      <c r="S4" s="6" t="s">
        <v>59</v>
      </c>
      <c r="T4" t="s">
        <v>19</v>
      </c>
      <c r="U4" s="12">
        <f t="array" ref="U4">INDEX($G$2:$G$20000,MATCH(1,IF($A$2:$A$20000=$S4,IF($C$2:$C$20000=$T4,1)),0))</f>
        <v>11466.017830000001</v>
      </c>
      <c r="V4">
        <f t="shared" si="5"/>
        <v>1397.5250638465145</v>
      </c>
      <c r="Y4" s="6" t="s">
        <v>59</v>
      </c>
      <c r="Z4" t="s">
        <v>145</v>
      </c>
      <c r="AA4" s="12" t="e">
        <f t="array" ref="AA4">INDEX($E$2:$E$5000,MATCH(1,IF($A$2:$A$5000=$Y4,IF($C$2:$C$5000=$Z4,1)),0))</f>
        <v>#N/A</v>
      </c>
      <c r="AB4" s="12"/>
      <c r="AD4" s="6" t="s">
        <v>59</v>
      </c>
      <c r="AE4" t="s">
        <v>148</v>
      </c>
      <c r="AF4" s="12" t="e">
        <f t="shared" si="6"/>
        <v>#N/A</v>
      </c>
    </row>
    <row r="5" spans="1:32" x14ac:dyDescent="0.3">
      <c r="A5" t="s">
        <v>57</v>
      </c>
      <c r="B5" t="s">
        <v>181</v>
      </c>
      <c r="C5" t="s">
        <v>184</v>
      </c>
      <c r="D5">
        <v>5.2608568480000004</v>
      </c>
      <c r="E5"/>
      <c r="F5"/>
      <c r="G5">
        <v>581.75647059999994</v>
      </c>
      <c r="H5">
        <v>15.10889704</v>
      </c>
      <c r="K5" s="21">
        <v>400</v>
      </c>
      <c r="L5" s="24">
        <f t="shared" si="0"/>
        <v>7804.6944329999997</v>
      </c>
      <c r="M5" s="24">
        <f t="shared" si="1"/>
        <v>5908.8299260000003</v>
      </c>
      <c r="N5" s="22">
        <f t="shared" si="2"/>
        <v>6856.7621794999995</v>
      </c>
      <c r="O5" s="22">
        <f t="shared" si="3"/>
        <v>47015187.586221583</v>
      </c>
      <c r="P5" s="22">
        <f t="shared" si="4"/>
        <v>1340.5786491105939</v>
      </c>
      <c r="S5" s="6" t="s">
        <v>60</v>
      </c>
      <c r="T5" t="s">
        <v>19</v>
      </c>
      <c r="U5" s="12">
        <f t="array" ref="U5">INDEX($G$2:$G$20000,MATCH(1,IF($A$2:$A$20000=$S5,IF($C$2:$C$20000=$T5,1)),0))</f>
        <v>7804.6944329999997</v>
      </c>
      <c r="V5">
        <f t="shared" si="5"/>
        <v>943.92554403795077</v>
      </c>
      <c r="Y5" s="6" t="s">
        <v>60</v>
      </c>
      <c r="Z5" t="s">
        <v>145</v>
      </c>
      <c r="AA5" s="12" t="e">
        <f t="array" ref="AA5">INDEX($E$2:$E$5000,MATCH(1,IF($A$2:$A$5000=$Y5,IF($C$2:$C$5000=$Z5,1)),0))</f>
        <v>#N/A</v>
      </c>
      <c r="AB5" s="12"/>
      <c r="AD5" s="6" t="s">
        <v>60</v>
      </c>
      <c r="AE5" t="s">
        <v>148</v>
      </c>
      <c r="AF5" s="12" t="e">
        <f t="shared" si="6"/>
        <v>#N/A</v>
      </c>
    </row>
    <row r="6" spans="1:32" x14ac:dyDescent="0.3">
      <c r="A6" t="s">
        <v>57</v>
      </c>
      <c r="B6" t="s">
        <v>181</v>
      </c>
      <c r="C6" t="s">
        <v>184</v>
      </c>
      <c r="D6">
        <v>5.9327260610000003</v>
      </c>
      <c r="E6"/>
      <c r="F6"/>
      <c r="G6">
        <v>1366.035603</v>
      </c>
      <c r="H6">
        <v>15.32338788</v>
      </c>
      <c r="K6" s="21">
        <v>200</v>
      </c>
      <c r="L6" s="24">
        <f t="shared" si="0"/>
        <v>3597.2279279999998</v>
      </c>
      <c r="M6" s="24">
        <f t="shared" si="1"/>
        <v>2560.632098</v>
      </c>
      <c r="N6" s="22">
        <f t="shared" si="2"/>
        <v>3078.9300130000001</v>
      </c>
      <c r="O6" s="22">
        <f t="shared" si="3"/>
        <v>9479810.0249521807</v>
      </c>
      <c r="P6" s="22">
        <f t="shared" si="4"/>
        <v>732.98394074269538</v>
      </c>
      <c r="S6" s="6" t="s">
        <v>61</v>
      </c>
      <c r="T6" t="s">
        <v>19</v>
      </c>
      <c r="U6" s="12">
        <f t="array" ref="U6">INDEX($G$2:$G$20000,MATCH(1,IF($A$2:$A$20000=$S6,IF($C$2:$C$20000=$T6,1)),0))</f>
        <v>3597.2279279999998</v>
      </c>
      <c r="V6">
        <f t="shared" si="5"/>
        <v>445.83999738738822</v>
      </c>
      <c r="Y6" s="6" t="s">
        <v>61</v>
      </c>
      <c r="Z6" t="s">
        <v>145</v>
      </c>
      <c r="AA6" s="12" t="e">
        <f t="array" ref="AA6">INDEX($E$2:$E$5000,MATCH(1,IF($A$2:$A$5000=$Y6,IF($C$2:$C$5000=$Z6,1)),0))</f>
        <v>#N/A</v>
      </c>
      <c r="AB6" s="12"/>
      <c r="AD6" s="6" t="s">
        <v>61</v>
      </c>
      <c r="AE6" t="s">
        <v>148</v>
      </c>
      <c r="AF6" s="12" t="e">
        <f t="shared" si="6"/>
        <v>#N/A</v>
      </c>
    </row>
    <row r="7" spans="1:32" x14ac:dyDescent="0.3">
      <c r="A7" t="s">
        <v>57</v>
      </c>
      <c r="B7" t="s">
        <v>181</v>
      </c>
      <c r="C7" t="s">
        <v>184</v>
      </c>
      <c r="D7">
        <v>8.0089749500000007</v>
      </c>
      <c r="E7"/>
      <c r="F7"/>
      <c r="G7">
        <v>4064.3001260000001</v>
      </c>
      <c r="H7">
        <v>15.9008632</v>
      </c>
      <c r="K7" s="21">
        <v>150</v>
      </c>
      <c r="L7" s="24">
        <f t="shared" si="0"/>
        <v>2503.3788610000001</v>
      </c>
      <c r="M7" s="24">
        <f t="shared" si="1"/>
        <v>1721.1702580000001</v>
      </c>
      <c r="N7" s="22">
        <f t="shared" si="2"/>
        <v>2112.2745595000001</v>
      </c>
      <c r="O7" s="22">
        <f t="shared" si="3"/>
        <v>4461703.8147109197</v>
      </c>
      <c r="P7" s="22">
        <f t="shared" si="4"/>
        <v>553.10500748375603</v>
      </c>
      <c r="S7" s="6" t="s">
        <v>62</v>
      </c>
      <c r="T7" t="s">
        <v>19</v>
      </c>
      <c r="U7" s="12">
        <f t="array" ref="U7">INDEX($G$2:$G$20000,MATCH(1,IF($A$2:$A$20000=$S7,IF($C$2:$C$20000=$T7,1)),0))</f>
        <v>2503.3788610000001</v>
      </c>
      <c r="V7">
        <f t="shared" si="5"/>
        <v>320.40786025959119</v>
      </c>
      <c r="Y7" s="6" t="s">
        <v>62</v>
      </c>
      <c r="Z7" t="s">
        <v>145</v>
      </c>
      <c r="AA7" s="12" t="e">
        <f t="array" ref="AA7">INDEX($E$2:$E$5000,MATCH(1,IF($A$2:$A$5000=$Y7,IF($C$2:$C$5000=$Z7,1)),0))</f>
        <v>#N/A</v>
      </c>
      <c r="AB7" s="12"/>
      <c r="AD7" s="6" t="s">
        <v>62</v>
      </c>
      <c r="AE7" t="s">
        <v>148</v>
      </c>
      <c r="AF7" s="12" t="e">
        <f t="shared" si="6"/>
        <v>#N/A</v>
      </c>
    </row>
    <row r="8" spans="1:32" x14ac:dyDescent="0.3">
      <c r="A8" t="s">
        <v>57</v>
      </c>
      <c r="B8" t="s">
        <v>181</v>
      </c>
      <c r="C8"/>
      <c r="D8">
        <v>17.74088428</v>
      </c>
      <c r="E8">
        <v>0.60931500199999999</v>
      </c>
      <c r="F8">
        <v>0.100146476</v>
      </c>
      <c r="G8">
        <v>20.81743732</v>
      </c>
      <c r="H8">
        <v>17.798282100000002</v>
      </c>
      <c r="K8" s="21">
        <v>100</v>
      </c>
      <c r="L8" s="24">
        <f t="shared" si="0"/>
        <v>1433.7039299999999</v>
      </c>
      <c r="M8" s="24">
        <f t="shared" si="1"/>
        <v>1010.090842</v>
      </c>
      <c r="N8" s="22">
        <f t="shared" si="2"/>
        <v>1221.8973859999999</v>
      </c>
      <c r="O8" s="22">
        <f t="shared" si="3"/>
        <v>1493033.2219136327</v>
      </c>
      <c r="P8" s="22">
        <f t="shared" si="4"/>
        <v>299.53968712417395</v>
      </c>
      <c r="S8" s="6" t="s">
        <v>63</v>
      </c>
      <c r="T8" t="s">
        <v>19</v>
      </c>
      <c r="U8" s="12">
        <f t="array" ref="U8">INDEX($G$2:$G$20000,MATCH(1,IF($A$2:$A$20000=$S8,IF($C$2:$C$20000=$T8,1)),0))</f>
        <v>1433.7039299999999</v>
      </c>
      <c r="V8">
        <f t="shared" si="5"/>
        <v>199.3677687432282</v>
      </c>
      <c r="Y8" s="6" t="s">
        <v>63</v>
      </c>
      <c r="Z8" t="s">
        <v>145</v>
      </c>
      <c r="AA8" s="12" t="e">
        <f t="array" ref="AA8">INDEX($E$2:$E$5000,MATCH(1,IF($A$2:$A$5000=$Y8,IF($C$2:$C$5000=$Z8,1)),0))</f>
        <v>#N/A</v>
      </c>
      <c r="AB8" s="12"/>
      <c r="AD8" s="6" t="s">
        <v>63</v>
      </c>
      <c r="AE8" t="s">
        <v>148</v>
      </c>
      <c r="AF8" s="12" t="e">
        <f t="shared" si="6"/>
        <v>#N/A</v>
      </c>
    </row>
    <row r="9" spans="1:32" x14ac:dyDescent="0.3">
      <c r="A9" t="s">
        <v>57</v>
      </c>
      <c r="B9" t="s">
        <v>181</v>
      </c>
      <c r="C9"/>
      <c r="D9">
        <v>30.30968128</v>
      </c>
      <c r="E9">
        <v>3.5104509400000001</v>
      </c>
      <c r="F9">
        <v>0.57697461999999999</v>
      </c>
      <c r="G9">
        <v>119.93565270000001</v>
      </c>
      <c r="H9">
        <v>19.49770947</v>
      </c>
      <c r="K9" s="21">
        <v>80</v>
      </c>
      <c r="L9" s="24">
        <f t="shared" si="0"/>
        <v>1110.755813</v>
      </c>
      <c r="M9" s="24">
        <f t="shared" si="1"/>
        <v>832.5637772</v>
      </c>
      <c r="N9" s="22">
        <f t="shared" si="2"/>
        <v>971.6597951</v>
      </c>
      <c r="O9" s="22">
        <f t="shared" si="3"/>
        <v>944122.75741377403</v>
      </c>
      <c r="P9" s="22">
        <f t="shared" si="4"/>
        <v>196.71147498627101</v>
      </c>
      <c r="S9" s="6" t="s">
        <v>64</v>
      </c>
      <c r="T9" t="s">
        <v>19</v>
      </c>
      <c r="U9" s="12">
        <f t="array" ref="U9">INDEX($G$2:$G$20000,MATCH(1,IF($A$2:$A$20000=$S9,IF($C$2:$C$20000=$T9,1)),0))</f>
        <v>1110.755813</v>
      </c>
      <c r="V9">
        <f t="shared" si="5"/>
        <v>163.1390866884793</v>
      </c>
      <c r="Y9" s="6" t="s">
        <v>64</v>
      </c>
      <c r="Z9" t="s">
        <v>145</v>
      </c>
      <c r="AA9" s="12" t="e">
        <f t="array" ref="AA9">INDEX($E$2:$E$5000,MATCH(1,IF($A$2:$A$5000=$Y9,IF($C$2:$C$5000=$Z9,1)),0))</f>
        <v>#N/A</v>
      </c>
      <c r="AB9" s="12"/>
      <c r="AD9" s="6" t="s">
        <v>64</v>
      </c>
      <c r="AE9" t="s">
        <v>148</v>
      </c>
      <c r="AF9" s="12" t="e">
        <f t="shared" si="6"/>
        <v>#N/A</v>
      </c>
    </row>
    <row r="10" spans="1:32" x14ac:dyDescent="0.3">
      <c r="A10" t="s">
        <v>57</v>
      </c>
      <c r="B10" t="s">
        <v>181</v>
      </c>
      <c r="C10"/>
      <c r="D10">
        <v>55.127236060000001</v>
      </c>
      <c r="E10">
        <v>0.70694849299999996</v>
      </c>
      <c r="F10">
        <v>0.116193431</v>
      </c>
      <c r="G10">
        <v>24.15311604</v>
      </c>
      <c r="H10">
        <v>22.02210157</v>
      </c>
      <c r="K10" s="21">
        <v>60</v>
      </c>
      <c r="L10" s="24">
        <f t="shared" si="0"/>
        <v>789.57091600000001</v>
      </c>
      <c r="M10" s="24">
        <f t="shared" si="1"/>
        <v>542.40101909999998</v>
      </c>
      <c r="N10" s="22">
        <f t="shared" si="2"/>
        <v>665.98596754999994</v>
      </c>
      <c r="O10" s="22">
        <f t="shared" si="3"/>
        <v>443537.30897350959</v>
      </c>
      <c r="P10" s="22">
        <f t="shared" si="4"/>
        <v>174.77551020317</v>
      </c>
      <c r="S10" s="6" t="s">
        <v>65</v>
      </c>
      <c r="T10" t="s">
        <v>19</v>
      </c>
      <c r="U10" s="12">
        <f t="array" ref="U10">INDEX($G$2:$G$20000,MATCH(1,IF($A$2:$A$20000=$S10,IF($C$2:$C$20000=$T10,1)),0))</f>
        <v>789.57091600000001</v>
      </c>
      <c r="V10">
        <f t="shared" si="5"/>
        <v>127.25302468837518</v>
      </c>
      <c r="Y10" s="6" t="s">
        <v>65</v>
      </c>
      <c r="Z10" t="s">
        <v>145</v>
      </c>
      <c r="AA10" s="12" t="e">
        <f t="array" ref="AA10">INDEX($E$2:$E$5000,MATCH(1,IF($A$2:$A$5000=$Y10,IF($C$2:$C$5000=$Z10,1)),0))</f>
        <v>#N/A</v>
      </c>
      <c r="AB10" s="12"/>
      <c r="AD10" s="6" t="s">
        <v>65</v>
      </c>
      <c r="AE10" t="s">
        <v>148</v>
      </c>
      <c r="AF10" s="12" t="e">
        <f t="shared" si="6"/>
        <v>#N/A</v>
      </c>
    </row>
    <row r="11" spans="1:32" x14ac:dyDescent="0.3">
      <c r="A11" t="s">
        <v>57</v>
      </c>
      <c r="B11" t="s">
        <v>181</v>
      </c>
      <c r="C11"/>
      <c r="D11">
        <v>125.53675130000001</v>
      </c>
      <c r="E11">
        <v>3.6506803410000002</v>
      </c>
      <c r="F11">
        <v>0.60002259999999996</v>
      </c>
      <c r="G11">
        <v>124.726634</v>
      </c>
      <c r="H11">
        <v>27.384372389999999</v>
      </c>
      <c r="K11" s="21">
        <v>40</v>
      </c>
      <c r="L11" s="24">
        <f t="shared" si="0"/>
        <v>425.9240873</v>
      </c>
      <c r="M11" s="24">
        <f t="shared" si="1"/>
        <v>301.40553840000001</v>
      </c>
      <c r="N11" s="22">
        <f t="shared" si="2"/>
        <v>363.66481284999998</v>
      </c>
      <c r="O11" s="22">
        <f t="shared" si="3"/>
        <v>132252.0961052255</v>
      </c>
      <c r="P11" s="22">
        <f t="shared" si="4"/>
        <v>88.047910310699024</v>
      </c>
      <c r="S11" s="6" t="s">
        <v>66</v>
      </c>
      <c r="T11" t="s">
        <v>19</v>
      </c>
      <c r="U11" s="12">
        <f t="array" ref="U11">INDEX($G$2:$G$20000,MATCH(1,IF($A$2:$A$20000=$S11,IF($C$2:$C$20000=$T11,1)),0))</f>
        <v>425.9240873</v>
      </c>
      <c r="V11">
        <f t="shared" si="5"/>
        <v>86.79700716761964</v>
      </c>
      <c r="Y11" s="6" t="s">
        <v>66</v>
      </c>
      <c r="Z11" t="s">
        <v>145</v>
      </c>
      <c r="AA11" s="12" t="e">
        <f t="array" ref="AA11">INDEX($E$2:$E$5000,MATCH(1,IF($A$2:$A$5000=$Y11,IF($C$2:$C$5000=$Z11,1)),0))</f>
        <v>#N/A</v>
      </c>
      <c r="AB11" s="12"/>
      <c r="AD11" s="6" t="s">
        <v>66</v>
      </c>
      <c r="AE11" t="s">
        <v>148</v>
      </c>
      <c r="AF11" s="12" t="e">
        <f t="shared" si="6"/>
        <v>#N/A</v>
      </c>
    </row>
    <row r="12" spans="1:32" x14ac:dyDescent="0.3">
      <c r="A12" t="s">
        <v>57</v>
      </c>
      <c r="B12" t="s">
        <v>181</v>
      </c>
      <c r="C12"/>
      <c r="D12">
        <v>145.94172470000001</v>
      </c>
      <c r="E12">
        <v>13.104298099999999</v>
      </c>
      <c r="F12">
        <v>2.1538108760000001</v>
      </c>
      <c r="G12">
        <v>447.71243720000001</v>
      </c>
      <c r="H12">
        <v>28.753813860000001</v>
      </c>
      <c r="K12" s="21">
        <v>20</v>
      </c>
      <c r="L12" s="24">
        <f t="shared" si="0"/>
        <v>1.6301037920000001</v>
      </c>
      <c r="M12" s="24">
        <f t="shared" si="1"/>
        <v>107.5040954</v>
      </c>
      <c r="N12" s="22">
        <f t="shared" si="2"/>
        <v>54.567099595999998</v>
      </c>
      <c r="O12" s="22">
        <f t="shared" si="3"/>
        <v>2977.5683583197833</v>
      </c>
      <c r="P12" s="22">
        <f t="shared" si="4"/>
        <v>74.864217417304417</v>
      </c>
      <c r="S12" s="6" t="s">
        <v>67</v>
      </c>
      <c r="T12" t="s">
        <v>19</v>
      </c>
      <c r="U12" s="12">
        <f t="array" ref="U12">INDEX($G$2:$G$20000,MATCH(1,IF($A$2:$A$20000=$S12,IF($C$2:$C$20000=$T12,1)),0))</f>
        <v>1.6301037920000001</v>
      </c>
      <c r="V12">
        <f t="shared" si="5"/>
        <v>39.827965318703662</v>
      </c>
      <c r="Y12" s="6" t="s">
        <v>67</v>
      </c>
      <c r="Z12" t="s">
        <v>145</v>
      </c>
      <c r="AA12" s="12" t="e">
        <f t="array" ref="AA12">INDEX($E$2:$E$5000,MATCH(1,IF($A$2:$A$5000=$Y12,IF($C$2:$C$5000=$Z12,1)),0))</f>
        <v>#N/A</v>
      </c>
      <c r="AB12" s="12"/>
      <c r="AD12" s="6" t="s">
        <v>67</v>
      </c>
      <c r="AE12" t="s">
        <v>148</v>
      </c>
      <c r="AF12" s="12" t="e">
        <f t="shared" si="6"/>
        <v>#N/A</v>
      </c>
    </row>
    <row r="13" spans="1:32" x14ac:dyDescent="0.3">
      <c r="A13" t="s">
        <v>57</v>
      </c>
      <c r="B13" t="s">
        <v>181</v>
      </c>
      <c r="C13"/>
      <c r="D13">
        <v>153.96665899999999</v>
      </c>
      <c r="E13">
        <v>1.123344992</v>
      </c>
      <c r="F13">
        <v>0.18463199199999999</v>
      </c>
      <c r="G13">
        <v>38.379432469999998</v>
      </c>
      <c r="H13">
        <v>29.281791299999998</v>
      </c>
      <c r="K13" s="21">
        <v>10</v>
      </c>
      <c r="L13" s="24" t="e">
        <f t="shared" si="0"/>
        <v>#N/A</v>
      </c>
      <c r="M13" s="24">
        <f t="shared" si="1"/>
        <v>37.041369109999998</v>
      </c>
      <c r="N13" s="22" t="e">
        <f t="shared" si="2"/>
        <v>#N/A</v>
      </c>
      <c r="O13" s="22" t="e">
        <f t="shared" si="3"/>
        <v>#N/A</v>
      </c>
      <c r="P13" s="22" t="e">
        <f t="shared" si="4"/>
        <v>#N/A</v>
      </c>
      <c r="S13" s="6" t="s">
        <v>68</v>
      </c>
      <c r="T13" t="s">
        <v>19</v>
      </c>
      <c r="U13" s="12" t="e">
        <f t="array" ref="U13">INDEX($G$2:$G$20000,MATCH(1,IF($A$2:$A$20000=$S13,IF($C$2:$C$20000=$T13,1)),0))</f>
        <v>#N/A</v>
      </c>
      <c r="V13" t="e">
        <f t="shared" si="5"/>
        <v>#N/A</v>
      </c>
      <c r="Y13" s="6" t="s">
        <v>68</v>
      </c>
      <c r="Z13" t="s">
        <v>145</v>
      </c>
      <c r="AA13" s="12" t="e">
        <f t="array" ref="AA13">INDEX($E$2:$E$5000,MATCH(1,IF($A$2:$A$5000=$Y13,IF($C$2:$C$5000=$Z13,1)),0))</f>
        <v>#N/A</v>
      </c>
      <c r="AB13" s="12"/>
      <c r="AD13" s="6" t="s">
        <v>68</v>
      </c>
      <c r="AE13" t="s">
        <v>148</v>
      </c>
      <c r="AF13" s="12" t="e">
        <f t="shared" si="6"/>
        <v>#N/A</v>
      </c>
    </row>
    <row r="14" spans="1:32" x14ac:dyDescent="0.3">
      <c r="A14" t="s">
        <v>57</v>
      </c>
      <c r="B14" t="s">
        <v>181</v>
      </c>
      <c r="C14" t="s">
        <v>19</v>
      </c>
      <c r="D14">
        <v>157.75361319999999</v>
      </c>
      <c r="E14">
        <v>585.71876789999999</v>
      </c>
      <c r="F14">
        <v>96.268220009999993</v>
      </c>
      <c r="G14">
        <v>20011.264630000001</v>
      </c>
      <c r="H14">
        <v>29.529280719999999</v>
      </c>
      <c r="L14" s="87" t="s">
        <v>138</v>
      </c>
      <c r="M14" s="87"/>
      <c r="S14" s="6" t="s">
        <v>69</v>
      </c>
      <c r="T14" t="s">
        <v>19</v>
      </c>
      <c r="U14" s="12">
        <f t="array" ref="U14">INDEX($G$2:$G$20000,MATCH(1,IF($A$2:$A$20000=$S14,IF($C$2:$C$20000=$T14,1)),0))</f>
        <v>14744.367480000001</v>
      </c>
      <c r="V14">
        <f t="shared" si="5"/>
        <v>1819.6036304616971</v>
      </c>
      <c r="Y14" s="6" t="s">
        <v>69</v>
      </c>
      <c r="Z14" t="s">
        <v>145</v>
      </c>
      <c r="AA14" s="12" t="e">
        <f t="array" ref="AA14">INDEX($E$2:$E$5000,MATCH(1,IF($A$2:$A$5000=$Y14,IF($C$2:$C$5000=$Z14,1)),0))</f>
        <v>#N/A</v>
      </c>
      <c r="AB14" s="12"/>
      <c r="AD14" s="6" t="s">
        <v>69</v>
      </c>
      <c r="AE14" t="s">
        <v>148</v>
      </c>
      <c r="AF14" s="12" t="e">
        <f t="shared" si="6"/>
        <v>#N/A</v>
      </c>
    </row>
    <row r="15" spans="1:32" x14ac:dyDescent="0.3">
      <c r="A15" t="s">
        <v>58</v>
      </c>
      <c r="B15" t="s">
        <v>185</v>
      </c>
      <c r="C15" t="s">
        <v>183</v>
      </c>
      <c r="D15">
        <v>0.861210637</v>
      </c>
      <c r="E15"/>
      <c r="F15"/>
      <c r="G15">
        <v>1873.96343</v>
      </c>
      <c r="H15">
        <v>12.7</v>
      </c>
      <c r="L15" s="18"/>
      <c r="M15" s="18"/>
      <c r="S15" s="6" t="s">
        <v>70</v>
      </c>
      <c r="T15" t="s">
        <v>19</v>
      </c>
      <c r="U15" s="12">
        <f t="array" ref="U15">INDEX($G$2:$G$20000,MATCH(1,IF($A$2:$A$20000=$S15,IF($C$2:$C$20000=$T15,1)),0))</f>
        <v>11355.84902</v>
      </c>
      <c r="V15">
        <f t="shared" si="5"/>
        <v>1383.6024466835242</v>
      </c>
      <c r="Y15" s="6" t="s">
        <v>70</v>
      </c>
      <c r="Z15" t="s">
        <v>145</v>
      </c>
      <c r="AA15" s="12" t="e">
        <f t="array" ref="AA15">INDEX($E$2:$E$5000,MATCH(1,IF($A$2:$A$5000=$Y15,IF($C$2:$C$5000=$Z15,1)),0))</f>
        <v>#N/A</v>
      </c>
      <c r="AB15" s="12"/>
      <c r="AD15" s="6" t="s">
        <v>70</v>
      </c>
      <c r="AE15" t="s">
        <v>148</v>
      </c>
      <c r="AF15" s="12" t="e">
        <f t="shared" si="6"/>
        <v>#N/A</v>
      </c>
    </row>
    <row r="16" spans="1:32" x14ac:dyDescent="0.3">
      <c r="A16" t="s">
        <v>58</v>
      </c>
      <c r="B16" t="s">
        <v>185</v>
      </c>
      <c r="C16" t="s">
        <v>184</v>
      </c>
      <c r="D16">
        <v>1.091069947</v>
      </c>
      <c r="E16"/>
      <c r="F16"/>
      <c r="G16">
        <v>39.992939450000002</v>
      </c>
      <c r="H16">
        <v>12.947576249999999</v>
      </c>
      <c r="K16" s="17" t="s">
        <v>137</v>
      </c>
      <c r="L16" t="s">
        <v>140</v>
      </c>
      <c r="S16" s="6" t="s">
        <v>71</v>
      </c>
      <c r="T16" t="s">
        <v>19</v>
      </c>
      <c r="U16" s="12">
        <f t="array" ref="U16">INDEX($G$2:$G$20000,MATCH(1,IF($A$2:$A$20000=$S16,IF($C$2:$C$20000=$T16,1)),0))</f>
        <v>9540.0802199999998</v>
      </c>
      <c r="V16">
        <f t="shared" si="5"/>
        <v>1156.5820477108246</v>
      </c>
      <c r="Y16" s="6" t="s">
        <v>71</v>
      </c>
      <c r="Z16" t="s">
        <v>145</v>
      </c>
      <c r="AA16" s="12" t="e">
        <f t="array" ref="AA16">INDEX($E$2:$E$5000,MATCH(1,IF($A$2:$A$5000=$Y16,IF($C$2:$C$5000=$Z16,1)),0))</f>
        <v>#N/A</v>
      </c>
      <c r="AB16" s="12"/>
      <c r="AD16" s="6" t="s">
        <v>71</v>
      </c>
      <c r="AE16" t="s">
        <v>148</v>
      </c>
      <c r="AF16" s="12" t="e">
        <f t="shared" si="6"/>
        <v>#N/A</v>
      </c>
    </row>
    <row r="17" spans="1:32" x14ac:dyDescent="0.3">
      <c r="A17" t="s">
        <v>58</v>
      </c>
      <c r="B17" t="s">
        <v>185</v>
      </c>
      <c r="C17" t="s">
        <v>184</v>
      </c>
      <c r="D17">
        <v>5.3132587960000004</v>
      </c>
      <c r="E17"/>
      <c r="F17"/>
      <c r="G17">
        <v>475.3164266</v>
      </c>
      <c r="H17">
        <v>15.12624722</v>
      </c>
      <c r="K17" t="s">
        <v>139</v>
      </c>
      <c r="S17" s="6" t="s">
        <v>72</v>
      </c>
      <c r="T17" t="s">
        <v>19</v>
      </c>
      <c r="U17" s="12">
        <f t="array" ref="U17">INDEX($G$2:$G$20000,MATCH(1,IF($A$2:$A$20000=$S17,IF($C$2:$C$20000=$T17,1)),0))</f>
        <v>5908.8299260000003</v>
      </c>
      <c r="V17">
        <f t="shared" si="5"/>
        <v>716.42281359647529</v>
      </c>
      <c r="Y17" s="6" t="s">
        <v>72</v>
      </c>
      <c r="Z17" t="s">
        <v>145</v>
      </c>
      <c r="AA17" s="12" t="e">
        <f t="array" ref="AA17">INDEX($E$2:$E$5000,MATCH(1,IF($A$2:$A$5000=$Y17,IF($C$2:$C$5000=$Z17,1)),0))</f>
        <v>#N/A</v>
      </c>
      <c r="AB17" s="12"/>
      <c r="AD17" s="6" t="s">
        <v>72</v>
      </c>
      <c r="AE17" t="s">
        <v>148</v>
      </c>
      <c r="AF17" s="12" t="e">
        <f t="shared" si="6"/>
        <v>#N/A</v>
      </c>
    </row>
    <row r="18" spans="1:32" x14ac:dyDescent="0.3">
      <c r="A18" t="s">
        <v>58</v>
      </c>
      <c r="B18" t="s">
        <v>185</v>
      </c>
      <c r="C18" t="s">
        <v>184</v>
      </c>
      <c r="D18">
        <v>5.989627134</v>
      </c>
      <c r="E18"/>
      <c r="F18"/>
      <c r="G18">
        <v>1737.6295540000001</v>
      </c>
      <c r="H18">
        <v>15.340813300000001</v>
      </c>
      <c r="K18" s="17" t="s">
        <v>141</v>
      </c>
      <c r="L18">
        <v>6.9999999999999997E-7</v>
      </c>
      <c r="S18" s="6" t="s">
        <v>73</v>
      </c>
      <c r="T18" t="s">
        <v>19</v>
      </c>
      <c r="U18" s="12">
        <f t="array" ref="U18">INDEX($G$2:$G$20000,MATCH(1,IF($A$2:$A$20000=$S18,IF($C$2:$C$20000=$T18,1)),0))</f>
        <v>2560.632098</v>
      </c>
      <c r="V18">
        <f t="shared" si="5"/>
        <v>326.93156933811554</v>
      </c>
      <c r="Y18" s="6" t="s">
        <v>73</v>
      </c>
      <c r="Z18" t="s">
        <v>145</v>
      </c>
      <c r="AA18" s="12" t="e">
        <f t="array" ref="AA18">INDEX($E$2:$E$5000,MATCH(1,IF($A$2:$A$5000=$Y18,IF($C$2:$C$5000=$Z18,1)),0))</f>
        <v>#N/A</v>
      </c>
      <c r="AB18" s="12"/>
      <c r="AD18" s="6" t="s">
        <v>73</v>
      </c>
      <c r="AE18" t="s">
        <v>148</v>
      </c>
      <c r="AF18" s="12" t="e">
        <f t="shared" si="6"/>
        <v>#N/A</v>
      </c>
    </row>
    <row r="19" spans="1:32" x14ac:dyDescent="0.3">
      <c r="A19" t="s">
        <v>58</v>
      </c>
      <c r="B19" t="s">
        <v>185</v>
      </c>
      <c r="C19" t="s">
        <v>184</v>
      </c>
      <c r="D19">
        <v>8.1442132189999992</v>
      </c>
      <c r="E19"/>
      <c r="F19"/>
      <c r="G19">
        <v>3936.0623690000002</v>
      </c>
      <c r="H19">
        <v>15.9349963</v>
      </c>
      <c r="K19" s="17" t="s">
        <v>142</v>
      </c>
      <c r="L19">
        <v>0.1104</v>
      </c>
      <c r="S19" s="6" t="s">
        <v>74</v>
      </c>
      <c r="T19" t="s">
        <v>19</v>
      </c>
      <c r="U19" s="12">
        <f t="array" ref="U19">INDEX($G$2:$G$20000,MATCH(1,IF($A$2:$A$20000=$S19,IF($C$2:$C$20000=$T19,1)),0))</f>
        <v>1721.1702580000001</v>
      </c>
      <c r="V19">
        <f t="shared" si="5"/>
        <v>231.73889542311665</v>
      </c>
      <c r="Y19" s="6" t="s">
        <v>74</v>
      </c>
      <c r="Z19" t="s">
        <v>145</v>
      </c>
      <c r="AA19" s="12" t="e">
        <f t="array" ref="AA19">INDEX($E$2:$E$5000,MATCH(1,IF($A$2:$A$5000=$Y19,IF($C$2:$C$5000=$Z19,1)),0))</f>
        <v>#N/A</v>
      </c>
      <c r="AB19" s="12"/>
      <c r="AD19" s="6" t="s">
        <v>74</v>
      </c>
      <c r="AE19" t="s">
        <v>148</v>
      </c>
      <c r="AF19" s="12" t="e">
        <f t="shared" si="6"/>
        <v>#N/A</v>
      </c>
    </row>
    <row r="20" spans="1:32" x14ac:dyDescent="0.3">
      <c r="A20" t="s">
        <v>58</v>
      </c>
      <c r="B20" t="s">
        <v>185</v>
      </c>
      <c r="C20"/>
      <c r="D20">
        <v>17.856963579999999</v>
      </c>
      <c r="E20">
        <v>0.44336725999999999</v>
      </c>
      <c r="F20">
        <v>9.5197406999999998E-2</v>
      </c>
      <c r="G20">
        <v>14.96234175</v>
      </c>
      <c r="H20">
        <v>17.816575780000001</v>
      </c>
      <c r="K20" s="17" t="s">
        <v>143</v>
      </c>
      <c r="L20">
        <v>39.648000000000003</v>
      </c>
      <c r="S20" s="6" t="s">
        <v>75</v>
      </c>
      <c r="T20" t="s">
        <v>19</v>
      </c>
      <c r="U20" s="12">
        <f t="array" ref="U20">INDEX($G$2:$G$20000,MATCH(1,IF($A$2:$A$20000=$S20,IF($C$2:$C$20000=$T20,1)),0))</f>
        <v>1010.090842</v>
      </c>
      <c r="V20">
        <f t="shared" si="5"/>
        <v>151.87622741316457</v>
      </c>
      <c r="Y20" s="6" t="s">
        <v>75</v>
      </c>
      <c r="Z20" t="s">
        <v>145</v>
      </c>
      <c r="AA20" s="12" t="e">
        <f t="array" ref="AA20">INDEX($E$2:$E$5000,MATCH(1,IF($A$2:$A$5000=$Y20,IF($C$2:$C$5000=$Z20,1)),0))</f>
        <v>#N/A</v>
      </c>
      <c r="AB20" s="12"/>
      <c r="AD20" s="6" t="s">
        <v>75</v>
      </c>
      <c r="AE20" t="s">
        <v>148</v>
      </c>
      <c r="AF20" s="12" t="e">
        <f t="shared" si="6"/>
        <v>#N/A</v>
      </c>
    </row>
    <row r="21" spans="1:32" x14ac:dyDescent="0.3">
      <c r="A21" t="s">
        <v>58</v>
      </c>
      <c r="B21" t="s">
        <v>185</v>
      </c>
      <c r="C21"/>
      <c r="D21">
        <v>30.46918531</v>
      </c>
      <c r="E21">
        <v>2.7478411290000002</v>
      </c>
      <c r="F21">
        <v>0.59000150100000004</v>
      </c>
      <c r="G21">
        <v>92.731560790000003</v>
      </c>
      <c r="H21">
        <v>19.516599339999999</v>
      </c>
      <c r="S21" s="6" t="s">
        <v>76</v>
      </c>
      <c r="T21" t="s">
        <v>19</v>
      </c>
      <c r="U21" s="12">
        <f t="array" ref="U21">INDEX($G$2:$G$20000,MATCH(1,IF($A$2:$A$20000=$S21,IF($C$2:$C$20000=$T21,1)),0))</f>
        <v>832.5637772</v>
      </c>
      <c r="V21">
        <f t="shared" si="5"/>
        <v>132.04825471305386</v>
      </c>
      <c r="Y21" s="6" t="s">
        <v>76</v>
      </c>
      <c r="Z21" t="s">
        <v>145</v>
      </c>
      <c r="AA21" s="12" t="e">
        <f t="array" ref="AA21">INDEX($E$2:$E$5000,MATCH(1,IF($A$2:$A$5000=$Y21,IF($C$2:$C$5000=$Z21,1)),0))</f>
        <v>#N/A</v>
      </c>
      <c r="AB21" s="12"/>
      <c r="AD21" s="6" t="s">
        <v>76</v>
      </c>
      <c r="AE21" t="s">
        <v>148</v>
      </c>
      <c r="AF21" s="12" t="e">
        <f t="shared" si="6"/>
        <v>#N/A</v>
      </c>
    </row>
    <row r="22" spans="1:32" x14ac:dyDescent="0.3">
      <c r="A22" t="s">
        <v>58</v>
      </c>
      <c r="B22" t="s">
        <v>185</v>
      </c>
      <c r="C22"/>
      <c r="D22">
        <v>55.531497340000001</v>
      </c>
      <c r="E22">
        <v>0.51599988600000002</v>
      </c>
      <c r="F22">
        <v>0.110792689</v>
      </c>
      <c r="G22">
        <v>17.41347936</v>
      </c>
      <c r="H22">
        <v>22.05838215</v>
      </c>
      <c r="S22" s="6" t="s">
        <v>77</v>
      </c>
      <c r="T22" t="s">
        <v>19</v>
      </c>
      <c r="U22" s="12">
        <f t="array" ref="U22">INDEX($G$2:$G$20000,MATCH(1,IF($A$2:$A$20000=$S22,IF($C$2:$C$20000=$T22,1)),0))</f>
        <v>542.40101909999998</v>
      </c>
      <c r="V22">
        <f t="shared" si="5"/>
        <v>99.735011714504509</v>
      </c>
      <c r="Y22" s="6" t="s">
        <v>77</v>
      </c>
      <c r="Z22" t="s">
        <v>145</v>
      </c>
      <c r="AA22" s="12" t="e">
        <f t="array" ref="AA22">INDEX($E$2:$E$5000,MATCH(1,IF($A$2:$A$5000=$Y22,IF($C$2:$C$5000=$Z22,1)),0))</f>
        <v>#N/A</v>
      </c>
      <c r="AB22" s="12"/>
      <c r="AD22" s="6" t="s">
        <v>77</v>
      </c>
      <c r="AE22" t="s">
        <v>148</v>
      </c>
      <c r="AF22" s="12" t="e">
        <f t="shared" si="6"/>
        <v>#N/A</v>
      </c>
    </row>
    <row r="23" spans="1:32" x14ac:dyDescent="0.3">
      <c r="A23" t="s">
        <v>58</v>
      </c>
      <c r="B23" t="s">
        <v>185</v>
      </c>
      <c r="C23"/>
      <c r="D23">
        <v>126.3382704</v>
      </c>
      <c r="E23">
        <v>2.1775167579999999</v>
      </c>
      <c r="F23">
        <v>0.467544554</v>
      </c>
      <c r="G23">
        <v>73.484789750000004</v>
      </c>
      <c r="H23">
        <v>27.43903925</v>
      </c>
      <c r="S23" s="6" t="s">
        <v>78</v>
      </c>
      <c r="T23" t="s">
        <v>19</v>
      </c>
      <c r="U23" s="12">
        <f t="array" ref="U23">INDEX($G$2:$G$20000,MATCH(1,IF($A$2:$A$20000=$S23,IF($C$2:$C$20000=$T23,1)),0))</f>
        <v>301.40553840000001</v>
      </c>
      <c r="V23">
        <f t="shared" si="5"/>
        <v>72.98676314836473</v>
      </c>
      <c r="Y23" s="6" t="s">
        <v>78</v>
      </c>
      <c r="Z23" t="s">
        <v>145</v>
      </c>
      <c r="AA23" s="12" t="e">
        <f t="array" ref="AA23">INDEX($E$2:$E$5000,MATCH(1,IF($A$2:$A$5000=$Y23,IF($C$2:$C$5000=$Z23,1)),0))</f>
        <v>#N/A</v>
      </c>
      <c r="AB23" s="12"/>
      <c r="AD23" s="6" t="s">
        <v>78</v>
      </c>
      <c r="AE23" t="s">
        <v>148</v>
      </c>
      <c r="AF23" s="12" t="e">
        <f t="shared" si="6"/>
        <v>#N/A</v>
      </c>
    </row>
    <row r="24" spans="1:32" x14ac:dyDescent="0.3">
      <c r="A24" t="s">
        <v>58</v>
      </c>
      <c r="B24" t="s">
        <v>185</v>
      </c>
      <c r="C24"/>
      <c r="D24">
        <v>147.02622389999999</v>
      </c>
      <c r="E24">
        <v>9.4813634740000001</v>
      </c>
      <c r="F24">
        <v>2.0357867939999998</v>
      </c>
      <c r="G24">
        <v>319.96814660000001</v>
      </c>
      <c r="H24">
        <v>28.825466240000001</v>
      </c>
      <c r="S24" s="6" t="s">
        <v>79</v>
      </c>
      <c r="T24" t="s">
        <v>19</v>
      </c>
      <c r="U24" s="12">
        <f t="array" ref="U24">INDEX($G$2:$G$20000,MATCH(1,IF($A$2:$A$20000=$S24,IF($C$2:$C$20000=$T24,1)),0))</f>
        <v>107.5040954</v>
      </c>
      <c r="V24">
        <f t="shared" si="5"/>
        <v>51.524542123529443</v>
      </c>
      <c r="Y24" s="6" t="s">
        <v>79</v>
      </c>
      <c r="Z24" t="s">
        <v>145</v>
      </c>
      <c r="AA24" s="12" t="e">
        <f t="array" ref="AA24">INDEX($E$2:$E$5000,MATCH(1,IF($A$2:$A$5000=$Y24,IF($C$2:$C$5000=$Z24,1)),0))</f>
        <v>#N/A</v>
      </c>
      <c r="AB24" s="12"/>
      <c r="AD24" s="6" t="s">
        <v>79</v>
      </c>
      <c r="AE24" t="s">
        <v>148</v>
      </c>
      <c r="AF24" s="12" t="e">
        <f t="shared" si="6"/>
        <v>#N/A</v>
      </c>
    </row>
    <row r="25" spans="1:32" x14ac:dyDescent="0.3">
      <c r="A25" t="s">
        <v>58</v>
      </c>
      <c r="B25" t="s">
        <v>185</v>
      </c>
      <c r="C25"/>
      <c r="D25">
        <v>153.04780170000001</v>
      </c>
      <c r="E25">
        <v>0.97027141100000003</v>
      </c>
      <c r="F25">
        <v>0.2083314</v>
      </c>
      <c r="G25">
        <v>32.743808000000001</v>
      </c>
      <c r="H25">
        <v>29.221588239999999</v>
      </c>
      <c r="S25" s="6" t="s">
        <v>80</v>
      </c>
      <c r="T25" t="s">
        <v>19</v>
      </c>
      <c r="U25" s="12">
        <f t="array" ref="U25">INDEX($G$2:$G$20000,MATCH(1,IF($A$2:$A$20000=$S25,IF($C$2:$C$20000=$T25,1)),0))</f>
        <v>37.041369109999998</v>
      </c>
      <c r="V25">
        <f t="shared" si="5"/>
        <v>43.738327593861882</v>
      </c>
      <c r="Y25" s="6" t="s">
        <v>80</v>
      </c>
      <c r="Z25" t="s">
        <v>145</v>
      </c>
      <c r="AA25" s="12" t="e">
        <f t="array" ref="AA25">INDEX($E$2:$E$5000,MATCH(1,IF($A$2:$A$5000=$Y25,IF($C$2:$C$5000=$Z25,1)),0))</f>
        <v>#N/A</v>
      </c>
      <c r="AB25" s="12"/>
      <c r="AD25" s="6" t="s">
        <v>80</v>
      </c>
      <c r="AE25" t="s">
        <v>148</v>
      </c>
      <c r="AF25" s="12" t="e">
        <f t="shared" si="6"/>
        <v>#N/A</v>
      </c>
    </row>
    <row r="26" spans="1:32" x14ac:dyDescent="0.3">
      <c r="A26" t="s">
        <v>58</v>
      </c>
      <c r="B26" t="s">
        <v>185</v>
      </c>
      <c r="C26" t="s">
        <v>19</v>
      </c>
      <c r="D26">
        <v>159.3637646</v>
      </c>
      <c r="E26">
        <v>449.3982398</v>
      </c>
      <c r="F26">
        <v>96.492345659999998</v>
      </c>
      <c r="G26">
        <v>15165.86958</v>
      </c>
      <c r="H26">
        <v>29.634215309999998</v>
      </c>
      <c r="S26" s="6" t="s">
        <v>81</v>
      </c>
      <c r="T26" t="s">
        <v>19</v>
      </c>
      <c r="U26" s="12" t="e">
        <f t="array" ref="U26">INDEX($G$2:$G$20000,MATCH(1,IF($A$2:$A$20000=$S26,IF($C$2:$C$20000=$T26,1)),0))</f>
        <v>#N/A</v>
      </c>
      <c r="V26" t="e">
        <f t="shared" si="5"/>
        <v>#N/A</v>
      </c>
      <c r="Y26" s="6" t="s">
        <v>81</v>
      </c>
      <c r="Z26" t="s">
        <v>145</v>
      </c>
      <c r="AA26" s="12" t="e">
        <f t="array" ref="AA26">INDEX($E$2:$E$5000,MATCH(1,IF($A$2:$A$5000=$Y26,IF($C$2:$C$5000=$Z26,1)),0))</f>
        <v>#N/A</v>
      </c>
      <c r="AB26" s="12"/>
      <c r="AD26" s="6" t="s">
        <v>81</v>
      </c>
      <c r="AE26" t="s">
        <v>148</v>
      </c>
      <c r="AF26" s="12" t="e">
        <f t="shared" si="6"/>
        <v>#N/A</v>
      </c>
    </row>
    <row r="27" spans="1:32" x14ac:dyDescent="0.3">
      <c r="A27" t="s">
        <v>59</v>
      </c>
      <c r="B27" t="s">
        <v>186</v>
      </c>
      <c r="C27" t="s">
        <v>182</v>
      </c>
      <c r="D27">
        <v>0.61195918299999996</v>
      </c>
      <c r="E27"/>
      <c r="F27"/>
      <c r="G27">
        <v>23.820421849999999</v>
      </c>
      <c r="H27">
        <v>12.368490980000001</v>
      </c>
      <c r="S27" s="6" t="s">
        <v>82</v>
      </c>
      <c r="T27" t="s">
        <v>19</v>
      </c>
      <c r="U27" s="12" t="e">
        <f t="array" ref="U27">INDEX($G$2:$G$20000,MATCH(1,IF($A$2:$A$20000=$S27,IF($C$2:$C$20000=$T27,1)),0))</f>
        <v>#N/A</v>
      </c>
      <c r="V27" t="e">
        <f t="shared" si="5"/>
        <v>#N/A</v>
      </c>
      <c r="Y27" s="6" t="s">
        <v>82</v>
      </c>
      <c r="Z27" t="s">
        <v>145</v>
      </c>
      <c r="AA27" s="12" t="e">
        <f t="array" ref="AA27">INDEX($E$2:$E$5000,MATCH(1,IF($A$2:$A$5000=$Y27,IF($C$2:$C$5000=$Z27,1)),0))</f>
        <v>#N/A</v>
      </c>
      <c r="AB27" s="12"/>
      <c r="AD27" s="6" t="s">
        <v>82</v>
      </c>
      <c r="AE27" t="s">
        <v>148</v>
      </c>
      <c r="AF27" s="12" t="e">
        <f t="shared" si="6"/>
        <v>#N/A</v>
      </c>
    </row>
    <row r="28" spans="1:32" x14ac:dyDescent="0.3">
      <c r="A28" t="s">
        <v>59</v>
      </c>
      <c r="B28" t="s">
        <v>186</v>
      </c>
      <c r="C28" t="s">
        <v>183</v>
      </c>
      <c r="D28">
        <v>0.861210637</v>
      </c>
      <c r="E28"/>
      <c r="F28"/>
      <c r="G28">
        <v>1902.7247809999999</v>
      </c>
      <c r="H28">
        <v>12.7</v>
      </c>
      <c r="S28" s="6" t="s">
        <v>83</v>
      </c>
      <c r="T28" t="s">
        <v>19</v>
      </c>
      <c r="U28" s="12" t="e">
        <f t="array" ref="U28">INDEX($G$2:$G$20000,MATCH(1,IF($A$2:$A$20000=$S28,IF($C$2:$C$20000=$T28,1)),0))</f>
        <v>#N/A</v>
      </c>
      <c r="V28" t="e">
        <f t="shared" si="5"/>
        <v>#N/A</v>
      </c>
      <c r="Y28" s="6" t="s">
        <v>83</v>
      </c>
      <c r="Z28" t="s">
        <v>145</v>
      </c>
      <c r="AA28" s="12" t="e">
        <f t="array" ref="AA28">INDEX($E$2:$E$5000,MATCH(1,IF($A$2:$A$5000=$Y28,IF($C$2:$C$5000=$Z28,1)),0))</f>
        <v>#N/A</v>
      </c>
      <c r="AB28" s="12"/>
      <c r="AD28" s="6" t="s">
        <v>83</v>
      </c>
      <c r="AE28" t="s">
        <v>148</v>
      </c>
      <c r="AF28" s="12" t="e">
        <f t="shared" si="6"/>
        <v>#N/A</v>
      </c>
    </row>
    <row r="29" spans="1:32" x14ac:dyDescent="0.3">
      <c r="A29" t="s">
        <v>59</v>
      </c>
      <c r="B29" t="s">
        <v>186</v>
      </c>
      <c r="C29" t="s">
        <v>184</v>
      </c>
      <c r="D29">
        <v>1.0921365169999999</v>
      </c>
      <c r="E29"/>
      <c r="F29"/>
      <c r="G29">
        <v>39.314418740000001</v>
      </c>
      <c r="H29">
        <v>12.94863177</v>
      </c>
      <c r="S29" s="6" t="s">
        <v>84</v>
      </c>
      <c r="T29" t="s">
        <v>19</v>
      </c>
      <c r="U29" s="12" t="e">
        <f t="array" ref="U29">INDEX($G$2:$G$20000,MATCH(1,IF($A$2:$A$20000=$S29,IF($C$2:$C$20000=$T29,1)),0))</f>
        <v>#N/A</v>
      </c>
      <c r="V29" t="e">
        <f t="shared" si="5"/>
        <v>#N/A</v>
      </c>
      <c r="Y29" s="6" t="s">
        <v>84</v>
      </c>
      <c r="Z29" t="s">
        <v>145</v>
      </c>
      <c r="AA29" s="12" t="e">
        <f t="array" ref="AA29">INDEX($E$2:$E$5000,MATCH(1,IF($A$2:$A$5000=$Y29,IF($C$2:$C$5000=$Z29,1)),0))</f>
        <v>#N/A</v>
      </c>
      <c r="AB29" s="12"/>
      <c r="AD29" s="6" t="s">
        <v>84</v>
      </c>
      <c r="AE29" t="s">
        <v>148</v>
      </c>
      <c r="AF29" s="12" t="e">
        <f t="shared" si="6"/>
        <v>#N/A</v>
      </c>
    </row>
    <row r="30" spans="1:32" x14ac:dyDescent="0.3">
      <c r="A30" t="s">
        <v>59</v>
      </c>
      <c r="B30" t="s">
        <v>186</v>
      </c>
      <c r="C30" t="s">
        <v>184</v>
      </c>
      <c r="D30">
        <v>5.1948032609999997</v>
      </c>
      <c r="E30"/>
      <c r="F30"/>
      <c r="G30">
        <v>821.45297600000004</v>
      </c>
      <c r="H30">
        <v>15.086864970000001</v>
      </c>
      <c r="S30" s="6" t="s">
        <v>85</v>
      </c>
      <c r="T30" t="s">
        <v>19</v>
      </c>
      <c r="U30" s="12" t="e">
        <f t="array" ref="U30">INDEX($G$2:$G$20000,MATCH(1,IF($A$2:$A$20000=$S30,IF($C$2:$C$20000=$T30,1)),0))</f>
        <v>#N/A</v>
      </c>
      <c r="V30" t="e">
        <f t="shared" si="5"/>
        <v>#N/A</v>
      </c>
      <c r="Y30" s="6" t="s">
        <v>85</v>
      </c>
      <c r="Z30" t="s">
        <v>145</v>
      </c>
      <c r="AA30" s="12" t="e">
        <f t="array" ref="AA30">INDEX($E$2:$E$5000,MATCH(1,IF($A$2:$A$5000=$Y30,IF($C$2:$C$5000=$Z30,1)),0))</f>
        <v>#N/A</v>
      </c>
      <c r="AB30" s="12"/>
      <c r="AD30" s="6" t="s">
        <v>85</v>
      </c>
      <c r="AE30" t="s">
        <v>148</v>
      </c>
      <c r="AF30" s="12" t="e">
        <f t="shared" si="6"/>
        <v>#N/A</v>
      </c>
    </row>
    <row r="31" spans="1:32" x14ac:dyDescent="0.3">
      <c r="A31" t="s">
        <v>59</v>
      </c>
      <c r="B31" t="s">
        <v>186</v>
      </c>
      <c r="C31" t="s">
        <v>184</v>
      </c>
      <c r="D31">
        <v>5.9722291470000002</v>
      </c>
      <c r="E31"/>
      <c r="F31"/>
      <c r="G31">
        <v>2099.6689449999999</v>
      </c>
      <c r="H31">
        <v>15.335496729999999</v>
      </c>
      <c r="S31" s="6" t="s">
        <v>86</v>
      </c>
      <c r="T31" t="s">
        <v>19</v>
      </c>
      <c r="U31" s="12" t="e">
        <f t="array" ref="U31">INDEX($G$2:$G$20000,MATCH(1,IF($A$2:$A$20000=$S31,IF($C$2:$C$20000=$T31,1)),0))</f>
        <v>#N/A</v>
      </c>
      <c r="V31" t="e">
        <f t="shared" si="5"/>
        <v>#N/A</v>
      </c>
      <c r="Y31" s="6" t="s">
        <v>86</v>
      </c>
      <c r="Z31" t="s">
        <v>145</v>
      </c>
      <c r="AA31" s="12" t="e">
        <f t="array" ref="AA31">INDEX($E$2:$E$5000,MATCH(1,IF($A$2:$A$5000=$Y31,IF($C$2:$C$5000=$Z31,1)),0))</f>
        <v>#N/A</v>
      </c>
      <c r="AB31" s="12"/>
      <c r="AD31" s="6" t="s">
        <v>86</v>
      </c>
      <c r="AE31" t="s">
        <v>148</v>
      </c>
      <c r="AF31" s="12" t="e">
        <f t="shared" si="6"/>
        <v>#N/A</v>
      </c>
    </row>
    <row r="32" spans="1:32" x14ac:dyDescent="0.3">
      <c r="A32" t="s">
        <v>59</v>
      </c>
      <c r="B32" t="s">
        <v>186</v>
      </c>
      <c r="C32" t="s">
        <v>184</v>
      </c>
      <c r="D32">
        <v>8.6715763950000007</v>
      </c>
      <c r="E32"/>
      <c r="F32"/>
      <c r="G32">
        <v>3721.786979</v>
      </c>
      <c r="H32">
        <v>16.06481659</v>
      </c>
      <c r="S32" s="6" t="s">
        <v>87</v>
      </c>
      <c r="T32" t="s">
        <v>19</v>
      </c>
      <c r="U32" s="12" t="e">
        <f t="array" ref="U32">INDEX($G$2:$G$20000,MATCH(1,IF($A$2:$A$20000=$S32,IF($C$2:$C$20000=$T32,1)),0))</f>
        <v>#N/A</v>
      </c>
      <c r="V32" t="e">
        <f t="shared" si="5"/>
        <v>#N/A</v>
      </c>
      <c r="Y32" s="6" t="s">
        <v>87</v>
      </c>
      <c r="Z32" t="s">
        <v>145</v>
      </c>
      <c r="AA32" s="12" t="e">
        <f t="array" ref="AA32">INDEX($E$2:$E$5000,MATCH(1,IF($A$2:$A$5000=$Y32,IF($C$2:$C$5000=$Z32,1)),0))</f>
        <v>#N/A</v>
      </c>
      <c r="AB32" s="12"/>
      <c r="AD32" s="6" t="s">
        <v>87</v>
      </c>
      <c r="AE32" t="s">
        <v>148</v>
      </c>
      <c r="AF32" s="12" t="e">
        <f t="shared" si="6"/>
        <v>#N/A</v>
      </c>
    </row>
    <row r="33" spans="1:32" x14ac:dyDescent="0.3">
      <c r="A33" t="s">
        <v>59</v>
      </c>
      <c r="B33" t="s">
        <v>186</v>
      </c>
      <c r="C33"/>
      <c r="D33">
        <v>30.434623200000001</v>
      </c>
      <c r="E33">
        <v>2.0626332349999998</v>
      </c>
      <c r="F33">
        <v>0.58949890199999999</v>
      </c>
      <c r="G33">
        <v>69.683801090000003</v>
      </c>
      <c r="H33">
        <v>19.512510429999999</v>
      </c>
      <c r="S33" s="6" t="s">
        <v>88</v>
      </c>
      <c r="T33" t="s">
        <v>19</v>
      </c>
      <c r="U33" s="12" t="e">
        <f t="array" ref="U33">INDEX($G$2:$G$20000,MATCH(1,IF($A$2:$A$20000=$S33,IF($C$2:$C$20000=$T33,1)),0))</f>
        <v>#N/A</v>
      </c>
      <c r="V33" t="e">
        <f t="shared" si="5"/>
        <v>#N/A</v>
      </c>
      <c r="Y33" s="6" t="s">
        <v>88</v>
      </c>
      <c r="Z33" t="s">
        <v>145</v>
      </c>
      <c r="AA33" s="12" t="e">
        <f t="array" ref="AA33">INDEX($E$2:$E$5000,MATCH(1,IF($A$2:$A$5000=$Y33,IF($C$2:$C$5000=$Z33,1)),0))</f>
        <v>#N/A</v>
      </c>
      <c r="AB33" s="12"/>
      <c r="AD33" s="6" t="s">
        <v>88</v>
      </c>
      <c r="AE33" t="s">
        <v>148</v>
      </c>
      <c r="AF33" s="12" t="e">
        <f t="shared" si="6"/>
        <v>#N/A</v>
      </c>
    </row>
    <row r="34" spans="1:32" x14ac:dyDescent="0.3">
      <c r="A34" t="s">
        <v>59</v>
      </c>
      <c r="B34" t="s">
        <v>186</v>
      </c>
      <c r="C34"/>
      <c r="D34">
        <v>126.0443282</v>
      </c>
      <c r="E34">
        <v>0.91956343100000004</v>
      </c>
      <c r="F34">
        <v>0.26281048099999998</v>
      </c>
      <c r="G34">
        <v>31.066441730000001</v>
      </c>
      <c r="H34">
        <v>27.419000629999999</v>
      </c>
      <c r="S34" s="6" t="s">
        <v>89</v>
      </c>
      <c r="T34" t="s">
        <v>19</v>
      </c>
      <c r="U34" s="12" t="e">
        <f t="array" ref="U34">INDEX($G$2:$G$20000,MATCH(1,IF($A$2:$A$20000=$S34,IF($C$2:$C$20000=$T34,1)),0))</f>
        <v>#N/A</v>
      </c>
      <c r="V34" t="e">
        <f t="shared" ref="V34:V65" si="7">$L$18*(U34^2) + $L$19*U34+$L$20</f>
        <v>#N/A</v>
      </c>
      <c r="Y34" s="6" t="s">
        <v>89</v>
      </c>
      <c r="Z34" t="s">
        <v>145</v>
      </c>
      <c r="AA34" s="12" t="e">
        <f t="array" ref="AA34">INDEX($E$2:$E$5000,MATCH(1,IF($A$2:$A$5000=$Y34,IF($C$2:$C$5000=$Z34,1)),0))</f>
        <v>#N/A</v>
      </c>
      <c r="AB34" s="12"/>
      <c r="AD34" s="6" t="s">
        <v>89</v>
      </c>
      <c r="AE34" t="s">
        <v>148</v>
      </c>
      <c r="AF34" s="12" t="e">
        <f t="shared" si="6"/>
        <v>#N/A</v>
      </c>
    </row>
    <row r="35" spans="1:32" x14ac:dyDescent="0.3">
      <c r="A35" t="s">
        <v>59</v>
      </c>
      <c r="B35" t="s">
        <v>186</v>
      </c>
      <c r="C35"/>
      <c r="D35">
        <v>147.31440090000001</v>
      </c>
      <c r="E35">
        <v>6.4992120880000002</v>
      </c>
      <c r="F35">
        <v>1.8574695320000001</v>
      </c>
      <c r="G35">
        <v>219.56875059999999</v>
      </c>
      <c r="H35">
        <v>28.844489429999999</v>
      </c>
      <c r="S35" s="6" t="s">
        <v>90</v>
      </c>
      <c r="T35" t="s">
        <v>19</v>
      </c>
      <c r="U35" s="12" t="e">
        <f t="array" ref="U35">INDEX($G$2:$G$20000,MATCH(1,IF($A$2:$A$20000=$S35,IF($C$2:$C$20000=$T35,1)),0))</f>
        <v>#N/A</v>
      </c>
      <c r="V35" t="e">
        <f t="shared" si="7"/>
        <v>#N/A</v>
      </c>
      <c r="Y35" s="6" t="s">
        <v>90</v>
      </c>
      <c r="Z35" t="s">
        <v>145</v>
      </c>
      <c r="AA35" s="12" t="e">
        <f t="array" ref="AA35">INDEX($E$2:$E$5000,MATCH(1,IF($A$2:$A$5000=$Y35,IF($C$2:$C$5000=$Z35,1)),0))</f>
        <v>#N/A</v>
      </c>
      <c r="AB35" s="12"/>
      <c r="AD35" s="6" t="s">
        <v>90</v>
      </c>
      <c r="AE35" t="s">
        <v>148</v>
      </c>
      <c r="AF35" s="12" t="e">
        <f t="shared" si="6"/>
        <v>#N/A</v>
      </c>
    </row>
    <row r="36" spans="1:32" x14ac:dyDescent="0.3">
      <c r="A36" t="s">
        <v>59</v>
      </c>
      <c r="B36" t="s">
        <v>186</v>
      </c>
      <c r="C36"/>
      <c r="D36">
        <v>153.86984770000001</v>
      </c>
      <c r="E36">
        <v>1.021687542</v>
      </c>
      <c r="F36">
        <v>0.29199746900000001</v>
      </c>
      <c r="G36">
        <v>34.516592770000003</v>
      </c>
      <c r="H36">
        <v>29.275451159999999</v>
      </c>
      <c r="S36" s="6" t="s">
        <v>91</v>
      </c>
      <c r="T36" t="s">
        <v>19</v>
      </c>
      <c r="U36" s="12" t="e">
        <f t="array" ref="U36">INDEX($G$2:$G$20000,MATCH(1,IF($A$2:$A$20000=$S36,IF($C$2:$C$20000=$T36,1)),0))</f>
        <v>#N/A</v>
      </c>
      <c r="V36" t="e">
        <f t="shared" si="7"/>
        <v>#N/A</v>
      </c>
      <c r="Y36" s="6" t="s">
        <v>91</v>
      </c>
      <c r="Z36" t="s">
        <v>145</v>
      </c>
      <c r="AA36" s="12" t="e">
        <f t="array" ref="AA36">INDEX($E$2:$E$5000,MATCH(1,IF($A$2:$A$5000=$Y36,IF($C$2:$C$5000=$Z36,1)),0))</f>
        <v>#N/A</v>
      </c>
      <c r="AB36" s="12"/>
      <c r="AD36" s="6" t="s">
        <v>91</v>
      </c>
      <c r="AE36" t="s">
        <v>148</v>
      </c>
      <c r="AF36" s="12" t="e">
        <f t="shared" si="6"/>
        <v>#N/A</v>
      </c>
    </row>
    <row r="37" spans="1:32" x14ac:dyDescent="0.3">
      <c r="A37" t="s">
        <v>59</v>
      </c>
      <c r="B37" t="s">
        <v>186</v>
      </c>
      <c r="C37" t="s">
        <v>19</v>
      </c>
      <c r="D37">
        <v>160.72793429999999</v>
      </c>
      <c r="E37">
        <v>339.39293029999999</v>
      </c>
      <c r="F37">
        <v>96.998223620000005</v>
      </c>
      <c r="G37">
        <v>11466.017830000001</v>
      </c>
      <c r="H37">
        <v>29.722988340000001</v>
      </c>
      <c r="S37" s="6" t="s">
        <v>92</v>
      </c>
      <c r="T37" t="s">
        <v>19</v>
      </c>
      <c r="U37" s="12" t="e">
        <f t="array" ref="U37">INDEX($G$2:$G$20000,MATCH(1,IF($A$2:$A$20000=$S37,IF($C$2:$C$20000=$T37,1)),0))</f>
        <v>#N/A</v>
      </c>
      <c r="V37" t="e">
        <f t="shared" si="7"/>
        <v>#N/A</v>
      </c>
      <c r="Y37" s="6" t="s">
        <v>92</v>
      </c>
      <c r="Z37" t="s">
        <v>145</v>
      </c>
      <c r="AA37" s="12" t="e">
        <f t="array" ref="AA37">INDEX($E$2:$E$5000,MATCH(1,IF($A$2:$A$5000=$Y37,IF($C$2:$C$5000=$Z37,1)),0))</f>
        <v>#N/A</v>
      </c>
      <c r="AB37" s="12"/>
      <c r="AD37" s="6" t="s">
        <v>92</v>
      </c>
      <c r="AE37" t="s">
        <v>148</v>
      </c>
      <c r="AF37" s="12" t="e">
        <f t="shared" si="6"/>
        <v>#N/A</v>
      </c>
    </row>
    <row r="38" spans="1:32" x14ac:dyDescent="0.3">
      <c r="A38" t="s">
        <v>60</v>
      </c>
      <c r="B38" t="s">
        <v>187</v>
      </c>
      <c r="C38" t="s">
        <v>183</v>
      </c>
      <c r="D38">
        <v>0.861210637</v>
      </c>
      <c r="E38"/>
      <c r="F38"/>
      <c r="G38">
        <v>1920.8637060000001</v>
      </c>
      <c r="H38">
        <v>12.7</v>
      </c>
      <c r="S38" s="7" t="s">
        <v>93</v>
      </c>
      <c r="T38" t="s">
        <v>19</v>
      </c>
      <c r="U38" s="12" t="e">
        <f t="array" ref="U38">INDEX($G$2:$G$20000,MATCH(1,IF($A$2:$A$20000=$S38,IF($C$2:$C$20000=$T38,1)),0))</f>
        <v>#N/A</v>
      </c>
      <c r="V38" t="e">
        <f t="shared" si="7"/>
        <v>#N/A</v>
      </c>
      <c r="Y38" s="7" t="s">
        <v>93</v>
      </c>
      <c r="Z38" t="s">
        <v>145</v>
      </c>
      <c r="AA38" s="12" t="e">
        <f t="array" ref="AA38">INDEX($E$2:$E$5000,MATCH(1,IF($A$2:$A$5000=$Y38,IF($C$2:$C$5000=$Z38,1)),0))</f>
        <v>#N/A</v>
      </c>
      <c r="AB38" s="12"/>
      <c r="AD38" s="7" t="s">
        <v>93</v>
      </c>
      <c r="AE38" t="s">
        <v>148</v>
      </c>
      <c r="AF38" s="12" t="e">
        <f t="shared" si="6"/>
        <v>#N/A</v>
      </c>
    </row>
    <row r="39" spans="1:32" x14ac:dyDescent="0.3">
      <c r="A39" t="s">
        <v>60</v>
      </c>
      <c r="B39" t="s">
        <v>187</v>
      </c>
      <c r="C39" t="s">
        <v>184</v>
      </c>
      <c r="D39">
        <v>1.0758592600000001</v>
      </c>
      <c r="E39"/>
      <c r="F39"/>
      <c r="G39">
        <v>50.039837980000001</v>
      </c>
      <c r="H39">
        <v>12.932440720000001</v>
      </c>
      <c r="S39" s="7" t="s">
        <v>94</v>
      </c>
      <c r="T39" t="s">
        <v>19</v>
      </c>
      <c r="U39" s="12" t="e">
        <f t="array" ref="U39">INDEX($G$2:$G$20000,MATCH(1,IF($A$2:$A$20000=$S39,IF($C$2:$C$20000=$T39,1)),0))</f>
        <v>#N/A</v>
      </c>
      <c r="V39" t="e">
        <f t="shared" si="7"/>
        <v>#N/A</v>
      </c>
      <c r="Y39" s="7" t="s">
        <v>94</v>
      </c>
      <c r="Z39" t="s">
        <v>145</v>
      </c>
      <c r="AA39" s="12" t="e">
        <f t="array" ref="AA39">INDEX($E$2:$E$5000,MATCH(1,IF($A$2:$A$5000=$Y39,IF($C$2:$C$5000=$Z39,1)),0))</f>
        <v>#N/A</v>
      </c>
      <c r="AB39" s="12"/>
      <c r="AD39" s="7" t="s">
        <v>94</v>
      </c>
      <c r="AE39" t="s">
        <v>148</v>
      </c>
      <c r="AF39" s="12" t="e">
        <f t="shared" si="6"/>
        <v>#N/A</v>
      </c>
    </row>
    <row r="40" spans="1:32" x14ac:dyDescent="0.3">
      <c r="A40" t="s">
        <v>60</v>
      </c>
      <c r="B40" t="s">
        <v>187</v>
      </c>
      <c r="C40" t="s">
        <v>184</v>
      </c>
      <c r="D40">
        <v>5.1571273040000003</v>
      </c>
      <c r="E40"/>
      <c r="F40"/>
      <c r="G40">
        <v>675.04467439999996</v>
      </c>
      <c r="H40">
        <v>15.07421594</v>
      </c>
      <c r="S40" s="7" t="s">
        <v>95</v>
      </c>
      <c r="T40" t="s">
        <v>19</v>
      </c>
      <c r="U40" s="12" t="e">
        <f t="array" ref="U40">INDEX($G$2:$G$20000,MATCH(1,IF($A$2:$A$20000=$S40,IF($C$2:$C$20000=$T40,1)),0))</f>
        <v>#N/A</v>
      </c>
      <c r="V40" t="e">
        <f t="shared" si="7"/>
        <v>#N/A</v>
      </c>
      <c r="Y40" s="7" t="s">
        <v>95</v>
      </c>
      <c r="Z40" t="s">
        <v>145</v>
      </c>
      <c r="AA40" s="12" t="e">
        <f t="array" ref="AA40">INDEX($E$2:$E$5000,MATCH(1,IF($A$2:$A$5000=$Y40,IF($C$2:$C$5000=$Z40,1)),0))</f>
        <v>#N/A</v>
      </c>
      <c r="AB40" s="12"/>
      <c r="AD40" s="7" t="s">
        <v>95</v>
      </c>
      <c r="AE40" t="s">
        <v>148</v>
      </c>
      <c r="AF40" s="12" t="e">
        <f t="shared" si="6"/>
        <v>#N/A</v>
      </c>
    </row>
    <row r="41" spans="1:32" x14ac:dyDescent="0.3">
      <c r="A41" t="s">
        <v>60</v>
      </c>
      <c r="B41" t="s">
        <v>187</v>
      </c>
      <c r="C41" t="s">
        <v>184</v>
      </c>
      <c r="D41">
        <v>5.932308398</v>
      </c>
      <c r="E41"/>
      <c r="F41"/>
      <c r="G41">
        <v>2837.484563</v>
      </c>
      <c r="H41">
        <v>15.323259569999999</v>
      </c>
      <c r="S41" s="7" t="s">
        <v>96</v>
      </c>
      <c r="T41" t="s">
        <v>19</v>
      </c>
      <c r="U41" s="12" t="e">
        <f t="array" ref="U41">INDEX($G$2:$G$20000,MATCH(1,IF($A$2:$A$20000=$S41,IF($C$2:$C$20000=$T41,1)),0))</f>
        <v>#N/A</v>
      </c>
      <c r="V41" t="e">
        <f t="shared" si="7"/>
        <v>#N/A</v>
      </c>
      <c r="Y41" s="7" t="s">
        <v>96</v>
      </c>
      <c r="Z41" t="s">
        <v>145</v>
      </c>
      <c r="AA41" s="12" t="e">
        <f t="array" ref="AA41">INDEX($E$2:$E$5000,MATCH(1,IF($A$2:$A$5000=$Y41,IF($C$2:$C$5000=$Z41,1)),0))</f>
        <v>#N/A</v>
      </c>
      <c r="AB41" s="12"/>
      <c r="AD41" s="7" t="s">
        <v>96</v>
      </c>
      <c r="AE41" t="s">
        <v>148</v>
      </c>
      <c r="AF41" s="12" t="e">
        <f t="shared" si="6"/>
        <v>#N/A</v>
      </c>
    </row>
    <row r="42" spans="1:32" x14ac:dyDescent="0.3">
      <c r="A42" t="s">
        <v>60</v>
      </c>
      <c r="B42" t="s">
        <v>187</v>
      </c>
      <c r="C42" t="s">
        <v>184</v>
      </c>
      <c r="D42">
        <v>8.6946816919999996</v>
      </c>
      <c r="E42"/>
      <c r="F42"/>
      <c r="G42">
        <v>3623.5096060000001</v>
      </c>
      <c r="H42">
        <v>16.070390459999999</v>
      </c>
      <c r="S42" s="7" t="s">
        <v>97</v>
      </c>
      <c r="T42" t="s">
        <v>19</v>
      </c>
      <c r="U42" s="12" t="e">
        <f t="array" ref="U42">INDEX($G$2:$G$20000,MATCH(1,IF($A$2:$A$20000=$S42,IF($C$2:$C$20000=$T42,1)),0))</f>
        <v>#N/A</v>
      </c>
      <c r="V42" t="e">
        <f t="shared" si="7"/>
        <v>#N/A</v>
      </c>
      <c r="Y42" s="7" t="s">
        <v>97</v>
      </c>
      <c r="Z42" t="s">
        <v>145</v>
      </c>
      <c r="AA42" s="12" t="e">
        <f t="array" ref="AA42">INDEX($E$2:$E$5000,MATCH(1,IF($A$2:$A$5000=$Y42,IF($C$2:$C$5000=$Z42,1)),0))</f>
        <v>#N/A</v>
      </c>
      <c r="AB42" s="12"/>
      <c r="AD42" s="7" t="s">
        <v>97</v>
      </c>
      <c r="AE42" t="s">
        <v>148</v>
      </c>
      <c r="AF42" s="12" t="e">
        <f t="shared" si="6"/>
        <v>#N/A</v>
      </c>
    </row>
    <row r="43" spans="1:32" x14ac:dyDescent="0.3">
      <c r="A43" t="s">
        <v>60</v>
      </c>
      <c r="B43" t="s">
        <v>187</v>
      </c>
      <c r="C43"/>
      <c r="D43">
        <v>30.10996712</v>
      </c>
      <c r="E43">
        <v>1.3599410999999999</v>
      </c>
      <c r="F43">
        <v>0.56731377100000002</v>
      </c>
      <c r="G43">
        <v>45.721600359999996</v>
      </c>
      <c r="H43">
        <v>19.473986740000001</v>
      </c>
      <c r="S43" s="7" t="s">
        <v>98</v>
      </c>
      <c r="T43" t="s">
        <v>19</v>
      </c>
      <c r="U43" s="12" t="e">
        <f t="array" ref="U43">INDEX($G$2:$G$20000,MATCH(1,IF($A$2:$A$20000=$S43,IF($C$2:$C$20000=$T43,1)),0))</f>
        <v>#N/A</v>
      </c>
      <c r="V43" t="e">
        <f t="shared" si="7"/>
        <v>#N/A</v>
      </c>
      <c r="Y43" s="7" t="s">
        <v>98</v>
      </c>
      <c r="Z43" t="s">
        <v>145</v>
      </c>
      <c r="AA43" s="12" t="e">
        <f t="array" ref="AA43">INDEX($E$2:$E$5000,MATCH(1,IF($A$2:$A$5000=$Y43,IF($C$2:$C$5000=$Z43,1)),0))</f>
        <v>#N/A</v>
      </c>
      <c r="AB43" s="12"/>
      <c r="AD43" s="7" t="s">
        <v>98</v>
      </c>
      <c r="AE43" t="s">
        <v>148</v>
      </c>
      <c r="AF43" s="12" t="e">
        <f t="shared" si="6"/>
        <v>#N/A</v>
      </c>
    </row>
    <row r="44" spans="1:32" x14ac:dyDescent="0.3">
      <c r="A44" t="s">
        <v>60</v>
      </c>
      <c r="B44" t="s">
        <v>187</v>
      </c>
      <c r="C44"/>
      <c r="D44">
        <v>125.4283288</v>
      </c>
      <c r="E44">
        <v>0.65387113200000002</v>
      </c>
      <c r="F44">
        <v>0.27276923800000002</v>
      </c>
      <c r="G44">
        <v>21.98333044</v>
      </c>
      <c r="H44">
        <v>27.376971279999999</v>
      </c>
      <c r="S44" s="7" t="s">
        <v>99</v>
      </c>
      <c r="T44" t="s">
        <v>19</v>
      </c>
      <c r="U44" s="12" t="e">
        <f t="array" ref="U44">INDEX($G$2:$G$20000,MATCH(1,IF($A$2:$A$20000=$S44,IF($C$2:$C$20000=$T44,1)),0))</f>
        <v>#N/A</v>
      </c>
      <c r="V44" t="e">
        <f t="shared" si="7"/>
        <v>#N/A</v>
      </c>
      <c r="Y44" s="7" t="s">
        <v>99</v>
      </c>
      <c r="Z44" t="s">
        <v>145</v>
      </c>
      <c r="AA44" s="12" t="e">
        <f t="array" ref="AA44">INDEX($E$2:$E$5000,MATCH(1,IF($A$2:$A$5000=$Y44,IF($C$2:$C$5000=$Z44,1)),0))</f>
        <v>#N/A</v>
      </c>
      <c r="AB44" s="12"/>
      <c r="AD44" s="7" t="s">
        <v>99</v>
      </c>
      <c r="AE44" t="s">
        <v>148</v>
      </c>
      <c r="AF44" s="12" t="e">
        <f t="shared" si="6"/>
        <v>#N/A</v>
      </c>
    </row>
    <row r="45" spans="1:32" x14ac:dyDescent="0.3">
      <c r="A45" t="s">
        <v>60</v>
      </c>
      <c r="B45" t="s">
        <v>187</v>
      </c>
      <c r="C45"/>
      <c r="D45">
        <v>146.46227189999999</v>
      </c>
      <c r="E45">
        <v>4.4337537459999998</v>
      </c>
      <c r="F45">
        <v>1.84958713</v>
      </c>
      <c r="G45">
        <v>149.06404169999999</v>
      </c>
      <c r="H45">
        <v>28.788218520000001</v>
      </c>
      <c r="S45" s="7" t="s">
        <v>100</v>
      </c>
      <c r="T45" t="s">
        <v>19</v>
      </c>
      <c r="U45" s="12" t="e">
        <f t="array" ref="U45">INDEX($G$2:$G$20000,MATCH(1,IF($A$2:$A$20000=$S45,IF($C$2:$C$20000=$T45,1)),0))</f>
        <v>#N/A</v>
      </c>
      <c r="V45" t="e">
        <f t="shared" si="7"/>
        <v>#N/A</v>
      </c>
      <c r="Y45" s="7" t="s">
        <v>100</v>
      </c>
      <c r="Z45" t="s">
        <v>145</v>
      </c>
      <c r="AA45" s="12" t="e">
        <f t="array" ref="AA45">INDEX($E$2:$E$5000,MATCH(1,IF($A$2:$A$5000=$Y45,IF($C$2:$C$5000=$Z45,1)),0))</f>
        <v>#N/A</v>
      </c>
      <c r="AB45" s="12"/>
      <c r="AD45" s="7" t="s">
        <v>100</v>
      </c>
      <c r="AE45" t="s">
        <v>148</v>
      </c>
      <c r="AF45" s="12" t="e">
        <f t="shared" si="6"/>
        <v>#N/A</v>
      </c>
    </row>
    <row r="46" spans="1:32" x14ac:dyDescent="0.3">
      <c r="A46" t="s">
        <v>60</v>
      </c>
      <c r="B46" t="s">
        <v>187</v>
      </c>
      <c r="C46"/>
      <c r="D46">
        <v>153.52863669999999</v>
      </c>
      <c r="E46">
        <v>1.1258377939999999</v>
      </c>
      <c r="F46">
        <v>0.46965510799999999</v>
      </c>
      <c r="G46">
        <v>37.850981709999999</v>
      </c>
      <c r="H46">
        <v>29.25309996</v>
      </c>
      <c r="S46" s="7" t="s">
        <v>101</v>
      </c>
      <c r="T46" t="s">
        <v>19</v>
      </c>
      <c r="U46" s="12" t="e">
        <f t="array" ref="U46">INDEX($G$2:$G$20000,MATCH(1,IF($A$2:$A$20000=$S46,IF($C$2:$C$20000=$T46,1)),0))</f>
        <v>#N/A</v>
      </c>
      <c r="V46" t="e">
        <f t="shared" si="7"/>
        <v>#N/A</v>
      </c>
      <c r="Y46" s="7" t="s">
        <v>101</v>
      </c>
      <c r="Z46" t="s">
        <v>145</v>
      </c>
      <c r="AA46" s="12" t="e">
        <f t="array" ref="AA46">INDEX($E$2:$E$5000,MATCH(1,IF($A$2:$A$5000=$Y46,IF($C$2:$C$5000=$Z46,1)),0))</f>
        <v>#N/A</v>
      </c>
      <c r="AB46" s="12"/>
      <c r="AD46" s="7" t="s">
        <v>101</v>
      </c>
      <c r="AE46" t="s">
        <v>148</v>
      </c>
      <c r="AF46" s="12" t="e">
        <f t="shared" si="6"/>
        <v>#N/A</v>
      </c>
    </row>
    <row r="47" spans="1:32" x14ac:dyDescent="0.3">
      <c r="A47" t="s">
        <v>60</v>
      </c>
      <c r="B47" t="s">
        <v>187</v>
      </c>
      <c r="C47" t="s">
        <v>19</v>
      </c>
      <c r="D47">
        <v>160.90626209999999</v>
      </c>
      <c r="E47">
        <v>232.14245890000001</v>
      </c>
      <c r="F47">
        <v>96.840674750000005</v>
      </c>
      <c r="G47">
        <v>7804.6944329999997</v>
      </c>
      <c r="H47">
        <v>29.734584309999999</v>
      </c>
      <c r="S47" s="7" t="s">
        <v>102</v>
      </c>
      <c r="T47" t="s">
        <v>19</v>
      </c>
      <c r="U47" s="12" t="e">
        <f t="array" ref="U47">INDEX($G$2:$G$20000,MATCH(1,IF($A$2:$A$20000=$S47,IF($C$2:$C$20000=$T47,1)),0))</f>
        <v>#N/A</v>
      </c>
      <c r="V47" t="e">
        <f t="shared" si="7"/>
        <v>#N/A</v>
      </c>
      <c r="Y47" s="7" t="s">
        <v>102</v>
      </c>
      <c r="Z47" t="s">
        <v>145</v>
      </c>
      <c r="AA47" s="12" t="e">
        <f t="array" ref="AA47">INDEX($E$2:$E$5000,MATCH(1,IF($A$2:$A$5000=$Y47,IF($C$2:$C$5000=$Z47,1)),0))</f>
        <v>#N/A</v>
      </c>
      <c r="AB47" s="12"/>
      <c r="AD47" s="7" t="s">
        <v>102</v>
      </c>
      <c r="AE47" t="s">
        <v>148</v>
      </c>
      <c r="AF47" s="12" t="e">
        <f t="shared" si="6"/>
        <v>#N/A</v>
      </c>
    </row>
    <row r="48" spans="1:32" x14ac:dyDescent="0.3">
      <c r="A48" t="s">
        <v>61</v>
      </c>
      <c r="B48" t="s">
        <v>188</v>
      </c>
      <c r="C48" t="s">
        <v>183</v>
      </c>
      <c r="D48">
        <v>0.861210637</v>
      </c>
      <c r="E48"/>
      <c r="F48"/>
      <c r="G48">
        <v>1904.8924030000001</v>
      </c>
      <c r="H48">
        <v>12.7</v>
      </c>
      <c r="S48" s="7" t="s">
        <v>103</v>
      </c>
      <c r="T48" t="s">
        <v>19</v>
      </c>
      <c r="U48" s="12" t="e">
        <f t="array" ref="U48">INDEX($G$2:$G$20000,MATCH(1,IF($A$2:$A$20000=$S48,IF($C$2:$C$20000=$T48,1)),0))</f>
        <v>#N/A</v>
      </c>
      <c r="V48" t="e">
        <f t="shared" si="7"/>
        <v>#N/A</v>
      </c>
      <c r="Y48" s="7" t="s">
        <v>103</v>
      </c>
      <c r="Z48" t="s">
        <v>145</v>
      </c>
      <c r="AA48" s="12" t="e">
        <f t="array" ref="AA48">INDEX($E$2:$E$5000,MATCH(1,IF($A$2:$A$5000=$Y48,IF($C$2:$C$5000=$Z48,1)),0))</f>
        <v>#N/A</v>
      </c>
      <c r="AB48" s="12"/>
      <c r="AD48" s="7" t="s">
        <v>103</v>
      </c>
      <c r="AE48" t="s">
        <v>148</v>
      </c>
      <c r="AF48" s="12" t="e">
        <f t="shared" si="6"/>
        <v>#N/A</v>
      </c>
    </row>
    <row r="49" spans="1:32" x14ac:dyDescent="0.3">
      <c r="A49" t="s">
        <v>61</v>
      </c>
      <c r="B49" t="s">
        <v>188</v>
      </c>
      <c r="C49" t="s">
        <v>184</v>
      </c>
      <c r="D49">
        <v>1.076549462</v>
      </c>
      <c r="E49"/>
      <c r="F49"/>
      <c r="G49">
        <v>34.948794579999998</v>
      </c>
      <c r="H49">
        <v>12.93313088</v>
      </c>
      <c r="S49" s="7" t="s">
        <v>104</v>
      </c>
      <c r="T49" t="s">
        <v>19</v>
      </c>
      <c r="U49" s="12" t="e">
        <f t="array" ref="U49">INDEX($G$2:$G$20000,MATCH(1,IF($A$2:$A$20000=$S49,IF($C$2:$C$20000=$T49,1)),0))</f>
        <v>#N/A</v>
      </c>
      <c r="V49" t="e">
        <f t="shared" si="7"/>
        <v>#N/A</v>
      </c>
      <c r="Y49" s="7" t="s">
        <v>104</v>
      </c>
      <c r="Z49" t="s">
        <v>145</v>
      </c>
      <c r="AA49" s="12" t="e">
        <f t="array" ref="AA49">INDEX($E$2:$E$5000,MATCH(1,IF($A$2:$A$5000=$Y49,IF($C$2:$C$5000=$Z49,1)),0))</f>
        <v>#N/A</v>
      </c>
      <c r="AB49" s="12"/>
      <c r="AD49" s="7" t="s">
        <v>104</v>
      </c>
      <c r="AE49" t="s">
        <v>148</v>
      </c>
      <c r="AF49" s="12" t="e">
        <f t="shared" si="6"/>
        <v>#N/A</v>
      </c>
    </row>
    <row r="50" spans="1:32" x14ac:dyDescent="0.3">
      <c r="A50" t="s">
        <v>61</v>
      </c>
      <c r="B50" t="s">
        <v>188</v>
      </c>
      <c r="C50" t="s">
        <v>184</v>
      </c>
      <c r="D50">
        <v>5.1286447920000002</v>
      </c>
      <c r="E50"/>
      <c r="F50"/>
      <c r="G50">
        <v>806.34040430000005</v>
      </c>
      <c r="H50">
        <v>15.064613189999999</v>
      </c>
      <c r="S50" s="7" t="s">
        <v>105</v>
      </c>
      <c r="T50" t="s">
        <v>19</v>
      </c>
      <c r="U50" s="12" t="e">
        <f t="array" ref="U50">INDEX($G$2:$G$20000,MATCH(1,IF($A$2:$A$20000=$S50,IF($C$2:$C$20000=$T50,1)),0))</f>
        <v>#N/A</v>
      </c>
      <c r="V50" t="e">
        <f t="shared" si="7"/>
        <v>#N/A</v>
      </c>
      <c r="Y50" s="7" t="s">
        <v>105</v>
      </c>
      <c r="Z50" t="s">
        <v>145</v>
      </c>
      <c r="AA50" s="12" t="e">
        <f t="array" ref="AA50">INDEX($E$2:$E$5000,MATCH(1,IF($A$2:$A$5000=$Y50,IF($C$2:$C$5000=$Z50,1)),0))</f>
        <v>#N/A</v>
      </c>
      <c r="AB50" s="12"/>
      <c r="AD50" s="7" t="s">
        <v>105</v>
      </c>
      <c r="AE50" t="s">
        <v>148</v>
      </c>
      <c r="AF50" s="12" t="e">
        <f t="shared" si="6"/>
        <v>#N/A</v>
      </c>
    </row>
    <row r="51" spans="1:32" x14ac:dyDescent="0.3">
      <c r="A51" t="s">
        <v>61</v>
      </c>
      <c r="B51" t="s">
        <v>188</v>
      </c>
      <c r="C51" t="s">
        <v>184</v>
      </c>
      <c r="D51">
        <v>5.9576977800000002</v>
      </c>
      <c r="E51"/>
      <c r="F51"/>
      <c r="G51">
        <v>3672.7946139999999</v>
      </c>
      <c r="H51">
        <v>15.33104848</v>
      </c>
      <c r="S51" s="7" t="s">
        <v>106</v>
      </c>
      <c r="T51" t="s">
        <v>19</v>
      </c>
      <c r="U51" s="12" t="e">
        <f t="array" ref="U51">INDEX($G$2:$G$20000,MATCH(1,IF($A$2:$A$20000=$S51,IF($C$2:$C$20000=$T51,1)),0))</f>
        <v>#N/A</v>
      </c>
      <c r="V51" t="e">
        <f t="shared" si="7"/>
        <v>#N/A</v>
      </c>
      <c r="Y51" s="7" t="s">
        <v>106</v>
      </c>
      <c r="Z51" t="s">
        <v>145</v>
      </c>
      <c r="AA51" s="12" t="e">
        <f t="array" ref="AA51">INDEX($E$2:$E$5000,MATCH(1,IF($A$2:$A$5000=$Y51,IF($C$2:$C$5000=$Z51,1)),0))</f>
        <v>#N/A</v>
      </c>
      <c r="AB51" s="12"/>
      <c r="AD51" s="7" t="s">
        <v>106</v>
      </c>
      <c r="AE51" t="s">
        <v>148</v>
      </c>
      <c r="AF51" s="12" t="e">
        <f t="shared" si="6"/>
        <v>#N/A</v>
      </c>
    </row>
    <row r="52" spans="1:32" x14ac:dyDescent="0.3">
      <c r="A52" t="s">
        <v>61</v>
      </c>
      <c r="B52" t="s">
        <v>188</v>
      </c>
      <c r="C52" t="s">
        <v>184</v>
      </c>
      <c r="D52">
        <v>7.1707308530000002</v>
      </c>
      <c r="E52"/>
      <c r="F52"/>
      <c r="G52">
        <v>702.66786249999996</v>
      </c>
      <c r="H52">
        <v>15.680744799999999</v>
      </c>
      <c r="S52" s="7" t="s">
        <v>107</v>
      </c>
      <c r="T52" t="s">
        <v>19</v>
      </c>
      <c r="U52" s="12" t="e">
        <f t="array" ref="U52">INDEX($G$2:$G$20000,MATCH(1,IF($A$2:$A$20000=$S52,IF($C$2:$C$20000=$T52,1)),0))</f>
        <v>#N/A</v>
      </c>
      <c r="V52" t="e">
        <f t="shared" si="7"/>
        <v>#N/A</v>
      </c>
      <c r="Y52" s="7" t="s">
        <v>107</v>
      </c>
      <c r="Z52" t="s">
        <v>145</v>
      </c>
      <c r="AA52" s="12" t="e">
        <f t="array" ref="AA52">INDEX($E$2:$E$5000,MATCH(1,IF($A$2:$A$5000=$Y52,IF($C$2:$C$5000=$Z52,1)),0))</f>
        <v>#N/A</v>
      </c>
      <c r="AB52" s="12"/>
      <c r="AD52" s="7" t="s">
        <v>107</v>
      </c>
      <c r="AE52" t="s">
        <v>148</v>
      </c>
      <c r="AF52" s="12" t="e">
        <f t="shared" si="6"/>
        <v>#N/A</v>
      </c>
    </row>
    <row r="53" spans="1:32" x14ac:dyDescent="0.3">
      <c r="A53" t="s">
        <v>61</v>
      </c>
      <c r="B53" t="s">
        <v>188</v>
      </c>
      <c r="C53" t="s">
        <v>184</v>
      </c>
      <c r="D53">
        <v>8.7362605589999998</v>
      </c>
      <c r="E53"/>
      <c r="F53"/>
      <c r="G53">
        <v>2837.2664420000001</v>
      </c>
      <c r="H53">
        <v>16.080397730000001</v>
      </c>
      <c r="S53" s="7" t="s">
        <v>108</v>
      </c>
      <c r="T53" t="s">
        <v>19</v>
      </c>
      <c r="U53" s="12" t="e">
        <f t="array" ref="U53">INDEX($G$2:$G$20000,MATCH(1,IF($A$2:$A$20000=$S53,IF($C$2:$C$20000=$T53,1)),0))</f>
        <v>#N/A</v>
      </c>
      <c r="V53" t="e">
        <f t="shared" si="7"/>
        <v>#N/A</v>
      </c>
      <c r="Y53" s="7" t="s">
        <v>108</v>
      </c>
      <c r="Z53" t="s">
        <v>145</v>
      </c>
      <c r="AA53" s="12" t="e">
        <f t="array" ref="AA53">INDEX($E$2:$E$5000,MATCH(1,IF($A$2:$A$5000=$Y53,IF($C$2:$C$5000=$Z53,1)),0))</f>
        <v>#N/A</v>
      </c>
      <c r="AB53" s="12"/>
      <c r="AD53" s="7" t="s">
        <v>108</v>
      </c>
      <c r="AE53" t="s">
        <v>148</v>
      </c>
      <c r="AF53" s="12" t="e">
        <f t="shared" si="6"/>
        <v>#N/A</v>
      </c>
    </row>
    <row r="54" spans="1:32" x14ac:dyDescent="0.3">
      <c r="A54" t="s">
        <v>61</v>
      </c>
      <c r="B54" t="s">
        <v>188</v>
      </c>
      <c r="C54"/>
      <c r="D54">
        <v>29.999202270000001</v>
      </c>
      <c r="E54">
        <v>0.49376792200000003</v>
      </c>
      <c r="F54">
        <v>0.43748863199999999</v>
      </c>
      <c r="G54">
        <v>16.22476356</v>
      </c>
      <c r="H54">
        <v>19.460795470000001</v>
      </c>
      <c r="S54" s="7" t="s">
        <v>109</v>
      </c>
      <c r="T54" t="s">
        <v>19</v>
      </c>
      <c r="U54" s="12" t="e">
        <f t="array" ref="U54">INDEX($G$2:$G$20000,MATCH(1,IF($A$2:$A$20000=$S54,IF($C$2:$C$20000=$T54,1)),0))</f>
        <v>#N/A</v>
      </c>
      <c r="V54" t="e">
        <f t="shared" si="7"/>
        <v>#N/A</v>
      </c>
      <c r="Y54" s="7" t="s">
        <v>109</v>
      </c>
      <c r="Z54" t="s">
        <v>145</v>
      </c>
      <c r="AA54" s="12" t="e">
        <f t="array" ref="AA54">INDEX($E$2:$E$5000,MATCH(1,IF($A$2:$A$5000=$Y54,IF($C$2:$C$5000=$Z54,1)),0))</f>
        <v>#N/A</v>
      </c>
      <c r="AB54" s="12"/>
      <c r="AD54" s="7" t="s">
        <v>109</v>
      </c>
      <c r="AE54" t="s">
        <v>148</v>
      </c>
      <c r="AF54" s="12" t="e">
        <f t="shared" si="6"/>
        <v>#N/A</v>
      </c>
    </row>
    <row r="55" spans="1:32" x14ac:dyDescent="0.3">
      <c r="A55" t="s">
        <v>61</v>
      </c>
      <c r="B55" t="s">
        <v>188</v>
      </c>
      <c r="C55"/>
      <c r="D55">
        <v>146.17717519999999</v>
      </c>
      <c r="E55">
        <v>2.2465758199999999</v>
      </c>
      <c r="F55">
        <v>1.990512826</v>
      </c>
      <c r="G55">
        <v>73.820432420000003</v>
      </c>
      <c r="H55">
        <v>28.76937839</v>
      </c>
      <c r="S55" s="7" t="s">
        <v>110</v>
      </c>
      <c r="T55" t="s">
        <v>19</v>
      </c>
      <c r="U55" s="12" t="e">
        <f t="array" ref="U55">INDEX($G$2:$G$20000,MATCH(1,IF($A$2:$A$20000=$S55,IF($C$2:$C$20000=$T55,1)),0))</f>
        <v>#N/A</v>
      </c>
      <c r="V55" t="e">
        <f t="shared" si="7"/>
        <v>#N/A</v>
      </c>
      <c r="Y55" s="7" t="s">
        <v>110</v>
      </c>
      <c r="Z55" t="s">
        <v>145</v>
      </c>
      <c r="AA55" s="12" t="e">
        <f t="array" ref="AA55">INDEX($E$2:$E$5000,MATCH(1,IF($A$2:$A$5000=$Y55,IF($C$2:$C$5000=$Z55,1)),0))</f>
        <v>#N/A</v>
      </c>
      <c r="AB55" s="12"/>
      <c r="AD55" s="7" t="s">
        <v>110</v>
      </c>
      <c r="AE55" t="s">
        <v>148</v>
      </c>
      <c r="AF55" s="12" t="e">
        <f t="shared" si="6"/>
        <v>#N/A</v>
      </c>
    </row>
    <row r="56" spans="1:32" x14ac:dyDescent="0.3">
      <c r="A56" t="s">
        <v>61</v>
      </c>
      <c r="B56" t="s">
        <v>188</v>
      </c>
      <c r="C56"/>
      <c r="D56">
        <v>153.7705053</v>
      </c>
      <c r="E56">
        <v>0.64945898400000002</v>
      </c>
      <c r="F56">
        <v>0.57543414599999998</v>
      </c>
      <c r="G56">
        <v>21.340629880000002</v>
      </c>
      <c r="H56">
        <v>29.268944560000001</v>
      </c>
      <c r="S56" s="7" t="s">
        <v>111</v>
      </c>
      <c r="T56" t="s">
        <v>19</v>
      </c>
      <c r="U56" s="12" t="e">
        <f t="array" ref="U56">INDEX($G$2:$G$20000,MATCH(1,IF($A$2:$A$20000=$S56,IF($C$2:$C$20000=$T56,1)),0))</f>
        <v>#N/A</v>
      </c>
      <c r="V56" t="e">
        <f t="shared" si="7"/>
        <v>#N/A</v>
      </c>
      <c r="Y56" s="7" t="s">
        <v>111</v>
      </c>
      <c r="Z56" t="s">
        <v>145</v>
      </c>
      <c r="AA56" s="12" t="e">
        <f t="array" ref="AA56">INDEX($E$2:$E$5000,MATCH(1,IF($A$2:$A$5000=$Y56,IF($C$2:$C$5000=$Z56,1)),0))</f>
        <v>#N/A</v>
      </c>
      <c r="AB56" s="12"/>
      <c r="AD56" s="7" t="s">
        <v>111</v>
      </c>
      <c r="AE56" t="s">
        <v>148</v>
      </c>
      <c r="AF56" s="12" t="e">
        <f t="shared" si="6"/>
        <v>#N/A</v>
      </c>
    </row>
    <row r="57" spans="1:32" x14ac:dyDescent="0.3">
      <c r="A57" t="s">
        <v>61</v>
      </c>
      <c r="B57" t="s">
        <v>188</v>
      </c>
      <c r="C57" t="s">
        <v>19</v>
      </c>
      <c r="D57">
        <v>162.45360109999999</v>
      </c>
      <c r="E57">
        <v>109.47436930000001</v>
      </c>
      <c r="F57">
        <v>96.996564399999997</v>
      </c>
      <c r="G57">
        <v>3597.2279279999998</v>
      </c>
      <c r="H57">
        <v>29.835119550000002</v>
      </c>
      <c r="S57" s="7" t="s">
        <v>112</v>
      </c>
      <c r="T57" t="s">
        <v>19</v>
      </c>
      <c r="U57" s="12" t="e">
        <f t="array" ref="U57">INDEX($G$2:$G$20000,MATCH(1,IF($A$2:$A$20000=$S57,IF($C$2:$C$20000=$T57,1)),0))</f>
        <v>#N/A</v>
      </c>
      <c r="V57" t="e">
        <f t="shared" si="7"/>
        <v>#N/A</v>
      </c>
      <c r="Y57" s="7" t="s">
        <v>112</v>
      </c>
      <c r="Z57" t="s">
        <v>145</v>
      </c>
      <c r="AA57" s="12" t="e">
        <f t="array" ref="AA57">INDEX($E$2:$E$5000,MATCH(1,IF($A$2:$A$5000=$Y57,IF($C$2:$C$5000=$Z57,1)),0))</f>
        <v>#N/A</v>
      </c>
      <c r="AB57" s="12"/>
      <c r="AD57" s="7" t="s">
        <v>112</v>
      </c>
      <c r="AE57" t="s">
        <v>148</v>
      </c>
      <c r="AF57" s="12" t="e">
        <f t="shared" si="6"/>
        <v>#N/A</v>
      </c>
    </row>
    <row r="58" spans="1:32" x14ac:dyDescent="0.3">
      <c r="A58" t="s">
        <v>62</v>
      </c>
      <c r="B58" t="s">
        <v>189</v>
      </c>
      <c r="C58" t="s">
        <v>183</v>
      </c>
      <c r="D58">
        <v>0.861210637</v>
      </c>
      <c r="E58"/>
      <c r="F58"/>
      <c r="G58">
        <v>1953.257171</v>
      </c>
      <c r="H58">
        <v>12.7</v>
      </c>
      <c r="S58" s="7" t="s">
        <v>113</v>
      </c>
      <c r="T58" t="s">
        <v>19</v>
      </c>
      <c r="U58" s="12" t="e">
        <f t="array" ref="U58">INDEX($G$2:$G$20000,MATCH(1,IF($A$2:$A$20000=$S58,IF($C$2:$C$20000=$T58,1)),0))</f>
        <v>#N/A</v>
      </c>
      <c r="V58" t="e">
        <f t="shared" si="7"/>
        <v>#N/A</v>
      </c>
      <c r="Y58" s="7" t="s">
        <v>113</v>
      </c>
      <c r="Z58" t="s">
        <v>145</v>
      </c>
      <c r="AA58" s="12" t="e">
        <f t="array" ref="AA58">INDEX($E$2:$E$5000,MATCH(1,IF($A$2:$A$5000=$Y58,IF($C$2:$C$5000=$Z58,1)),0))</f>
        <v>#N/A</v>
      </c>
      <c r="AB58" s="12"/>
      <c r="AD58" s="7" t="s">
        <v>113</v>
      </c>
      <c r="AE58" t="s">
        <v>148</v>
      </c>
      <c r="AF58" s="12" t="e">
        <f t="shared" si="6"/>
        <v>#N/A</v>
      </c>
    </row>
    <row r="59" spans="1:32" x14ac:dyDescent="0.3">
      <c r="A59" t="s">
        <v>62</v>
      </c>
      <c r="B59" t="s">
        <v>189</v>
      </c>
      <c r="C59" t="s">
        <v>184</v>
      </c>
      <c r="D59">
        <v>1.077243612</v>
      </c>
      <c r="E59"/>
      <c r="F59"/>
      <c r="G59">
        <v>37.269677999999999</v>
      </c>
      <c r="H59">
        <v>12.933824660000001</v>
      </c>
      <c r="S59" s="7" t="s">
        <v>114</v>
      </c>
      <c r="T59" t="s">
        <v>19</v>
      </c>
      <c r="U59" s="12" t="e">
        <f t="array" ref="U59">INDEX($G$2:$G$20000,MATCH(1,IF($A$2:$A$20000=$S59,IF($C$2:$C$20000=$T59,1)),0))</f>
        <v>#N/A</v>
      </c>
      <c r="V59" t="e">
        <f t="shared" si="7"/>
        <v>#N/A</v>
      </c>
      <c r="Y59" s="7" t="s">
        <v>114</v>
      </c>
      <c r="Z59" t="s">
        <v>145</v>
      </c>
      <c r="AA59" s="12" t="e">
        <f t="array" ref="AA59">INDEX($E$2:$E$5000,MATCH(1,IF($A$2:$A$5000=$Y59,IF($C$2:$C$5000=$Z59,1)),0))</f>
        <v>#N/A</v>
      </c>
      <c r="AB59" s="12"/>
      <c r="AD59" s="7" t="s">
        <v>114</v>
      </c>
      <c r="AE59" t="s">
        <v>148</v>
      </c>
      <c r="AF59" s="12" t="e">
        <f t="shared" si="6"/>
        <v>#N/A</v>
      </c>
    </row>
    <row r="60" spans="1:32" x14ac:dyDescent="0.3">
      <c r="A60" t="s">
        <v>62</v>
      </c>
      <c r="B60" t="s">
        <v>189</v>
      </c>
      <c r="C60" t="s">
        <v>184</v>
      </c>
      <c r="D60">
        <v>5.8745982149999998</v>
      </c>
      <c r="E60"/>
      <c r="F60"/>
      <c r="G60">
        <v>4755.7350299999998</v>
      </c>
      <c r="H60">
        <v>15.305474759999999</v>
      </c>
      <c r="S60" s="7" t="s">
        <v>115</v>
      </c>
      <c r="T60" t="s">
        <v>19</v>
      </c>
      <c r="U60" s="12" t="e">
        <f t="array" ref="U60">INDEX($G$2:$G$20000,MATCH(1,IF($A$2:$A$20000=$S60,IF($C$2:$C$20000=$T60,1)),0))</f>
        <v>#N/A</v>
      </c>
      <c r="V60" t="e">
        <f t="shared" si="7"/>
        <v>#N/A</v>
      </c>
      <c r="Y60" s="7" t="s">
        <v>115</v>
      </c>
      <c r="Z60" t="s">
        <v>145</v>
      </c>
      <c r="AA60" s="12" t="e">
        <f t="array" ref="AA60">INDEX($E$2:$E$5000,MATCH(1,IF($A$2:$A$5000=$Y60,IF($C$2:$C$5000=$Z60,1)),0))</f>
        <v>#N/A</v>
      </c>
      <c r="AB60" s="12"/>
      <c r="AD60" s="7" t="s">
        <v>115</v>
      </c>
      <c r="AE60" t="s">
        <v>148</v>
      </c>
      <c r="AF60" s="12" t="e">
        <f t="shared" si="6"/>
        <v>#N/A</v>
      </c>
    </row>
    <row r="61" spans="1:32" x14ac:dyDescent="0.3">
      <c r="A61" t="s">
        <v>62</v>
      </c>
      <c r="B61" t="s">
        <v>189</v>
      </c>
      <c r="C61" t="s">
        <v>184</v>
      </c>
      <c r="D61">
        <v>8.6394619899999991</v>
      </c>
      <c r="E61"/>
      <c r="F61"/>
      <c r="G61">
        <v>3341.6015430000002</v>
      </c>
      <c r="H61">
        <v>16.057054010000002</v>
      </c>
      <c r="S61" s="7" t="s">
        <v>116</v>
      </c>
      <c r="T61" t="s">
        <v>19</v>
      </c>
      <c r="U61" s="12" t="e">
        <f t="array" ref="U61">INDEX($G$2:$G$20000,MATCH(1,IF($A$2:$A$20000=$S61,IF($C$2:$C$20000=$T61,1)),0))</f>
        <v>#N/A</v>
      </c>
      <c r="V61" t="e">
        <f t="shared" si="7"/>
        <v>#N/A</v>
      </c>
      <c r="Y61" s="7" t="s">
        <v>116</v>
      </c>
      <c r="Z61" t="s">
        <v>145</v>
      </c>
      <c r="AA61" s="12" t="e">
        <f t="array" ref="AA61">INDEX($E$2:$E$5000,MATCH(1,IF($A$2:$A$5000=$Y61,IF($C$2:$C$5000=$Z61,1)),0))</f>
        <v>#N/A</v>
      </c>
      <c r="AB61" s="12"/>
      <c r="AD61" s="7" t="s">
        <v>116</v>
      </c>
      <c r="AE61" t="s">
        <v>148</v>
      </c>
      <c r="AF61" s="12" t="e">
        <f t="shared" si="6"/>
        <v>#N/A</v>
      </c>
    </row>
    <row r="62" spans="1:32" x14ac:dyDescent="0.3">
      <c r="A62" t="s">
        <v>62</v>
      </c>
      <c r="B62" t="s">
        <v>189</v>
      </c>
      <c r="C62"/>
      <c r="D62">
        <v>29.887868019999999</v>
      </c>
      <c r="E62">
        <v>0.35814221299999999</v>
      </c>
      <c r="F62">
        <v>0.46034276099999999</v>
      </c>
      <c r="G62">
        <v>11.890139639999999</v>
      </c>
      <c r="H62">
        <v>19.447511550000002</v>
      </c>
      <c r="S62" s="7" t="s">
        <v>18</v>
      </c>
      <c r="T62" t="s">
        <v>19</v>
      </c>
      <c r="U62" s="12" t="e">
        <f t="array" ref="U62">INDEX($G$2:$G$20000,MATCH(1,IF($A$2:$A$20000=$S62,IF($C$2:$C$20000=$T62,1)),0))</f>
        <v>#N/A</v>
      </c>
      <c r="V62" t="e">
        <f t="shared" si="7"/>
        <v>#N/A</v>
      </c>
      <c r="Y62" s="7" t="s">
        <v>18</v>
      </c>
      <c r="Z62" t="s">
        <v>145</v>
      </c>
      <c r="AA62" s="12" t="e">
        <f t="array" ref="AA62">INDEX($E$2:$E$5000,MATCH(1,IF($A$2:$A$5000=$Y62,IF($C$2:$C$5000=$Z62,1)),0))</f>
        <v>#N/A</v>
      </c>
      <c r="AB62" s="12"/>
      <c r="AD62" s="7" t="s">
        <v>18</v>
      </c>
      <c r="AE62" t="s">
        <v>148</v>
      </c>
      <c r="AF62" s="12" t="e">
        <f t="shared" si="6"/>
        <v>#N/A</v>
      </c>
    </row>
    <row r="63" spans="1:32" x14ac:dyDescent="0.3">
      <c r="A63" t="s">
        <v>62</v>
      </c>
      <c r="B63" t="s">
        <v>189</v>
      </c>
      <c r="C63"/>
      <c r="D63">
        <v>145.38494600000001</v>
      </c>
      <c r="E63">
        <v>1.5706748109999999</v>
      </c>
      <c r="F63">
        <v>2.0188873369999998</v>
      </c>
      <c r="G63">
        <v>52.145606209999997</v>
      </c>
      <c r="H63">
        <v>28.716989049999999</v>
      </c>
      <c r="S63" s="7" t="s">
        <v>20</v>
      </c>
      <c r="T63" t="s">
        <v>19</v>
      </c>
      <c r="U63" s="12" t="e">
        <f t="array" ref="U63">INDEX($G$2:$G$20000,MATCH(1,IF($A$2:$A$20000=$S63,IF($C$2:$C$20000=$T63,1)),0))</f>
        <v>#N/A</v>
      </c>
      <c r="V63" t="e">
        <f t="shared" si="7"/>
        <v>#N/A</v>
      </c>
      <c r="Y63" s="7" t="s">
        <v>20</v>
      </c>
      <c r="Z63" t="s">
        <v>145</v>
      </c>
      <c r="AA63" s="12" t="e">
        <f t="array" ref="AA63">INDEX($E$2:$E$5000,MATCH(1,IF($A$2:$A$5000=$Y63,IF($C$2:$C$5000=$Z63,1)),0))</f>
        <v>#N/A</v>
      </c>
      <c r="AB63" s="12"/>
      <c r="AD63" s="7" t="s">
        <v>20</v>
      </c>
      <c r="AE63" t="s">
        <v>148</v>
      </c>
      <c r="AF63" s="12" t="e">
        <f t="shared" si="6"/>
        <v>#N/A</v>
      </c>
    </row>
    <row r="64" spans="1:32" x14ac:dyDescent="0.3">
      <c r="A64" t="s">
        <v>62</v>
      </c>
      <c r="B64" t="s">
        <v>189</v>
      </c>
      <c r="C64"/>
      <c r="D64">
        <v>152.99370450000001</v>
      </c>
      <c r="E64">
        <v>0.466084304</v>
      </c>
      <c r="F64">
        <v>0.59908753400000003</v>
      </c>
      <c r="G64">
        <v>15.473762239999999</v>
      </c>
      <c r="H64">
        <v>29.218041889999999</v>
      </c>
      <c r="S64" s="7" t="s">
        <v>21</v>
      </c>
      <c r="T64" t="s">
        <v>19</v>
      </c>
      <c r="U64" s="12" t="e">
        <f t="array" ref="U64">INDEX($G$2:$G$20000,MATCH(1,IF($A$2:$A$20000=$S64,IF($C$2:$C$20000=$T64,1)),0))</f>
        <v>#N/A</v>
      </c>
      <c r="V64" t="e">
        <f t="shared" si="7"/>
        <v>#N/A</v>
      </c>
      <c r="Y64" s="7" t="s">
        <v>21</v>
      </c>
      <c r="Z64" t="s">
        <v>145</v>
      </c>
      <c r="AA64" s="12" t="e">
        <f t="array" ref="AA64">INDEX($E$2:$E$5000,MATCH(1,IF($A$2:$A$5000=$Y64,IF($C$2:$C$5000=$Z64,1)),0))</f>
        <v>#N/A</v>
      </c>
      <c r="AB64" s="12"/>
      <c r="AD64" s="7" t="s">
        <v>21</v>
      </c>
      <c r="AE64" t="s">
        <v>148</v>
      </c>
      <c r="AF64" s="12" t="e">
        <f t="shared" si="6"/>
        <v>#N/A</v>
      </c>
    </row>
    <row r="65" spans="1:32" x14ac:dyDescent="0.3">
      <c r="A65" t="s">
        <v>62</v>
      </c>
      <c r="B65" t="s">
        <v>189</v>
      </c>
      <c r="C65" t="s">
        <v>19</v>
      </c>
      <c r="D65">
        <v>162.72454809999999</v>
      </c>
      <c r="E65">
        <v>75.404130940000002</v>
      </c>
      <c r="F65">
        <v>96.921682369999999</v>
      </c>
      <c r="G65">
        <v>2503.3788610000001</v>
      </c>
      <c r="H65">
        <v>29.85270882</v>
      </c>
      <c r="S65" s="7" t="s">
        <v>22</v>
      </c>
      <c r="T65" t="s">
        <v>19</v>
      </c>
      <c r="U65" s="12" t="e">
        <f t="array" ref="U65">INDEX($G$2:$G$20000,MATCH(1,IF($A$2:$A$20000=$S65,IF($C$2:$C$20000=$T65,1)),0))</f>
        <v>#N/A</v>
      </c>
      <c r="V65" t="e">
        <f t="shared" si="7"/>
        <v>#N/A</v>
      </c>
      <c r="Y65" s="7" t="s">
        <v>22</v>
      </c>
      <c r="Z65" t="s">
        <v>145</v>
      </c>
      <c r="AA65" s="12" t="e">
        <f t="array" ref="AA65">INDEX($E$2:$E$5000,MATCH(1,IF($A$2:$A$5000=$Y65,IF($C$2:$C$5000=$Z65,1)),0))</f>
        <v>#N/A</v>
      </c>
      <c r="AB65" s="12"/>
      <c r="AD65" s="7" t="s">
        <v>22</v>
      </c>
      <c r="AE65" t="s">
        <v>148</v>
      </c>
      <c r="AF65" s="12" t="e">
        <f t="shared" si="6"/>
        <v>#N/A</v>
      </c>
    </row>
    <row r="66" spans="1:32" x14ac:dyDescent="0.3">
      <c r="A66" t="s">
        <v>63</v>
      </c>
      <c r="B66" t="s">
        <v>190</v>
      </c>
      <c r="C66" t="s">
        <v>183</v>
      </c>
      <c r="D66">
        <v>0.861210637</v>
      </c>
      <c r="E66"/>
      <c r="F66"/>
      <c r="G66">
        <v>1947.7412280000001</v>
      </c>
      <c r="H66">
        <v>12.7</v>
      </c>
      <c r="S66" s="7" t="s">
        <v>23</v>
      </c>
      <c r="T66" t="s">
        <v>19</v>
      </c>
      <c r="U66" s="12" t="e">
        <f t="array" ref="U66">INDEX($G$2:$G$20000,MATCH(1,IF($A$2:$A$20000=$S66,IF($C$2:$C$20000=$T66,1)),0))</f>
        <v>#N/A</v>
      </c>
      <c r="V66" t="e">
        <f t="shared" ref="V66" si="8">$L$18*(U66^2) + $L$19*U66+$L$20</f>
        <v>#N/A</v>
      </c>
      <c r="Y66" s="7" t="s">
        <v>23</v>
      </c>
      <c r="Z66" t="s">
        <v>145</v>
      </c>
      <c r="AA66" s="12" t="e">
        <f t="array" ref="AA66">INDEX($E$2:$E$5000,MATCH(1,IF($A$2:$A$5000=$Y66,IF($C$2:$C$5000=$Z66,1)),0))</f>
        <v>#N/A</v>
      </c>
      <c r="AB66" s="12"/>
      <c r="AD66" s="7" t="s">
        <v>23</v>
      </c>
      <c r="AE66" t="s">
        <v>148</v>
      </c>
      <c r="AF66" s="12" t="e">
        <f t="shared" si="6"/>
        <v>#N/A</v>
      </c>
    </row>
    <row r="67" spans="1:32" x14ac:dyDescent="0.3">
      <c r="A67" t="s">
        <v>63</v>
      </c>
      <c r="B67" t="s">
        <v>190</v>
      </c>
      <c r="C67" t="s">
        <v>184</v>
      </c>
      <c r="D67">
        <v>1.0776332179999999</v>
      </c>
      <c r="E67"/>
      <c r="F67"/>
      <c r="G67">
        <v>36.284838360000002</v>
      </c>
      <c r="H67">
        <v>12.93421391</v>
      </c>
      <c r="S67" s="7" t="s">
        <v>24</v>
      </c>
      <c r="T67" t="s">
        <v>19</v>
      </c>
      <c r="U67" s="12" t="e">
        <f t="array" ref="U67">INDEX($G$2:$G$20000,MATCH(1,IF($A$2:$A$20000=$S67,IF($C$2:$C$20000=$T67,1)),0))</f>
        <v>#N/A</v>
      </c>
      <c r="V67" t="e">
        <f t="shared" ref="V67:V97" si="9">$L$18*(U67^2) + $L$19*U67+$L$20</f>
        <v>#N/A</v>
      </c>
      <c r="Y67" s="7" t="s">
        <v>24</v>
      </c>
      <c r="Z67" t="s">
        <v>145</v>
      </c>
      <c r="AA67" s="12" t="e">
        <f t="array" ref="AA67">INDEX($E$2:$E$5000,MATCH(1,IF($A$2:$A$5000=$Y67,IF($C$2:$C$5000=$Z67,1)),0))</f>
        <v>#N/A</v>
      </c>
      <c r="AB67" s="12"/>
      <c r="AD67" s="7" t="s">
        <v>24</v>
      </c>
      <c r="AE67" t="s">
        <v>148</v>
      </c>
      <c r="AF67" s="12" t="e">
        <f t="shared" ref="AF67:AF97" si="10">INDEX($E$2:$E$5000,MATCH(1,IF($A$2:$A$5000=$AD67,IF($C$2:$C$5000=$AE67,1)),0))</f>
        <v>#N/A</v>
      </c>
    </row>
    <row r="68" spans="1:32" x14ac:dyDescent="0.3">
      <c r="A68" t="s">
        <v>63</v>
      </c>
      <c r="B68" t="s">
        <v>190</v>
      </c>
      <c r="C68" t="s">
        <v>184</v>
      </c>
      <c r="D68">
        <v>5.0134346499999998</v>
      </c>
      <c r="E68"/>
      <c r="F68"/>
      <c r="G68">
        <v>1985.1397019999999</v>
      </c>
      <c r="H68">
        <v>15.02540956</v>
      </c>
      <c r="S68" s="7" t="s">
        <v>37</v>
      </c>
      <c r="T68" t="s">
        <v>19</v>
      </c>
      <c r="U68" s="12" t="e">
        <f t="array" ref="U68">INDEX($G$2:$G$20000,MATCH(1,IF($A$2:$A$20000=$S68,IF($C$2:$C$20000=$T68,1)),0))</f>
        <v>#N/A</v>
      </c>
      <c r="V68" t="e">
        <f t="shared" si="9"/>
        <v>#N/A</v>
      </c>
      <c r="Y68" s="7" t="s">
        <v>37</v>
      </c>
      <c r="Z68" t="s">
        <v>145</v>
      </c>
      <c r="AA68" s="12" t="e">
        <f t="array" ref="AA68">INDEX($E$2:$E$5000,MATCH(1,IF($A$2:$A$5000=$Y68,IF($C$2:$C$5000=$Z68,1)),0))</f>
        <v>#N/A</v>
      </c>
      <c r="AB68" s="12"/>
      <c r="AD68" s="7" t="s">
        <v>37</v>
      </c>
      <c r="AE68" t="s">
        <v>148</v>
      </c>
      <c r="AF68" s="12" t="e">
        <f t="shared" si="10"/>
        <v>#N/A</v>
      </c>
    </row>
    <row r="69" spans="1:32" x14ac:dyDescent="0.3">
      <c r="A69" t="s">
        <v>63</v>
      </c>
      <c r="B69" t="s">
        <v>190</v>
      </c>
      <c r="C69" t="s">
        <v>184</v>
      </c>
      <c r="D69">
        <v>5.8886390720000001</v>
      </c>
      <c r="E69"/>
      <c r="F69"/>
      <c r="G69">
        <v>3512.0204469999999</v>
      </c>
      <c r="H69">
        <v>15.309812170000001</v>
      </c>
      <c r="S69" s="7" t="s">
        <v>38</v>
      </c>
      <c r="T69" t="s">
        <v>19</v>
      </c>
      <c r="U69" s="12" t="e">
        <f t="array" ref="U69">INDEX($G$2:$G$20000,MATCH(1,IF($A$2:$A$20000=$S69,IF($C$2:$C$20000=$T69,1)),0))</f>
        <v>#N/A</v>
      </c>
      <c r="V69" t="e">
        <f t="shared" si="9"/>
        <v>#N/A</v>
      </c>
      <c r="Y69" s="7" t="s">
        <v>38</v>
      </c>
      <c r="Z69" t="s">
        <v>145</v>
      </c>
      <c r="AA69" s="12" t="e">
        <f t="array" ref="AA69">INDEX($E$2:$E$5000,MATCH(1,IF($A$2:$A$5000=$Y69,IF($C$2:$C$5000=$Z69,1)),0))</f>
        <v>#N/A</v>
      </c>
      <c r="AB69" s="12"/>
      <c r="AD69" s="7" t="s">
        <v>38</v>
      </c>
      <c r="AE69" t="s">
        <v>148</v>
      </c>
      <c r="AF69" s="12" t="e">
        <f t="shared" si="10"/>
        <v>#N/A</v>
      </c>
    </row>
    <row r="70" spans="1:32" x14ac:dyDescent="0.3">
      <c r="A70" t="s">
        <v>63</v>
      </c>
      <c r="B70" t="s">
        <v>190</v>
      </c>
      <c r="C70" t="s">
        <v>184</v>
      </c>
      <c r="D70">
        <v>8.4563816979999995</v>
      </c>
      <c r="E70"/>
      <c r="F70"/>
      <c r="G70">
        <v>3324.1083979999999</v>
      </c>
      <c r="H70">
        <v>16.012453900000001</v>
      </c>
      <c r="S70" s="7" t="s">
        <v>39</v>
      </c>
      <c r="T70" t="s">
        <v>19</v>
      </c>
      <c r="U70" s="12" t="e">
        <f t="array" ref="U70">INDEX($G$2:$G$20000,MATCH(1,IF($A$2:$A$20000=$S70,IF($C$2:$C$20000=$T70,1)),0))</f>
        <v>#N/A</v>
      </c>
      <c r="V70" t="e">
        <f t="shared" si="9"/>
        <v>#N/A</v>
      </c>
      <c r="Y70" s="7" t="s">
        <v>39</v>
      </c>
      <c r="Z70" t="s">
        <v>145</v>
      </c>
      <c r="AA70" s="12" t="e">
        <f t="array" ref="AA70">INDEX($E$2:$E$5000,MATCH(1,IF($A$2:$A$5000=$Y70,IF($C$2:$C$5000=$Z70,1)),0))</f>
        <v>#N/A</v>
      </c>
      <c r="AB70" s="12"/>
      <c r="AD70" s="7" t="s">
        <v>39</v>
      </c>
      <c r="AE70" t="s">
        <v>148</v>
      </c>
      <c r="AF70" s="12" t="e">
        <f t="shared" si="10"/>
        <v>#N/A</v>
      </c>
    </row>
    <row r="71" spans="1:32" x14ac:dyDescent="0.3">
      <c r="A71" t="s">
        <v>63</v>
      </c>
      <c r="B71" t="s">
        <v>190</v>
      </c>
      <c r="C71"/>
      <c r="D71">
        <v>145.02947019999999</v>
      </c>
      <c r="E71">
        <v>1.0181167090000001</v>
      </c>
      <c r="F71">
        <v>2.2635432180000001</v>
      </c>
      <c r="G71">
        <v>33.204097160000003</v>
      </c>
      <c r="H71">
        <v>28.693464299999999</v>
      </c>
      <c r="S71" s="7" t="s">
        <v>40</v>
      </c>
      <c r="T71" t="s">
        <v>19</v>
      </c>
      <c r="U71" s="12" t="e">
        <f t="array" ref="U71">INDEX($G$2:$G$20000,MATCH(1,IF($A$2:$A$20000=$S71,IF($C$2:$C$20000=$T71,1)),0))</f>
        <v>#N/A</v>
      </c>
      <c r="V71" t="e">
        <f t="shared" si="9"/>
        <v>#N/A</v>
      </c>
      <c r="Y71" s="7" t="s">
        <v>40</v>
      </c>
      <c r="Z71" t="s">
        <v>145</v>
      </c>
      <c r="AA71" s="12" t="e">
        <f t="array" ref="AA71">INDEX($E$2:$E$5000,MATCH(1,IF($A$2:$A$5000=$Y71,IF($C$2:$C$5000=$Z71,1)),0))</f>
        <v>#N/A</v>
      </c>
      <c r="AB71" s="12"/>
      <c r="AD71" s="7" t="s">
        <v>40</v>
      </c>
      <c r="AE71" t="s">
        <v>148</v>
      </c>
      <c r="AF71" s="12" t="e">
        <f t="shared" si="10"/>
        <v>#N/A</v>
      </c>
    </row>
    <row r="72" spans="1:32" x14ac:dyDescent="0.3">
      <c r="A72" t="s">
        <v>63</v>
      </c>
      <c r="B72" t="s">
        <v>190</v>
      </c>
      <c r="C72" t="s">
        <v>19</v>
      </c>
      <c r="D72">
        <v>162.90674050000001</v>
      </c>
      <c r="E72">
        <v>43.960777479999997</v>
      </c>
      <c r="F72">
        <v>97.736456779999997</v>
      </c>
      <c r="G72">
        <v>1433.7039299999999</v>
      </c>
      <c r="H72">
        <v>29.864533869999999</v>
      </c>
      <c r="S72" s="7" t="s">
        <v>41</v>
      </c>
      <c r="T72" t="s">
        <v>19</v>
      </c>
      <c r="U72" s="12" t="e">
        <f t="array" ref="U72">INDEX($G$2:$G$20000,MATCH(1,IF($A$2:$A$20000=$S72,IF($C$2:$C$20000=$T72,1)),0))</f>
        <v>#N/A</v>
      </c>
      <c r="V72" t="e">
        <f t="shared" si="9"/>
        <v>#N/A</v>
      </c>
      <c r="Y72" s="7" t="s">
        <v>41</v>
      </c>
      <c r="Z72" t="s">
        <v>145</v>
      </c>
      <c r="AA72" s="12" t="e">
        <f t="array" ref="AA72">INDEX($E$2:$E$5000,MATCH(1,IF($A$2:$A$5000=$Y72,IF($C$2:$C$5000=$Z72,1)),0))</f>
        <v>#N/A</v>
      </c>
      <c r="AB72" s="12"/>
      <c r="AD72" s="7" t="s">
        <v>41</v>
      </c>
      <c r="AE72" t="s">
        <v>148</v>
      </c>
      <c r="AF72" s="12" t="e">
        <f t="shared" si="10"/>
        <v>#N/A</v>
      </c>
    </row>
    <row r="73" spans="1:32" x14ac:dyDescent="0.3">
      <c r="A73" t="s">
        <v>64</v>
      </c>
      <c r="B73" t="s">
        <v>191</v>
      </c>
      <c r="C73" t="s">
        <v>183</v>
      </c>
      <c r="D73">
        <v>0.861210637</v>
      </c>
      <c r="E73"/>
      <c r="F73"/>
      <c r="G73">
        <v>1972.0589540000001</v>
      </c>
      <c r="H73">
        <v>12.7</v>
      </c>
      <c r="S73" s="7" t="s">
        <v>42</v>
      </c>
      <c r="T73" t="s">
        <v>19</v>
      </c>
      <c r="U73" s="12" t="e">
        <f t="array" ref="U73">INDEX($G$2:$G$20000,MATCH(1,IF($A$2:$A$20000=$S73,IF($C$2:$C$20000=$T73,1)),0))</f>
        <v>#N/A</v>
      </c>
      <c r="V73" t="e">
        <f t="shared" si="9"/>
        <v>#N/A</v>
      </c>
      <c r="Y73" s="7" t="s">
        <v>42</v>
      </c>
      <c r="Z73" t="s">
        <v>145</v>
      </c>
      <c r="AA73" s="12" t="e">
        <f t="array" ref="AA73">INDEX($E$2:$E$5000,MATCH(1,IF($A$2:$A$5000=$Y73,IF($C$2:$C$5000=$Z73,1)),0))</f>
        <v>#N/A</v>
      </c>
      <c r="AB73" s="12"/>
      <c r="AD73" s="7" t="s">
        <v>42</v>
      </c>
      <c r="AE73" t="s">
        <v>148</v>
      </c>
      <c r="AF73" s="12" t="e">
        <f t="shared" si="10"/>
        <v>#N/A</v>
      </c>
    </row>
    <row r="74" spans="1:32" x14ac:dyDescent="0.3">
      <c r="A74" t="s">
        <v>64</v>
      </c>
      <c r="B74" t="s">
        <v>191</v>
      </c>
      <c r="C74" t="s">
        <v>184</v>
      </c>
      <c r="D74">
        <v>1.078023951</v>
      </c>
      <c r="E74"/>
      <c r="F74"/>
      <c r="G74">
        <v>37.175470359999998</v>
      </c>
      <c r="H74">
        <v>12.93460419</v>
      </c>
      <c r="S74" s="7" t="s">
        <v>25</v>
      </c>
      <c r="T74" t="s">
        <v>19</v>
      </c>
      <c r="U74" s="12" t="e">
        <f t="array" ref="U74">INDEX($G$2:$G$20000,MATCH(1,IF($A$2:$A$20000=$S74,IF($C$2:$C$20000=$T74,1)),0))</f>
        <v>#N/A</v>
      </c>
      <c r="V74" t="e">
        <f t="shared" si="9"/>
        <v>#N/A</v>
      </c>
      <c r="Y74" s="7" t="s">
        <v>25</v>
      </c>
      <c r="Z74" t="s">
        <v>145</v>
      </c>
      <c r="AA74" s="12" t="e">
        <f t="array" ref="AA74">INDEX($E$2:$E$5000,MATCH(1,IF($A$2:$A$5000=$Y74,IF($C$2:$C$5000=$Z74,1)),0))</f>
        <v>#N/A</v>
      </c>
      <c r="AB74" s="12"/>
      <c r="AD74" s="7" t="s">
        <v>25</v>
      </c>
      <c r="AE74" t="s">
        <v>148</v>
      </c>
      <c r="AF74" s="12" t="e">
        <f t="shared" si="10"/>
        <v>#N/A</v>
      </c>
    </row>
    <row r="75" spans="1:32" x14ac:dyDescent="0.3">
      <c r="A75" t="s">
        <v>64</v>
      </c>
      <c r="B75" t="s">
        <v>191</v>
      </c>
      <c r="C75" t="s">
        <v>184</v>
      </c>
      <c r="D75">
        <v>5.173013482</v>
      </c>
      <c r="E75"/>
      <c r="F75"/>
      <c r="G75">
        <v>690.63427960000001</v>
      </c>
      <c r="H75">
        <v>15.079556800000001</v>
      </c>
      <c r="S75" s="7" t="s">
        <v>26</v>
      </c>
      <c r="T75" t="s">
        <v>19</v>
      </c>
      <c r="U75" s="12" t="e">
        <f t="array" ref="U75">INDEX($G$2:$G$20000,MATCH(1,IF($A$2:$A$20000=$S75,IF($C$2:$C$20000=$T75,1)),0))</f>
        <v>#N/A</v>
      </c>
      <c r="V75" t="e">
        <f t="shared" si="9"/>
        <v>#N/A</v>
      </c>
      <c r="Y75" s="7" t="s">
        <v>26</v>
      </c>
      <c r="Z75" t="s">
        <v>145</v>
      </c>
      <c r="AA75" s="12" t="e">
        <f t="array" ref="AA75">INDEX($E$2:$E$5000,MATCH(1,IF($A$2:$A$5000=$Y75,IF($C$2:$C$5000=$Z75,1)),0))</f>
        <v>#N/A</v>
      </c>
      <c r="AB75" s="12"/>
      <c r="AD75" s="7" t="s">
        <v>26</v>
      </c>
      <c r="AE75" t="s">
        <v>148</v>
      </c>
      <c r="AF75" s="12" t="e">
        <f t="shared" si="10"/>
        <v>#N/A</v>
      </c>
    </row>
    <row r="76" spans="1:32" x14ac:dyDescent="0.3">
      <c r="A76" t="s">
        <v>64</v>
      </c>
      <c r="B76" t="s">
        <v>191</v>
      </c>
      <c r="C76" t="s">
        <v>184</v>
      </c>
      <c r="D76">
        <v>5.9027386719999999</v>
      </c>
      <c r="E76"/>
      <c r="F76"/>
      <c r="G76">
        <v>3955.8160549999998</v>
      </c>
      <c r="H76">
        <v>15.31416099</v>
      </c>
      <c r="S76" s="7" t="s">
        <v>27</v>
      </c>
      <c r="T76" t="s">
        <v>19</v>
      </c>
      <c r="U76" s="12" t="e">
        <f t="array" ref="U76">INDEX($G$2:$G$20000,MATCH(1,IF($A$2:$A$20000=$S76,IF($C$2:$C$20000=$T76,1)),0))</f>
        <v>#N/A</v>
      </c>
      <c r="V76" t="e">
        <f t="shared" si="9"/>
        <v>#N/A</v>
      </c>
      <c r="Y76" s="7" t="s">
        <v>27</v>
      </c>
      <c r="Z76" t="s">
        <v>145</v>
      </c>
      <c r="AA76" s="12" t="e">
        <f t="array" ref="AA76">INDEX($E$2:$E$5000,MATCH(1,IF($A$2:$A$5000=$Y76,IF($C$2:$C$5000=$Z76,1)),0))</f>
        <v>#N/A</v>
      </c>
      <c r="AB76" s="12"/>
      <c r="AD76" s="7" t="s">
        <v>27</v>
      </c>
      <c r="AE76" t="s">
        <v>148</v>
      </c>
      <c r="AF76" s="12" t="e">
        <f t="shared" si="10"/>
        <v>#N/A</v>
      </c>
    </row>
    <row r="77" spans="1:32" x14ac:dyDescent="0.3">
      <c r="A77" t="s">
        <v>64</v>
      </c>
      <c r="B77" t="s">
        <v>191</v>
      </c>
      <c r="C77" t="s">
        <v>184</v>
      </c>
      <c r="D77">
        <v>8.5475224539999992</v>
      </c>
      <c r="E77"/>
      <c r="F77"/>
      <c r="G77">
        <v>3366.8334020000002</v>
      </c>
      <c r="H77">
        <v>16.034731010000002</v>
      </c>
      <c r="S77" s="7" t="s">
        <v>28</v>
      </c>
      <c r="T77" t="s">
        <v>19</v>
      </c>
      <c r="U77" s="12" t="e">
        <f t="array" ref="U77">INDEX($G$2:$G$20000,MATCH(1,IF($A$2:$A$20000=$S77,IF($C$2:$C$20000=$T77,1)),0))</f>
        <v>#N/A</v>
      </c>
      <c r="V77" t="e">
        <f t="shared" si="9"/>
        <v>#N/A</v>
      </c>
      <c r="Y77" s="7" t="s">
        <v>28</v>
      </c>
      <c r="Z77" t="s">
        <v>145</v>
      </c>
      <c r="AA77" s="12" t="e">
        <f t="array" ref="AA77">INDEX($E$2:$E$5000,MATCH(1,IF($A$2:$A$5000=$Y77,IF($C$2:$C$5000=$Z77,1)),0))</f>
        <v>#N/A</v>
      </c>
      <c r="AB77" s="12"/>
      <c r="AD77" s="7" t="s">
        <v>28</v>
      </c>
      <c r="AE77" t="s">
        <v>148</v>
      </c>
      <c r="AF77" s="12" t="e">
        <f t="shared" si="10"/>
        <v>#N/A</v>
      </c>
    </row>
    <row r="78" spans="1:32" x14ac:dyDescent="0.3">
      <c r="A78" t="s">
        <v>64</v>
      </c>
      <c r="B78" t="s">
        <v>191</v>
      </c>
      <c r="C78"/>
      <c r="D78">
        <v>87.028674559999999</v>
      </c>
      <c r="E78">
        <v>0.56441078200000006</v>
      </c>
      <c r="F78">
        <v>1.5886808640000001</v>
      </c>
      <c r="G78">
        <v>18.355653199999999</v>
      </c>
      <c r="H78">
        <v>24.631298879999999</v>
      </c>
      <c r="S78" s="7" t="s">
        <v>29</v>
      </c>
      <c r="T78" t="s">
        <v>19</v>
      </c>
      <c r="U78" s="12" t="e">
        <f t="array" ref="U78">INDEX($G$2:$G$20000,MATCH(1,IF($A$2:$A$20000=$S78,IF($C$2:$C$20000=$T78,1)),0))</f>
        <v>#N/A</v>
      </c>
      <c r="V78" t="e">
        <f t="shared" si="9"/>
        <v>#N/A</v>
      </c>
      <c r="Y78" s="7" t="s">
        <v>29</v>
      </c>
      <c r="Z78" t="s">
        <v>145</v>
      </c>
      <c r="AA78" s="12" t="e">
        <f t="array" ref="AA78">INDEX($E$2:$E$5000,MATCH(1,IF($A$2:$A$5000=$Y78,IF($C$2:$C$5000=$Z78,1)),0))</f>
        <v>#N/A</v>
      </c>
      <c r="AB78" s="12"/>
      <c r="AD78" s="7" t="s">
        <v>29</v>
      </c>
      <c r="AE78" t="s">
        <v>148</v>
      </c>
      <c r="AF78" s="12" t="e">
        <f t="shared" si="10"/>
        <v>#N/A</v>
      </c>
    </row>
    <row r="79" spans="1:32" x14ac:dyDescent="0.3">
      <c r="A79" t="s">
        <v>64</v>
      </c>
      <c r="B79" t="s">
        <v>191</v>
      </c>
      <c r="C79"/>
      <c r="D79">
        <v>145.43219049999999</v>
      </c>
      <c r="E79">
        <v>0.80840259400000003</v>
      </c>
      <c r="F79">
        <v>2.275459245</v>
      </c>
      <c r="G79">
        <v>26.29070553</v>
      </c>
      <c r="H79">
        <v>28.72011479</v>
      </c>
      <c r="S79" s="7" t="s">
        <v>30</v>
      </c>
      <c r="T79" t="s">
        <v>19</v>
      </c>
      <c r="U79" s="12" t="e">
        <f t="array" ref="U79">INDEX($G$2:$G$20000,MATCH(1,IF($A$2:$A$20000=$S79,IF($C$2:$C$20000=$T79,1)),0))</f>
        <v>#N/A</v>
      </c>
      <c r="V79" t="e">
        <f t="shared" si="9"/>
        <v>#N/A</v>
      </c>
      <c r="Y79" s="7" t="s">
        <v>30</v>
      </c>
      <c r="Z79" t="s">
        <v>145</v>
      </c>
      <c r="AA79" s="12" t="e">
        <f t="array" ref="AA79">INDEX($E$2:$E$5000,MATCH(1,IF($A$2:$A$5000=$Y79,IF($C$2:$C$5000=$Z79,1)),0))</f>
        <v>#N/A</v>
      </c>
      <c r="AB79" s="12"/>
      <c r="AD79" s="7" t="s">
        <v>30</v>
      </c>
      <c r="AE79" t="s">
        <v>148</v>
      </c>
      <c r="AF79" s="12" t="e">
        <f t="shared" si="10"/>
        <v>#N/A</v>
      </c>
    </row>
    <row r="80" spans="1:32" x14ac:dyDescent="0.3">
      <c r="A80" t="s">
        <v>64</v>
      </c>
      <c r="B80" t="s">
        <v>191</v>
      </c>
      <c r="C80" t="s">
        <v>19</v>
      </c>
      <c r="D80">
        <v>163.08926220000001</v>
      </c>
      <c r="E80">
        <v>34.154194889999999</v>
      </c>
      <c r="F80">
        <v>96.135859890000006</v>
      </c>
      <c r="G80">
        <v>1110.755813</v>
      </c>
      <c r="H80">
        <v>29.876378299999999</v>
      </c>
      <c r="S80" s="7" t="s">
        <v>43</v>
      </c>
      <c r="T80" t="s">
        <v>19</v>
      </c>
      <c r="U80" s="12" t="e">
        <f t="array" ref="U80">INDEX($G$2:$G$20000,MATCH(1,IF($A$2:$A$20000=$S80,IF($C$2:$C$20000=$T80,1)),0))</f>
        <v>#N/A</v>
      </c>
      <c r="V80" t="e">
        <f t="shared" si="9"/>
        <v>#N/A</v>
      </c>
      <c r="Y80" s="7" t="s">
        <v>43</v>
      </c>
      <c r="Z80" t="s">
        <v>145</v>
      </c>
      <c r="AA80" s="12" t="e">
        <f t="array" ref="AA80">INDEX($E$2:$E$5000,MATCH(1,IF($A$2:$A$5000=$Y80,IF($C$2:$C$5000=$Z80,1)),0))</f>
        <v>#N/A</v>
      </c>
      <c r="AB80" s="12"/>
      <c r="AD80" s="7" t="s">
        <v>43</v>
      </c>
      <c r="AE80" t="s">
        <v>148</v>
      </c>
      <c r="AF80" s="12" t="e">
        <f t="shared" si="10"/>
        <v>#N/A</v>
      </c>
    </row>
    <row r="81" spans="1:32" x14ac:dyDescent="0.3">
      <c r="A81" t="s">
        <v>65</v>
      </c>
      <c r="B81" t="s">
        <v>192</v>
      </c>
      <c r="C81" t="s">
        <v>183</v>
      </c>
      <c r="D81">
        <v>0.861210637</v>
      </c>
      <c r="E81"/>
      <c r="F81"/>
      <c r="G81">
        <v>1939.5374429999999</v>
      </c>
      <c r="H81">
        <v>12.7</v>
      </c>
      <c r="S81" s="7" t="s">
        <v>44</v>
      </c>
      <c r="T81" t="s">
        <v>19</v>
      </c>
      <c r="U81" s="12" t="e">
        <f t="array" ref="U81">INDEX($G$2:$G$20000,MATCH(1,IF($A$2:$A$20000=$S81,IF($C$2:$C$20000=$T81,1)),0))</f>
        <v>#N/A</v>
      </c>
      <c r="V81" t="e">
        <f t="shared" si="9"/>
        <v>#N/A</v>
      </c>
      <c r="Y81" s="7" t="s">
        <v>44</v>
      </c>
      <c r="Z81" t="s">
        <v>145</v>
      </c>
      <c r="AA81" s="12" t="e">
        <f t="array" ref="AA81">INDEX($E$2:$E$5000,MATCH(1,IF($A$2:$A$5000=$Y81,IF($C$2:$C$5000=$Z81,1)),0))</f>
        <v>#N/A</v>
      </c>
      <c r="AB81" s="12"/>
      <c r="AD81" s="7" t="s">
        <v>44</v>
      </c>
      <c r="AE81" t="s">
        <v>148</v>
      </c>
      <c r="AF81" s="12" t="e">
        <f t="shared" si="10"/>
        <v>#N/A</v>
      </c>
    </row>
    <row r="82" spans="1:32" x14ac:dyDescent="0.3">
      <c r="A82" t="s">
        <v>65</v>
      </c>
      <c r="B82" t="s">
        <v>192</v>
      </c>
      <c r="C82" t="s">
        <v>184</v>
      </c>
      <c r="D82">
        <v>1.076570987</v>
      </c>
      <c r="E82"/>
      <c r="F82"/>
      <c r="G82">
        <v>41.561590729999999</v>
      </c>
      <c r="H82">
        <v>12.933152400000001</v>
      </c>
      <c r="S82" s="7" t="s">
        <v>45</v>
      </c>
      <c r="T82" t="s">
        <v>19</v>
      </c>
      <c r="U82" s="12" t="e">
        <f t="array" ref="U82">INDEX($G$2:$G$20000,MATCH(1,IF($A$2:$A$20000=$S82,IF($C$2:$C$20000=$T82,1)),0))</f>
        <v>#N/A</v>
      </c>
      <c r="V82" t="e">
        <f t="shared" si="9"/>
        <v>#N/A</v>
      </c>
      <c r="Y82" s="7" t="s">
        <v>45</v>
      </c>
      <c r="Z82" t="s">
        <v>145</v>
      </c>
      <c r="AA82" s="12" t="e">
        <f t="array" ref="AA82">INDEX($E$2:$E$5000,MATCH(1,IF($A$2:$A$5000=$Y82,IF($C$2:$C$5000=$Z82,1)),0))</f>
        <v>#N/A</v>
      </c>
      <c r="AB82" s="12"/>
      <c r="AD82" s="7" t="s">
        <v>45</v>
      </c>
      <c r="AE82" t="s">
        <v>148</v>
      </c>
      <c r="AF82" s="12" t="e">
        <f t="shared" si="10"/>
        <v>#N/A</v>
      </c>
    </row>
    <row r="83" spans="1:32" x14ac:dyDescent="0.3">
      <c r="A83" t="s">
        <v>65</v>
      </c>
      <c r="B83" t="s">
        <v>192</v>
      </c>
      <c r="C83" t="s">
        <v>184</v>
      </c>
      <c r="D83">
        <v>5.1292910269999998</v>
      </c>
      <c r="E83"/>
      <c r="F83"/>
      <c r="G83">
        <v>679.90380879999998</v>
      </c>
      <c r="H83">
        <v>15.064831460000001</v>
      </c>
      <c r="S83" s="7" t="s">
        <v>46</v>
      </c>
      <c r="T83" t="s">
        <v>19</v>
      </c>
      <c r="U83" s="12" t="e">
        <f t="array" ref="U83">INDEX($G$2:$G$20000,MATCH(1,IF($A$2:$A$20000=$S83,IF($C$2:$C$20000=$T83,1)),0))</f>
        <v>#N/A</v>
      </c>
      <c r="V83" t="e">
        <f t="shared" si="9"/>
        <v>#N/A</v>
      </c>
      <c r="Y83" s="7" t="s">
        <v>46</v>
      </c>
      <c r="Z83" t="s">
        <v>145</v>
      </c>
      <c r="AA83" s="12" t="e">
        <f t="array" ref="AA83">INDEX($E$2:$E$5000,MATCH(1,IF($A$2:$A$5000=$Y83,IF($C$2:$C$5000=$Z83,1)),0))</f>
        <v>#N/A</v>
      </c>
      <c r="AB83" s="12"/>
      <c r="AD83" s="7" t="s">
        <v>46</v>
      </c>
      <c r="AE83" t="s">
        <v>148</v>
      </c>
      <c r="AF83" s="12" t="e">
        <f t="shared" si="10"/>
        <v>#N/A</v>
      </c>
    </row>
    <row r="84" spans="1:32" x14ac:dyDescent="0.3">
      <c r="A84" t="s">
        <v>65</v>
      </c>
      <c r="B84" t="s">
        <v>192</v>
      </c>
      <c r="C84" t="s">
        <v>184</v>
      </c>
      <c r="D84">
        <v>5.850400102</v>
      </c>
      <c r="E84"/>
      <c r="F84"/>
      <c r="G84">
        <v>3743.5911590000001</v>
      </c>
      <c r="H84">
        <v>15.29798385</v>
      </c>
      <c r="S84" s="7" t="s">
        <v>47</v>
      </c>
      <c r="T84" t="s">
        <v>19</v>
      </c>
      <c r="U84" s="12" t="e">
        <f t="array" ref="U84">INDEX($G$2:$G$20000,MATCH(1,IF($A$2:$A$20000=$S84,IF($C$2:$C$20000=$T84,1)),0))</f>
        <v>#N/A</v>
      </c>
      <c r="V84" t="e">
        <f t="shared" si="9"/>
        <v>#N/A</v>
      </c>
      <c r="Y84" s="7" t="s">
        <v>47</v>
      </c>
      <c r="Z84" t="s">
        <v>145</v>
      </c>
      <c r="AA84" s="12" t="e">
        <f t="array" ref="AA84">INDEX($E$2:$E$5000,MATCH(1,IF($A$2:$A$5000=$Y84,IF($C$2:$C$5000=$Z84,1)),0))</f>
        <v>#N/A</v>
      </c>
      <c r="AB84" s="12"/>
      <c r="AD84" s="7" t="s">
        <v>47</v>
      </c>
      <c r="AE84" t="s">
        <v>148</v>
      </c>
      <c r="AF84" s="12" t="e">
        <f t="shared" si="10"/>
        <v>#N/A</v>
      </c>
    </row>
    <row r="85" spans="1:32" x14ac:dyDescent="0.3">
      <c r="A85" t="s">
        <v>65</v>
      </c>
      <c r="B85" t="s">
        <v>192</v>
      </c>
      <c r="C85" t="s">
        <v>184</v>
      </c>
      <c r="D85">
        <v>8.4630741629999999</v>
      </c>
      <c r="E85"/>
      <c r="F85"/>
      <c r="G85">
        <v>3247.5342820000001</v>
      </c>
      <c r="H85">
        <v>16.014094790000001</v>
      </c>
      <c r="S85" s="7" t="s">
        <v>48</v>
      </c>
      <c r="T85" t="s">
        <v>19</v>
      </c>
      <c r="U85" s="12" t="e">
        <f t="array" ref="U85">INDEX($G$2:$G$20000,MATCH(1,IF($A$2:$A$20000=$S85,IF($C$2:$C$20000=$T85,1)),0))</f>
        <v>#N/A</v>
      </c>
      <c r="V85" t="e">
        <f t="shared" si="9"/>
        <v>#N/A</v>
      </c>
      <c r="Y85" s="7" t="s">
        <v>48</v>
      </c>
      <c r="Z85" t="s">
        <v>145</v>
      </c>
      <c r="AA85" s="12" t="e">
        <f t="array" ref="AA85">INDEX($E$2:$E$5000,MATCH(1,IF($A$2:$A$5000=$Y85,IF($C$2:$C$5000=$Z85,1)),0))</f>
        <v>#N/A</v>
      </c>
      <c r="AB85" s="12"/>
      <c r="AD85" s="7" t="s">
        <v>48</v>
      </c>
      <c r="AE85" t="s">
        <v>148</v>
      </c>
      <c r="AF85" s="12" t="e">
        <f t="shared" si="10"/>
        <v>#N/A</v>
      </c>
    </row>
    <row r="86" spans="1:32" x14ac:dyDescent="0.3">
      <c r="A86" t="s">
        <v>65</v>
      </c>
      <c r="B86" t="s">
        <v>192</v>
      </c>
      <c r="C86"/>
      <c r="D86">
        <v>143.68400629999999</v>
      </c>
      <c r="E86">
        <v>0.52810289099999996</v>
      </c>
      <c r="F86">
        <v>2.063081307</v>
      </c>
      <c r="G86">
        <v>16.632634750000001</v>
      </c>
      <c r="H86">
        <v>28.604324219999999</v>
      </c>
      <c r="S86" s="7" t="s">
        <v>31</v>
      </c>
      <c r="T86" t="s">
        <v>19</v>
      </c>
      <c r="U86" s="12" t="e">
        <f t="array" ref="U86">INDEX($G$2:$G$20000,MATCH(1,IF($A$2:$A$20000=$S86,IF($C$2:$C$20000=$T86,1)),0))</f>
        <v>#N/A</v>
      </c>
      <c r="V86" t="e">
        <f t="shared" si="9"/>
        <v>#N/A</v>
      </c>
      <c r="Y86" s="7" t="s">
        <v>31</v>
      </c>
      <c r="Z86" t="s">
        <v>145</v>
      </c>
      <c r="AA86" s="12" t="e">
        <f t="array" ref="AA86">INDEX($E$2:$E$5000,MATCH(1,IF($A$2:$A$5000=$Y86,IF($C$2:$C$5000=$Z86,1)),0))</f>
        <v>#N/A</v>
      </c>
      <c r="AB86" s="12"/>
      <c r="AD86" s="7" t="s">
        <v>31</v>
      </c>
      <c r="AE86" t="s">
        <v>148</v>
      </c>
      <c r="AF86" s="12" t="e">
        <f t="shared" si="10"/>
        <v>#N/A</v>
      </c>
    </row>
    <row r="87" spans="1:32" x14ac:dyDescent="0.3">
      <c r="A87" t="s">
        <v>65</v>
      </c>
      <c r="B87" t="s">
        <v>192</v>
      </c>
      <c r="C87" t="s">
        <v>19</v>
      </c>
      <c r="D87">
        <v>161.96506500000001</v>
      </c>
      <c r="E87">
        <v>25.069671159999999</v>
      </c>
      <c r="F87">
        <v>97.936918689999999</v>
      </c>
      <c r="G87">
        <v>789.57091600000001</v>
      </c>
      <c r="H87">
        <v>29.80339369</v>
      </c>
      <c r="S87" s="7" t="s">
        <v>32</v>
      </c>
      <c r="T87" t="s">
        <v>19</v>
      </c>
      <c r="U87" s="12" t="e">
        <f t="array" ref="U87">INDEX($G$2:$G$20000,MATCH(1,IF($A$2:$A$20000=$S87,IF($C$2:$C$20000=$T87,1)),0))</f>
        <v>#N/A</v>
      </c>
      <c r="V87" t="e">
        <f t="shared" si="9"/>
        <v>#N/A</v>
      </c>
      <c r="Y87" s="7" t="s">
        <v>32</v>
      </c>
      <c r="Z87" t="s">
        <v>145</v>
      </c>
      <c r="AA87" s="12" t="e">
        <f t="array" ref="AA87">INDEX($E$2:$E$5000,MATCH(1,IF($A$2:$A$5000=$Y87,IF($C$2:$C$5000=$Z87,1)),0))</f>
        <v>#N/A</v>
      </c>
      <c r="AB87" s="12"/>
      <c r="AD87" s="7" t="s">
        <v>32</v>
      </c>
      <c r="AE87" t="s">
        <v>148</v>
      </c>
      <c r="AF87" s="12" t="e">
        <f t="shared" si="10"/>
        <v>#N/A</v>
      </c>
    </row>
    <row r="88" spans="1:32" x14ac:dyDescent="0.3">
      <c r="A88" t="s">
        <v>66</v>
      </c>
      <c r="B88" t="s">
        <v>66</v>
      </c>
      <c r="C88" t="s">
        <v>183</v>
      </c>
      <c r="D88">
        <v>0.861210637</v>
      </c>
      <c r="E88"/>
      <c r="F88"/>
      <c r="G88">
        <v>2005.782637</v>
      </c>
      <c r="H88">
        <v>12.7</v>
      </c>
      <c r="S88" s="7" t="s">
        <v>33</v>
      </c>
      <c r="T88" t="s">
        <v>19</v>
      </c>
      <c r="U88" s="12" t="e">
        <f t="array" ref="U88">INDEX($G$2:$G$20000,MATCH(1,IF($A$2:$A$20000=$S88,IF($C$2:$C$20000=$T88,1)),0))</f>
        <v>#N/A</v>
      </c>
      <c r="V88" t="e">
        <f t="shared" si="9"/>
        <v>#N/A</v>
      </c>
      <c r="Y88" s="7" t="s">
        <v>33</v>
      </c>
      <c r="Z88" t="s">
        <v>145</v>
      </c>
      <c r="AA88" s="12" t="e">
        <f t="array" ref="AA88">INDEX($E$2:$E$5000,MATCH(1,IF($A$2:$A$5000=$Y88,IF($C$2:$C$5000=$Z88,1)),0))</f>
        <v>#N/A</v>
      </c>
      <c r="AB88" s="12"/>
      <c r="AD88" s="7" t="s">
        <v>33</v>
      </c>
      <c r="AE88" t="s">
        <v>148</v>
      </c>
      <c r="AF88" s="12" t="e">
        <f t="shared" si="10"/>
        <v>#N/A</v>
      </c>
    </row>
    <row r="89" spans="1:32" x14ac:dyDescent="0.3">
      <c r="A89" t="s">
        <v>66</v>
      </c>
      <c r="B89" t="s">
        <v>66</v>
      </c>
      <c r="C89" t="s">
        <v>184</v>
      </c>
      <c r="D89">
        <v>1.0934124869999999</v>
      </c>
      <c r="E89"/>
      <c r="F89"/>
      <c r="G89">
        <v>93.138580570000002</v>
      </c>
      <c r="H89">
        <v>12.949893530000001</v>
      </c>
      <c r="S89" s="7" t="s">
        <v>34</v>
      </c>
      <c r="T89" t="s">
        <v>19</v>
      </c>
      <c r="U89" s="12" t="e">
        <f t="array" ref="U89">INDEX($G$2:$G$20000,MATCH(1,IF($A$2:$A$20000=$S89,IF($C$2:$C$20000=$T89,1)),0))</f>
        <v>#N/A</v>
      </c>
      <c r="V89" t="e">
        <f t="shared" si="9"/>
        <v>#N/A</v>
      </c>
      <c r="Y89" s="7" t="s">
        <v>34</v>
      </c>
      <c r="Z89" t="s">
        <v>145</v>
      </c>
      <c r="AA89" s="12" t="e">
        <f t="array" ref="AA89">INDEX($E$2:$E$5000,MATCH(1,IF($A$2:$A$5000=$Y89,IF($C$2:$C$5000=$Z89,1)),0))</f>
        <v>#N/A</v>
      </c>
      <c r="AB89" s="12"/>
      <c r="AD89" s="7" t="s">
        <v>34</v>
      </c>
      <c r="AE89" t="s">
        <v>148</v>
      </c>
      <c r="AF89" s="12" t="e">
        <f t="shared" si="10"/>
        <v>#N/A</v>
      </c>
    </row>
    <row r="90" spans="1:32" x14ac:dyDescent="0.3">
      <c r="A90" t="s">
        <v>66</v>
      </c>
      <c r="B90" t="s">
        <v>66</v>
      </c>
      <c r="C90" t="s">
        <v>184</v>
      </c>
      <c r="D90">
        <v>1.6664761079999999</v>
      </c>
      <c r="E90"/>
      <c r="F90"/>
      <c r="G90">
        <v>290.19948829999998</v>
      </c>
      <c r="H90">
        <v>13.433021030000001</v>
      </c>
      <c r="S90" s="7" t="s">
        <v>35</v>
      </c>
      <c r="T90" t="s">
        <v>19</v>
      </c>
      <c r="U90" s="12" t="e">
        <f t="array" ref="U90">INDEX($G$2:$G$20000,MATCH(1,IF($A$2:$A$20000=$S90,IF($C$2:$C$20000=$T90,1)),0))</f>
        <v>#N/A</v>
      </c>
      <c r="V90" t="e">
        <f t="shared" si="9"/>
        <v>#N/A</v>
      </c>
      <c r="Y90" s="7" t="s">
        <v>35</v>
      </c>
      <c r="Z90" t="s">
        <v>145</v>
      </c>
      <c r="AA90" s="12" t="e">
        <f t="array" ref="AA90">INDEX($E$2:$E$5000,MATCH(1,IF($A$2:$A$5000=$Y90,IF($C$2:$C$5000=$Z90,1)),0))</f>
        <v>#N/A</v>
      </c>
      <c r="AB90" s="12"/>
      <c r="AD90" s="7" t="s">
        <v>35</v>
      </c>
      <c r="AE90" t="s">
        <v>148</v>
      </c>
      <c r="AF90" s="12" t="e">
        <f t="shared" si="10"/>
        <v>#N/A</v>
      </c>
    </row>
    <row r="91" spans="1:32" x14ac:dyDescent="0.3">
      <c r="A91" t="s">
        <v>66</v>
      </c>
      <c r="B91" t="s">
        <v>66</v>
      </c>
      <c r="C91" t="s">
        <v>184</v>
      </c>
      <c r="D91">
        <v>5.1317410399999996</v>
      </c>
      <c r="E91"/>
      <c r="F91"/>
      <c r="G91">
        <v>792.37032639999995</v>
      </c>
      <c r="H91">
        <v>15.065658770000001</v>
      </c>
      <c r="S91" s="7" t="s">
        <v>36</v>
      </c>
      <c r="T91" t="s">
        <v>19</v>
      </c>
      <c r="U91" s="12" t="e">
        <f t="array" ref="U91">INDEX($G$2:$G$20000,MATCH(1,IF($A$2:$A$20000=$S91,IF($C$2:$C$20000=$T91,1)),0))</f>
        <v>#N/A</v>
      </c>
      <c r="V91" t="e">
        <f t="shared" si="9"/>
        <v>#N/A</v>
      </c>
      <c r="Y91" s="7" t="s">
        <v>36</v>
      </c>
      <c r="Z91" t="s">
        <v>145</v>
      </c>
      <c r="AA91" s="12" t="e">
        <f t="array" ref="AA91">INDEX($E$2:$E$5000,MATCH(1,IF($A$2:$A$5000=$Y91,IF($C$2:$C$5000=$Z91,1)),0))</f>
        <v>#N/A</v>
      </c>
      <c r="AB91" s="12"/>
      <c r="AD91" s="7" t="s">
        <v>36</v>
      </c>
      <c r="AE91" t="s">
        <v>148</v>
      </c>
      <c r="AF91" s="12" t="e">
        <f t="shared" si="10"/>
        <v>#N/A</v>
      </c>
    </row>
    <row r="92" spans="1:32" x14ac:dyDescent="0.3">
      <c r="A92" t="s">
        <v>66</v>
      </c>
      <c r="B92" t="s">
        <v>66</v>
      </c>
      <c r="C92" t="s">
        <v>184</v>
      </c>
      <c r="D92">
        <v>5.9072541410000001</v>
      </c>
      <c r="E92"/>
      <c r="F92"/>
      <c r="G92">
        <v>3702.1768969999998</v>
      </c>
      <c r="H92">
        <v>15.3155523</v>
      </c>
      <c r="S92" s="7" t="s">
        <v>52</v>
      </c>
      <c r="T92" t="s">
        <v>19</v>
      </c>
      <c r="U92" s="12" t="e">
        <f t="array" ref="U92">INDEX($G$2:$G$20000,MATCH(1,IF($A$2:$A$20000=$S92,IF($C$2:$C$20000=$T92,1)),0))</f>
        <v>#N/A</v>
      </c>
      <c r="V92" t="e">
        <f t="shared" si="9"/>
        <v>#N/A</v>
      </c>
      <c r="Y92" s="7" t="s">
        <v>52</v>
      </c>
      <c r="Z92" t="s">
        <v>145</v>
      </c>
      <c r="AA92" s="12" t="e">
        <f t="array" ref="AA92">INDEX($E$2:$E$5000,MATCH(1,IF($A$2:$A$5000=$Y92,IF($C$2:$C$5000=$Z92,1)),0))</f>
        <v>#N/A</v>
      </c>
      <c r="AB92" s="12"/>
      <c r="AD92" s="7" t="s">
        <v>52</v>
      </c>
      <c r="AE92" t="s">
        <v>148</v>
      </c>
      <c r="AF92" s="12" t="e">
        <f t="shared" si="10"/>
        <v>#N/A</v>
      </c>
    </row>
    <row r="93" spans="1:32" x14ac:dyDescent="0.3">
      <c r="A93" t="s">
        <v>66</v>
      </c>
      <c r="B93" t="s">
        <v>66</v>
      </c>
      <c r="C93" t="s">
        <v>184</v>
      </c>
      <c r="D93">
        <v>8.4678048809999993</v>
      </c>
      <c r="E93"/>
      <c r="F93"/>
      <c r="G93">
        <v>3306.4638880000002</v>
      </c>
      <c r="H93">
        <v>16.01525419</v>
      </c>
      <c r="S93" s="7" t="s">
        <v>53</v>
      </c>
      <c r="T93" t="s">
        <v>19</v>
      </c>
      <c r="U93" s="12" t="e">
        <f t="array" ref="U93">INDEX($G$2:$G$20000,MATCH(1,IF($A$2:$A$20000=$S93,IF($C$2:$C$20000=$T93,1)),0))</f>
        <v>#N/A</v>
      </c>
      <c r="V93" t="e">
        <f t="shared" si="9"/>
        <v>#N/A</v>
      </c>
      <c r="Y93" s="7" t="s">
        <v>53</v>
      </c>
      <c r="Z93" t="s">
        <v>145</v>
      </c>
      <c r="AA93" s="12" t="e">
        <f t="array" ref="AA93">INDEX($E$2:$E$5000,MATCH(1,IF($A$2:$A$5000=$Y93,IF($C$2:$C$5000=$Z93,1)),0))</f>
        <v>#N/A</v>
      </c>
      <c r="AB93" s="12"/>
      <c r="AD93" s="7" t="s">
        <v>53</v>
      </c>
      <c r="AE93" t="s">
        <v>148</v>
      </c>
      <c r="AF93" s="12" t="e">
        <f t="shared" si="10"/>
        <v>#N/A</v>
      </c>
    </row>
    <row r="94" spans="1:32" x14ac:dyDescent="0.3">
      <c r="A94" t="s">
        <v>66</v>
      </c>
      <c r="B94" t="s">
        <v>66</v>
      </c>
      <c r="C94" t="s">
        <v>19</v>
      </c>
      <c r="D94">
        <v>162.82695770000001</v>
      </c>
      <c r="E94">
        <v>13.28371712</v>
      </c>
      <c r="F94">
        <v>100</v>
      </c>
      <c r="G94">
        <v>425.9240873</v>
      </c>
      <c r="H94">
        <v>29.859355870000002</v>
      </c>
      <c r="S94" s="7" t="s">
        <v>54</v>
      </c>
      <c r="T94" t="s">
        <v>19</v>
      </c>
      <c r="U94" s="12" t="e">
        <f t="array" ref="U94">INDEX($G$2:$G$20000,MATCH(1,IF($A$2:$A$20000=$S94,IF($C$2:$C$20000=$T94,1)),0))</f>
        <v>#N/A</v>
      </c>
      <c r="V94" t="e">
        <f t="shared" si="9"/>
        <v>#N/A</v>
      </c>
      <c r="Y94" s="7" t="s">
        <v>54</v>
      </c>
      <c r="Z94" t="s">
        <v>145</v>
      </c>
      <c r="AA94" s="12" t="e">
        <f t="array" ref="AA94">INDEX($E$2:$E$5000,MATCH(1,IF($A$2:$A$5000=$Y94,IF($C$2:$C$5000=$Z94,1)),0))</f>
        <v>#N/A</v>
      </c>
      <c r="AB94" s="12"/>
      <c r="AD94" s="7" t="s">
        <v>54</v>
      </c>
      <c r="AE94" t="s">
        <v>148</v>
      </c>
      <c r="AF94" s="12" t="e">
        <f t="shared" si="10"/>
        <v>#N/A</v>
      </c>
    </row>
    <row r="95" spans="1:32" x14ac:dyDescent="0.3">
      <c r="A95" t="s">
        <v>67</v>
      </c>
      <c r="B95" t="s">
        <v>67</v>
      </c>
      <c r="C95" t="s">
        <v>183</v>
      </c>
      <c r="D95">
        <v>0.861210637</v>
      </c>
      <c r="E95"/>
      <c r="F95"/>
      <c r="G95">
        <v>1950.1240769999999</v>
      </c>
      <c r="H95">
        <v>12.7</v>
      </c>
      <c r="S95" s="7" t="s">
        <v>55</v>
      </c>
      <c r="T95" t="s">
        <v>19</v>
      </c>
      <c r="U95" s="12" t="e">
        <f t="array" ref="U95">INDEX($G$2:$G$20000,MATCH(1,IF($A$2:$A$20000=$S95,IF($C$2:$C$20000=$T95,1)),0))</f>
        <v>#N/A</v>
      </c>
      <c r="V95" t="e">
        <f t="shared" si="9"/>
        <v>#N/A</v>
      </c>
      <c r="Y95" s="7" t="s">
        <v>55</v>
      </c>
      <c r="Z95" t="s">
        <v>145</v>
      </c>
      <c r="AA95" s="12" t="e">
        <f t="array" ref="AA95">INDEX($E$2:$E$5000,MATCH(1,IF($A$2:$A$5000=$Y95,IF($C$2:$C$5000=$Z95,1)),0))</f>
        <v>#N/A</v>
      </c>
      <c r="AB95" s="12"/>
      <c r="AD95" s="7" t="s">
        <v>55</v>
      </c>
      <c r="AE95" t="s">
        <v>148</v>
      </c>
      <c r="AF95" s="12" t="e">
        <f t="shared" si="10"/>
        <v>#N/A</v>
      </c>
    </row>
    <row r="96" spans="1:32" x14ac:dyDescent="0.3">
      <c r="A96" t="s">
        <v>67</v>
      </c>
      <c r="B96" t="s">
        <v>67</v>
      </c>
      <c r="C96" t="s">
        <v>184</v>
      </c>
      <c r="D96">
        <v>1.076429493</v>
      </c>
      <c r="E96"/>
      <c r="F96"/>
      <c r="G96">
        <v>42.016060660000001</v>
      </c>
      <c r="H96">
        <v>12.933010940000001</v>
      </c>
      <c r="S96" s="7" t="s">
        <v>56</v>
      </c>
      <c r="T96" t="s">
        <v>19</v>
      </c>
      <c r="U96" s="12" t="e">
        <f t="array" ref="U96">INDEX($G$2:$G$20000,MATCH(1,IF($A$2:$A$20000=$S96,IF($C$2:$C$20000=$T96,1)),0))</f>
        <v>#N/A</v>
      </c>
      <c r="V96" t="e">
        <f t="shared" si="9"/>
        <v>#N/A</v>
      </c>
      <c r="Y96" s="7" t="s">
        <v>56</v>
      </c>
      <c r="Z96" t="s">
        <v>145</v>
      </c>
      <c r="AA96" s="12" t="e">
        <f t="array" ref="AA96">INDEX($E$2:$E$5000,MATCH(1,IF($A$2:$A$5000=$Y96,IF($C$2:$C$5000=$Z96,1)),0))</f>
        <v>#N/A</v>
      </c>
      <c r="AB96" s="12"/>
      <c r="AD96" s="7" t="s">
        <v>56</v>
      </c>
      <c r="AE96" t="s">
        <v>148</v>
      </c>
      <c r="AF96" s="12" t="e">
        <f t="shared" si="10"/>
        <v>#N/A</v>
      </c>
    </row>
    <row r="97" spans="1:32" x14ac:dyDescent="0.3">
      <c r="A97" t="s">
        <v>67</v>
      </c>
      <c r="B97" t="s">
        <v>67</v>
      </c>
      <c r="C97" t="s">
        <v>184</v>
      </c>
      <c r="D97">
        <v>5.075944947</v>
      </c>
      <c r="E97"/>
      <c r="F97"/>
      <c r="G97">
        <v>787.64628230000005</v>
      </c>
      <c r="H97">
        <v>15.04675304</v>
      </c>
      <c r="S97" s="7" t="s">
        <v>117</v>
      </c>
      <c r="T97" t="s">
        <v>19</v>
      </c>
      <c r="U97" s="12" t="e">
        <f t="array" ref="U97">INDEX($G$2:$G$20000,MATCH(1,IF($A$2:$A$20000=$S97,IF($C$2:$C$20000=$T97,1)),0))</f>
        <v>#N/A</v>
      </c>
      <c r="V97" t="e">
        <f t="shared" si="9"/>
        <v>#N/A</v>
      </c>
      <c r="Y97" s="7" t="s">
        <v>117</v>
      </c>
      <c r="Z97" t="s">
        <v>145</v>
      </c>
      <c r="AA97" s="12" t="e">
        <f t="array" ref="AA97">INDEX($E$2:$E$5000,MATCH(1,IF($A$2:$A$5000=$Y97,IF($C$2:$C$5000=$Z97,1)),0))</f>
        <v>#N/A</v>
      </c>
      <c r="AB97" s="12"/>
      <c r="AD97" s="7" t="s">
        <v>117</v>
      </c>
      <c r="AE97" t="s">
        <v>148</v>
      </c>
      <c r="AF97" s="12" t="e">
        <f t="shared" si="10"/>
        <v>#N/A</v>
      </c>
    </row>
    <row r="98" spans="1:32" x14ac:dyDescent="0.3">
      <c r="A98" t="s">
        <v>67</v>
      </c>
      <c r="B98" t="s">
        <v>67</v>
      </c>
      <c r="C98" t="s">
        <v>184</v>
      </c>
      <c r="D98">
        <v>5.8453165770000002</v>
      </c>
      <c r="E98"/>
      <c r="F98"/>
      <c r="G98">
        <v>3387.0670639999998</v>
      </c>
      <c r="H98">
        <v>15.29640762</v>
      </c>
    </row>
    <row r="99" spans="1:32" x14ac:dyDescent="0.3">
      <c r="A99" t="s">
        <v>67</v>
      </c>
      <c r="B99" t="s">
        <v>67</v>
      </c>
      <c r="C99" t="s">
        <v>184</v>
      </c>
      <c r="D99">
        <v>8.3871853850000004</v>
      </c>
      <c r="E99"/>
      <c r="F99"/>
      <c r="G99">
        <v>3231.0097959999998</v>
      </c>
      <c r="H99">
        <v>15.995440439999999</v>
      </c>
    </row>
    <row r="100" spans="1:32" x14ac:dyDescent="0.3">
      <c r="A100" t="s">
        <v>67</v>
      </c>
      <c r="B100" t="s">
        <v>67</v>
      </c>
      <c r="C100" t="s">
        <v>19</v>
      </c>
      <c r="D100">
        <v>162.57417899999999</v>
      </c>
      <c r="E100">
        <v>5.3131073000000001E-2</v>
      </c>
      <c r="F100">
        <v>100</v>
      </c>
      <c r="G100">
        <v>1.6301037920000001</v>
      </c>
      <c r="H100">
        <v>29.842947729999999</v>
      </c>
    </row>
    <row r="101" spans="1:32" x14ac:dyDescent="0.3">
      <c r="A101" t="s">
        <v>68</v>
      </c>
      <c r="B101" t="s">
        <v>68</v>
      </c>
      <c r="C101" t="s">
        <v>183</v>
      </c>
      <c r="D101">
        <v>0.861210637</v>
      </c>
      <c r="E101"/>
      <c r="F101"/>
      <c r="G101">
        <v>1966.8634770000001</v>
      </c>
      <c r="H101">
        <v>12.7</v>
      </c>
    </row>
    <row r="102" spans="1:32" x14ac:dyDescent="0.3">
      <c r="A102" t="s">
        <v>68</v>
      </c>
      <c r="B102" t="s">
        <v>68</v>
      </c>
      <c r="C102" t="s">
        <v>184</v>
      </c>
      <c r="D102">
        <v>1.076815783</v>
      </c>
      <c r="E102"/>
      <c r="F102"/>
      <c r="G102">
        <v>37.076822970000002</v>
      </c>
      <c r="H102">
        <v>12.933397100000001</v>
      </c>
    </row>
    <row r="103" spans="1:32" x14ac:dyDescent="0.3">
      <c r="A103" t="s">
        <v>68</v>
      </c>
      <c r="B103" t="s">
        <v>68</v>
      </c>
      <c r="C103" t="s">
        <v>184</v>
      </c>
      <c r="D103">
        <v>5.1366433689999997</v>
      </c>
      <c r="E103"/>
      <c r="F103"/>
      <c r="G103">
        <v>826.08396570000002</v>
      </c>
      <c r="H103">
        <v>15.0673134</v>
      </c>
    </row>
    <row r="104" spans="1:32" x14ac:dyDescent="0.3">
      <c r="A104" t="s">
        <v>68</v>
      </c>
      <c r="B104" t="s">
        <v>68</v>
      </c>
      <c r="C104" t="s">
        <v>184</v>
      </c>
      <c r="D104">
        <v>5.8592005800000004</v>
      </c>
      <c r="E104"/>
      <c r="F104"/>
      <c r="G104">
        <v>3663.267683</v>
      </c>
      <c r="H104">
        <v>15.300710499999999</v>
      </c>
    </row>
    <row r="105" spans="1:32" x14ac:dyDescent="0.3">
      <c r="A105" t="s">
        <v>68</v>
      </c>
      <c r="B105" t="s">
        <v>68</v>
      </c>
      <c r="C105" t="s">
        <v>184</v>
      </c>
      <c r="D105">
        <v>8.4772712590000001</v>
      </c>
      <c r="E105"/>
      <c r="F105"/>
      <c r="G105">
        <v>3200.5444649999999</v>
      </c>
      <c r="H105">
        <v>16.017572999999999</v>
      </c>
    </row>
    <row r="106" spans="1:32" x14ac:dyDescent="0.3">
      <c r="A106" t="s">
        <v>68</v>
      </c>
      <c r="B106" t="s">
        <v>68</v>
      </c>
      <c r="C106"/>
      <c r="D106">
        <v>163.2688278</v>
      </c>
      <c r="E106">
        <v>0</v>
      </c>
      <c r="F106">
        <v>0</v>
      </c>
      <c r="G106">
        <v>0</v>
      </c>
      <c r="H106">
        <v>29.888028980000001</v>
      </c>
    </row>
    <row r="107" spans="1:32" x14ac:dyDescent="0.3">
      <c r="A107" t="s">
        <v>69</v>
      </c>
      <c r="B107" t="s">
        <v>193</v>
      </c>
      <c r="C107" t="s">
        <v>182</v>
      </c>
      <c r="D107">
        <v>0.63422439600000002</v>
      </c>
      <c r="E107"/>
      <c r="F107"/>
      <c r="G107">
        <v>25.003831349999999</v>
      </c>
      <c r="H107">
        <v>12.367032</v>
      </c>
    </row>
    <row r="108" spans="1:32" x14ac:dyDescent="0.3">
      <c r="A108" t="s">
        <v>69</v>
      </c>
      <c r="B108" t="s">
        <v>193</v>
      </c>
      <c r="C108" t="s">
        <v>183</v>
      </c>
      <c r="D108">
        <v>0.87498721599999996</v>
      </c>
      <c r="E108"/>
      <c r="F108"/>
      <c r="G108">
        <v>2015.674708</v>
      </c>
      <c r="H108">
        <v>12.68333333</v>
      </c>
    </row>
    <row r="109" spans="1:32" x14ac:dyDescent="0.3">
      <c r="A109" t="s">
        <v>69</v>
      </c>
      <c r="B109" t="s">
        <v>193</v>
      </c>
      <c r="C109" t="s">
        <v>184</v>
      </c>
      <c r="D109">
        <v>1.091305988</v>
      </c>
      <c r="E109"/>
      <c r="F109"/>
      <c r="G109">
        <v>50.691274980000003</v>
      </c>
      <c r="H109">
        <v>12.916397480000001</v>
      </c>
    </row>
    <row r="110" spans="1:32" x14ac:dyDescent="0.3">
      <c r="A110" t="s">
        <v>69</v>
      </c>
      <c r="B110" t="s">
        <v>193</v>
      </c>
      <c r="C110" t="s">
        <v>184</v>
      </c>
      <c r="D110">
        <v>5.0949035900000004</v>
      </c>
      <c r="E110"/>
      <c r="F110"/>
      <c r="G110">
        <v>748.11586829999999</v>
      </c>
      <c r="H110">
        <v>15.030622190000001</v>
      </c>
    </row>
    <row r="111" spans="1:32" x14ac:dyDescent="0.3">
      <c r="A111" t="s">
        <v>69</v>
      </c>
      <c r="B111" t="s">
        <v>193</v>
      </c>
      <c r="C111" t="s">
        <v>184</v>
      </c>
      <c r="D111">
        <v>5.7576266479999996</v>
      </c>
      <c r="E111"/>
      <c r="F111"/>
      <c r="G111">
        <v>1801.204686</v>
      </c>
      <c r="H111">
        <v>15.247038890000001</v>
      </c>
    </row>
    <row r="112" spans="1:32" x14ac:dyDescent="0.3">
      <c r="A112" t="s">
        <v>69</v>
      </c>
      <c r="B112" t="s">
        <v>193</v>
      </c>
      <c r="C112" t="s">
        <v>184</v>
      </c>
      <c r="D112">
        <v>8.1393425920000002</v>
      </c>
      <c r="E112"/>
      <c r="F112"/>
      <c r="G112">
        <v>2951.938674</v>
      </c>
      <c r="H112">
        <v>15.912936439999999</v>
      </c>
    </row>
    <row r="113" spans="1:8" x14ac:dyDescent="0.3">
      <c r="A113" t="s">
        <v>69</v>
      </c>
      <c r="B113" t="s">
        <v>193</v>
      </c>
      <c r="C113"/>
      <c r="D113">
        <v>17.011354860000001</v>
      </c>
      <c r="E113">
        <v>0.52121556700000005</v>
      </c>
      <c r="F113">
        <v>0.103876045</v>
      </c>
      <c r="G113">
        <v>15.82057483</v>
      </c>
      <c r="H113">
        <v>17.6609175</v>
      </c>
    </row>
    <row r="114" spans="1:8" x14ac:dyDescent="0.3">
      <c r="A114" t="s">
        <v>69</v>
      </c>
      <c r="B114" t="s">
        <v>193</v>
      </c>
      <c r="C114"/>
      <c r="D114">
        <v>29.220937670000001</v>
      </c>
      <c r="E114">
        <v>3.1039350240000001</v>
      </c>
      <c r="F114">
        <v>0.61860104500000002</v>
      </c>
      <c r="G114">
        <v>94.214446870000003</v>
      </c>
      <c r="H114">
        <v>19.342308809999999</v>
      </c>
    </row>
    <row r="115" spans="1:8" x14ac:dyDescent="0.3">
      <c r="A115" t="s">
        <v>69</v>
      </c>
      <c r="B115" t="s">
        <v>193</v>
      </c>
      <c r="C115"/>
      <c r="D115">
        <v>53.173225819999999</v>
      </c>
      <c r="E115">
        <v>0.57304831599999995</v>
      </c>
      <c r="F115">
        <v>0.114206091</v>
      </c>
      <c r="G115">
        <v>17.393866070000001</v>
      </c>
      <c r="H115">
        <v>21.806129739999999</v>
      </c>
    </row>
    <row r="116" spans="1:8" x14ac:dyDescent="0.3">
      <c r="A116" t="s">
        <v>69</v>
      </c>
      <c r="B116" t="s">
        <v>193</v>
      </c>
      <c r="C116"/>
      <c r="D116">
        <v>122.3480867</v>
      </c>
      <c r="E116">
        <v>1.041240757</v>
      </c>
      <c r="F116">
        <v>0.207514853</v>
      </c>
      <c r="G116">
        <v>31.6050179</v>
      </c>
      <c r="H116">
        <v>27.066720369999999</v>
      </c>
    </row>
    <row r="117" spans="1:8" x14ac:dyDescent="0.3">
      <c r="A117" t="s">
        <v>69</v>
      </c>
      <c r="B117" t="s">
        <v>193</v>
      </c>
      <c r="C117"/>
      <c r="D117">
        <v>143.17589570000001</v>
      </c>
      <c r="E117">
        <v>10.76796027</v>
      </c>
      <c r="F117">
        <v>2.1460086700000001</v>
      </c>
      <c r="G117">
        <v>326.84235100000001</v>
      </c>
      <c r="H117">
        <v>28.448457779999998</v>
      </c>
    </row>
    <row r="118" spans="1:8" x14ac:dyDescent="0.3">
      <c r="A118" t="s">
        <v>69</v>
      </c>
      <c r="B118" t="s">
        <v>193</v>
      </c>
      <c r="C118" t="s">
        <v>19</v>
      </c>
      <c r="D118">
        <v>155.532107</v>
      </c>
      <c r="E118">
        <v>485.75945769999998</v>
      </c>
      <c r="F118">
        <v>96.809793299999995</v>
      </c>
      <c r="G118">
        <v>14744.367480000001</v>
      </c>
      <c r="H118">
        <v>29.247534829999999</v>
      </c>
    </row>
    <row r="119" spans="1:8" x14ac:dyDescent="0.3">
      <c r="A119" t="s">
        <v>70</v>
      </c>
      <c r="B119" t="s">
        <v>194</v>
      </c>
      <c r="C119" t="s">
        <v>183</v>
      </c>
      <c r="D119">
        <v>0.87498721599999996</v>
      </c>
      <c r="E119"/>
      <c r="F119"/>
      <c r="G119">
        <v>2049.398322</v>
      </c>
      <c r="H119">
        <v>12.68333333</v>
      </c>
    </row>
    <row r="120" spans="1:8" x14ac:dyDescent="0.3">
      <c r="A120" t="s">
        <v>70</v>
      </c>
      <c r="B120" t="s">
        <v>194</v>
      </c>
      <c r="C120" t="s">
        <v>184</v>
      </c>
      <c r="D120">
        <v>1.0749925410000001</v>
      </c>
      <c r="E120"/>
      <c r="F120"/>
      <c r="G120">
        <v>49.287086649999999</v>
      </c>
      <c r="H120">
        <v>12.900067180000001</v>
      </c>
    </row>
    <row r="121" spans="1:8" x14ac:dyDescent="0.3">
      <c r="A121" t="s">
        <v>70</v>
      </c>
      <c r="B121" t="s">
        <v>194</v>
      </c>
      <c r="C121" t="s">
        <v>184</v>
      </c>
      <c r="D121">
        <v>5.1050236580000004</v>
      </c>
      <c r="E121"/>
      <c r="F121"/>
      <c r="G121">
        <v>591.81244879999997</v>
      </c>
      <c r="H121">
        <v>15.034061919999999</v>
      </c>
    </row>
    <row r="122" spans="1:8" x14ac:dyDescent="0.3">
      <c r="A122" t="s">
        <v>70</v>
      </c>
      <c r="B122" t="s">
        <v>194</v>
      </c>
      <c r="C122" t="s">
        <v>184</v>
      </c>
      <c r="D122">
        <v>5.7165827570000003</v>
      </c>
      <c r="E122"/>
      <c r="F122"/>
      <c r="G122">
        <v>1926.456169</v>
      </c>
      <c r="H122">
        <v>15.234123930000001</v>
      </c>
    </row>
    <row r="123" spans="1:8" x14ac:dyDescent="0.3">
      <c r="A123" t="s">
        <v>70</v>
      </c>
      <c r="B123" t="s">
        <v>194</v>
      </c>
      <c r="C123" t="s">
        <v>184</v>
      </c>
      <c r="D123">
        <v>8.158174249</v>
      </c>
      <c r="E123"/>
      <c r="F123"/>
      <c r="G123">
        <v>2978.9754579999999</v>
      </c>
      <c r="H123">
        <v>15.917669119999999</v>
      </c>
    </row>
    <row r="124" spans="1:8" x14ac:dyDescent="0.3">
      <c r="A124" t="s">
        <v>70</v>
      </c>
      <c r="B124" t="s">
        <v>194</v>
      </c>
      <c r="C124"/>
      <c r="D124">
        <v>29.163517729999999</v>
      </c>
      <c r="E124">
        <v>2.3000604199999999</v>
      </c>
      <c r="F124">
        <v>0.60152945300000005</v>
      </c>
      <c r="G124">
        <v>70.18827478</v>
      </c>
      <c r="H124">
        <v>19.335395089999999</v>
      </c>
    </row>
    <row r="125" spans="1:8" x14ac:dyDescent="0.3">
      <c r="A125" t="s">
        <v>70</v>
      </c>
      <c r="B125" t="s">
        <v>194</v>
      </c>
      <c r="C125"/>
      <c r="D125">
        <v>122.413236</v>
      </c>
      <c r="E125">
        <v>0.91892131700000002</v>
      </c>
      <c r="F125">
        <v>0.24032335499999999</v>
      </c>
      <c r="G125">
        <v>28.041655500000001</v>
      </c>
      <c r="H125">
        <v>27.07112605</v>
      </c>
    </row>
    <row r="126" spans="1:8" x14ac:dyDescent="0.3">
      <c r="A126" t="s">
        <v>70</v>
      </c>
      <c r="B126" t="s">
        <v>194</v>
      </c>
      <c r="C126"/>
      <c r="D126">
        <v>143.5302538</v>
      </c>
      <c r="E126">
        <v>7.0200694160000001</v>
      </c>
      <c r="F126">
        <v>1.8359424310000001</v>
      </c>
      <c r="G126">
        <v>214.22331209999999</v>
      </c>
      <c r="H126">
        <v>28.471560109999999</v>
      </c>
    </row>
    <row r="127" spans="1:8" x14ac:dyDescent="0.3">
      <c r="A127" t="s">
        <v>70</v>
      </c>
      <c r="B127" t="s">
        <v>194</v>
      </c>
      <c r="C127" t="s">
        <v>19</v>
      </c>
      <c r="D127">
        <v>156.95077000000001</v>
      </c>
      <c r="E127">
        <v>372.12966039999998</v>
      </c>
      <c r="F127">
        <v>97.322204760000005</v>
      </c>
      <c r="G127">
        <v>11355.84902</v>
      </c>
      <c r="H127">
        <v>29.338495479999999</v>
      </c>
    </row>
    <row r="128" spans="1:8" x14ac:dyDescent="0.3">
      <c r="A128" t="s">
        <v>71</v>
      </c>
      <c r="B128" t="s">
        <v>195</v>
      </c>
      <c r="C128" t="s">
        <v>183</v>
      </c>
      <c r="D128">
        <v>0.87498721599999996</v>
      </c>
      <c r="E128"/>
      <c r="F128"/>
      <c r="G128">
        <v>2031.1292249999999</v>
      </c>
      <c r="H128">
        <v>12.68333333</v>
      </c>
    </row>
    <row r="129" spans="1:8" x14ac:dyDescent="0.3">
      <c r="A129" t="s">
        <v>71</v>
      </c>
      <c r="B129" t="s">
        <v>195</v>
      </c>
      <c r="C129" t="s">
        <v>184</v>
      </c>
      <c r="D129">
        <v>1.0926064099999999</v>
      </c>
      <c r="E129"/>
      <c r="F129"/>
      <c r="G129">
        <v>43.629378770000002</v>
      </c>
      <c r="H129">
        <v>12.917691550000001</v>
      </c>
    </row>
    <row r="130" spans="1:8" x14ac:dyDescent="0.3">
      <c r="A130" t="s">
        <v>71</v>
      </c>
      <c r="B130" t="s">
        <v>195</v>
      </c>
      <c r="C130" t="s">
        <v>184</v>
      </c>
      <c r="D130">
        <v>5.1333186130000001</v>
      </c>
      <c r="E130"/>
      <c r="F130"/>
      <c r="G130">
        <v>760.03071069999999</v>
      </c>
      <c r="H130">
        <v>15.0436554</v>
      </c>
    </row>
    <row r="131" spans="1:8" x14ac:dyDescent="0.3">
      <c r="A131" t="s">
        <v>71</v>
      </c>
      <c r="B131" t="s">
        <v>195</v>
      </c>
      <c r="C131" t="s">
        <v>184</v>
      </c>
      <c r="D131">
        <v>5.8030870390000002</v>
      </c>
      <c r="E131"/>
      <c r="F131"/>
      <c r="G131">
        <v>2302.0838119999999</v>
      </c>
      <c r="H131">
        <v>15.26127374</v>
      </c>
    </row>
    <row r="132" spans="1:8" x14ac:dyDescent="0.3">
      <c r="A132" t="s">
        <v>71</v>
      </c>
      <c r="B132" t="s">
        <v>195</v>
      </c>
      <c r="C132" t="s">
        <v>184</v>
      </c>
      <c r="D132">
        <v>8.2779399090000005</v>
      </c>
      <c r="E132"/>
      <c r="F132"/>
      <c r="G132">
        <v>2918.8150380000002</v>
      </c>
      <c r="H132">
        <v>15.94760853</v>
      </c>
    </row>
    <row r="133" spans="1:8" x14ac:dyDescent="0.3">
      <c r="A133" t="s">
        <v>71</v>
      </c>
      <c r="B133" t="s">
        <v>195</v>
      </c>
      <c r="C133"/>
      <c r="D133">
        <v>29.389316869999998</v>
      </c>
      <c r="E133">
        <v>1.962802808</v>
      </c>
      <c r="F133">
        <v>0.59691054099999996</v>
      </c>
      <c r="G133">
        <v>58.691079889999997</v>
      </c>
      <c r="H133">
        <v>19.36254258</v>
      </c>
    </row>
    <row r="134" spans="1:8" x14ac:dyDescent="0.3">
      <c r="A134" t="s">
        <v>71</v>
      </c>
      <c r="B134" t="s">
        <v>195</v>
      </c>
      <c r="C134"/>
      <c r="D134">
        <v>123.2823628</v>
      </c>
      <c r="E134">
        <v>0.84124196900000003</v>
      </c>
      <c r="F134">
        <v>0.25583120100000001</v>
      </c>
      <c r="G134">
        <v>25.154538909999999</v>
      </c>
      <c r="H134">
        <v>27.129843560000001</v>
      </c>
    </row>
    <row r="135" spans="1:8" x14ac:dyDescent="0.3">
      <c r="A135" t="s">
        <v>71</v>
      </c>
      <c r="B135" t="s">
        <v>195</v>
      </c>
      <c r="C135"/>
      <c r="D135">
        <v>144.2623696</v>
      </c>
      <c r="E135">
        <v>5.770784967</v>
      </c>
      <c r="F135">
        <v>1.754961</v>
      </c>
      <c r="G135">
        <v>172.55610200000001</v>
      </c>
      <c r="H135">
        <v>28.519252999999999</v>
      </c>
    </row>
    <row r="136" spans="1:8" x14ac:dyDescent="0.3">
      <c r="A136" t="s">
        <v>71</v>
      </c>
      <c r="B136" t="s">
        <v>195</v>
      </c>
      <c r="C136"/>
      <c r="D136">
        <v>150.97781570000001</v>
      </c>
      <c r="E136">
        <v>1.203714781</v>
      </c>
      <c r="F136">
        <v>0.36606328399999999</v>
      </c>
      <c r="G136">
        <v>35.99308096</v>
      </c>
      <c r="H136">
        <v>28.9544897</v>
      </c>
    </row>
    <row r="137" spans="1:8" x14ac:dyDescent="0.3">
      <c r="A137" t="s">
        <v>71</v>
      </c>
      <c r="B137" t="s">
        <v>195</v>
      </c>
      <c r="C137" t="s">
        <v>19</v>
      </c>
      <c r="D137">
        <v>158.274012</v>
      </c>
      <c r="E137">
        <v>319.04841900000002</v>
      </c>
      <c r="F137">
        <v>97.026233970000007</v>
      </c>
      <c r="G137">
        <v>9540.0802199999998</v>
      </c>
      <c r="H137">
        <v>29.423206140000001</v>
      </c>
    </row>
    <row r="138" spans="1:8" x14ac:dyDescent="0.3">
      <c r="A138" t="s">
        <v>72</v>
      </c>
      <c r="B138" t="s">
        <v>196</v>
      </c>
      <c r="C138" t="s">
        <v>182</v>
      </c>
      <c r="D138">
        <v>0.16266978000000001</v>
      </c>
      <c r="E138"/>
      <c r="F138"/>
      <c r="G138">
        <v>42.039885060000003</v>
      </c>
      <c r="H138">
        <v>11.27145378</v>
      </c>
    </row>
    <row r="139" spans="1:8" x14ac:dyDescent="0.3">
      <c r="A139" t="s">
        <v>72</v>
      </c>
      <c r="B139" t="s">
        <v>196</v>
      </c>
      <c r="C139" t="s">
        <v>182</v>
      </c>
      <c r="D139">
        <v>0.64352577399999999</v>
      </c>
      <c r="E139"/>
      <c r="F139"/>
      <c r="G139">
        <v>26.58019041</v>
      </c>
      <c r="H139">
        <v>12.38078771</v>
      </c>
    </row>
    <row r="140" spans="1:8" x14ac:dyDescent="0.3">
      <c r="A140" t="s">
        <v>72</v>
      </c>
      <c r="B140" t="s">
        <v>196</v>
      </c>
      <c r="C140" t="s">
        <v>183</v>
      </c>
      <c r="D140">
        <v>0.87498721599999996</v>
      </c>
      <c r="E140"/>
      <c r="F140"/>
      <c r="G140">
        <v>2035.487421</v>
      </c>
      <c r="H140">
        <v>12.68333333</v>
      </c>
    </row>
    <row r="141" spans="1:8" x14ac:dyDescent="0.3">
      <c r="A141" t="s">
        <v>72</v>
      </c>
      <c r="B141" t="s">
        <v>196</v>
      </c>
      <c r="C141" t="s">
        <v>184</v>
      </c>
      <c r="D141">
        <v>1.0935668569999999</v>
      </c>
      <c r="E141"/>
      <c r="F141"/>
      <c r="G141">
        <v>49.786155049999998</v>
      </c>
      <c r="H141">
        <v>12.91864659</v>
      </c>
    </row>
    <row r="142" spans="1:8" x14ac:dyDescent="0.3">
      <c r="A142" t="s">
        <v>72</v>
      </c>
      <c r="B142" t="s">
        <v>196</v>
      </c>
      <c r="C142" t="s">
        <v>184</v>
      </c>
      <c r="D142">
        <v>5.1617911860000003</v>
      </c>
      <c r="E142"/>
      <c r="F142"/>
      <c r="G142">
        <v>757.2420813</v>
      </c>
      <c r="H142">
        <v>15.05327402</v>
      </c>
    </row>
    <row r="143" spans="1:8" x14ac:dyDescent="0.3">
      <c r="A143" t="s">
        <v>72</v>
      </c>
      <c r="B143" t="s">
        <v>196</v>
      </c>
      <c r="C143" t="s">
        <v>184</v>
      </c>
      <c r="D143">
        <v>5.8367866270000004</v>
      </c>
      <c r="E143"/>
      <c r="F143"/>
      <c r="G143">
        <v>1876.800688</v>
      </c>
      <c r="H143">
        <v>15.27177919</v>
      </c>
    </row>
    <row r="144" spans="1:8" x14ac:dyDescent="0.3">
      <c r="A144" t="s">
        <v>72</v>
      </c>
      <c r="B144" t="s">
        <v>196</v>
      </c>
      <c r="C144" t="s">
        <v>184</v>
      </c>
      <c r="D144">
        <v>8.3315050540000009</v>
      </c>
      <c r="E144"/>
      <c r="F144"/>
      <c r="G144">
        <v>2796.3967590000002</v>
      </c>
      <c r="H144">
        <v>15.96091088</v>
      </c>
    </row>
    <row r="145" spans="1:8" x14ac:dyDescent="0.3">
      <c r="A145" t="s">
        <v>72</v>
      </c>
      <c r="B145" t="s">
        <v>196</v>
      </c>
      <c r="C145"/>
      <c r="D145">
        <v>29.616605190000001</v>
      </c>
      <c r="E145">
        <v>1.0376134159999999</v>
      </c>
      <c r="F145">
        <v>0.50492997900000003</v>
      </c>
      <c r="G145">
        <v>30.737174339999999</v>
      </c>
      <c r="H145">
        <v>19.389761230000001</v>
      </c>
    </row>
    <row r="146" spans="1:8" x14ac:dyDescent="0.3">
      <c r="A146" t="s">
        <v>72</v>
      </c>
      <c r="B146" t="s">
        <v>196</v>
      </c>
      <c r="C146"/>
      <c r="D146">
        <v>145.7714235</v>
      </c>
      <c r="E146">
        <v>3.6628272320000002</v>
      </c>
      <c r="F146">
        <v>1.7824280699999999</v>
      </c>
      <c r="G146">
        <v>108.5037621</v>
      </c>
      <c r="H146">
        <v>28.617402630000001</v>
      </c>
    </row>
    <row r="147" spans="1:8" x14ac:dyDescent="0.3">
      <c r="A147" t="s">
        <v>72</v>
      </c>
      <c r="B147" t="s">
        <v>196</v>
      </c>
      <c r="C147"/>
      <c r="D147">
        <v>153.3112635</v>
      </c>
      <c r="E147">
        <v>1.3281040040000001</v>
      </c>
      <c r="F147">
        <v>0.64629033999999996</v>
      </c>
      <c r="G147">
        <v>39.34236362</v>
      </c>
      <c r="H147">
        <v>29.104837239999998</v>
      </c>
    </row>
    <row r="148" spans="1:8" x14ac:dyDescent="0.3">
      <c r="A148" t="s">
        <v>72</v>
      </c>
      <c r="B148" t="s">
        <v>196</v>
      </c>
      <c r="C148" t="s">
        <v>19</v>
      </c>
      <c r="D148">
        <v>161.18423609999999</v>
      </c>
      <c r="E148">
        <v>199.4679515</v>
      </c>
      <c r="F148">
        <v>97.066351609999998</v>
      </c>
      <c r="G148">
        <v>5908.8299260000003</v>
      </c>
      <c r="H148">
        <v>29.609079940000001</v>
      </c>
    </row>
    <row r="149" spans="1:8" x14ac:dyDescent="0.3">
      <c r="A149" t="s">
        <v>73</v>
      </c>
      <c r="B149" t="s">
        <v>197</v>
      </c>
      <c r="C149" t="s">
        <v>182</v>
      </c>
      <c r="D149">
        <v>0.63158446499999998</v>
      </c>
      <c r="E149"/>
      <c r="F149"/>
      <c r="G149">
        <v>25.226700910000002</v>
      </c>
      <c r="H149">
        <v>12.36310035</v>
      </c>
    </row>
    <row r="150" spans="1:8" x14ac:dyDescent="0.3">
      <c r="A150" t="s">
        <v>73</v>
      </c>
      <c r="B150" t="s">
        <v>197</v>
      </c>
      <c r="C150" t="s">
        <v>183</v>
      </c>
      <c r="D150">
        <v>0.87498721599999996</v>
      </c>
      <c r="E150"/>
      <c r="F150"/>
      <c r="G150">
        <v>2061.3083780000002</v>
      </c>
      <c r="H150">
        <v>12.68333333</v>
      </c>
    </row>
    <row r="151" spans="1:8" x14ac:dyDescent="0.3">
      <c r="A151" t="s">
        <v>73</v>
      </c>
      <c r="B151" t="s">
        <v>197</v>
      </c>
      <c r="C151" t="s">
        <v>184</v>
      </c>
      <c r="D151">
        <v>1.0942187619999999</v>
      </c>
      <c r="E151"/>
      <c r="F151"/>
      <c r="G151">
        <v>42.040105730000001</v>
      </c>
      <c r="H151">
        <v>12.91929448</v>
      </c>
    </row>
    <row r="152" spans="1:8" x14ac:dyDescent="0.3">
      <c r="A152" t="s">
        <v>73</v>
      </c>
      <c r="B152" t="s">
        <v>197</v>
      </c>
      <c r="C152" t="s">
        <v>184</v>
      </c>
      <c r="D152">
        <v>5.1312192369999998</v>
      </c>
      <c r="E152"/>
      <c r="F152"/>
      <c r="G152">
        <v>748.54724969999995</v>
      </c>
      <c r="H152">
        <v>15.042944800000001</v>
      </c>
    </row>
    <row r="153" spans="1:8" x14ac:dyDescent="0.3">
      <c r="A153" t="s">
        <v>73</v>
      </c>
      <c r="B153" t="s">
        <v>197</v>
      </c>
      <c r="C153" t="s">
        <v>184</v>
      </c>
      <c r="D153">
        <v>5.8597203130000004</v>
      </c>
      <c r="E153"/>
      <c r="F153"/>
      <c r="G153">
        <v>1963.1337619999999</v>
      </c>
      <c r="H153">
        <v>15.27890594</v>
      </c>
    </row>
    <row r="154" spans="1:8" x14ac:dyDescent="0.3">
      <c r="A154" t="s">
        <v>73</v>
      </c>
      <c r="B154" t="s">
        <v>197</v>
      </c>
      <c r="C154" t="s">
        <v>184</v>
      </c>
      <c r="D154">
        <v>8.3679664480000007</v>
      </c>
      <c r="E154"/>
      <c r="F154"/>
      <c r="G154">
        <v>2632.6071529999999</v>
      </c>
      <c r="H154">
        <v>15.969935019999999</v>
      </c>
    </row>
    <row r="155" spans="1:8" x14ac:dyDescent="0.3">
      <c r="A155" t="s">
        <v>73</v>
      </c>
      <c r="B155" t="s">
        <v>197</v>
      </c>
      <c r="C155"/>
      <c r="D155">
        <v>29.77130537</v>
      </c>
      <c r="E155">
        <v>0.45603642100000003</v>
      </c>
      <c r="F155">
        <v>0.51111581399999995</v>
      </c>
      <c r="G155">
        <v>13.52216758</v>
      </c>
      <c r="H155">
        <v>19.40822601</v>
      </c>
    </row>
    <row r="156" spans="1:8" x14ac:dyDescent="0.3">
      <c r="A156" t="s">
        <v>73</v>
      </c>
      <c r="B156" t="s">
        <v>197</v>
      </c>
      <c r="C156"/>
      <c r="D156">
        <v>146.44697239999999</v>
      </c>
      <c r="E156">
        <v>1.7573993489999999</v>
      </c>
      <c r="F156">
        <v>1.9696553990000001</v>
      </c>
      <c r="G156">
        <v>52.109540799999998</v>
      </c>
      <c r="H156">
        <v>28.661273820000002</v>
      </c>
    </row>
    <row r="157" spans="1:8" x14ac:dyDescent="0.3">
      <c r="A157" t="s">
        <v>73</v>
      </c>
      <c r="B157" t="s">
        <v>197</v>
      </c>
      <c r="C157"/>
      <c r="D157">
        <v>154.80121299999999</v>
      </c>
      <c r="E157">
        <v>0.65269301300000004</v>
      </c>
      <c r="F157">
        <v>0.73152429299999999</v>
      </c>
      <c r="G157">
        <v>19.35333206</v>
      </c>
      <c r="H157">
        <v>29.200613579999999</v>
      </c>
    </row>
    <row r="158" spans="1:8" x14ac:dyDescent="0.3">
      <c r="A158" t="s">
        <v>73</v>
      </c>
      <c r="B158" t="s">
        <v>197</v>
      </c>
      <c r="C158" t="s">
        <v>19</v>
      </c>
      <c r="D158">
        <v>163.50357790000001</v>
      </c>
      <c r="E158">
        <v>86.357567410000001</v>
      </c>
      <c r="F158">
        <v>96.787704489999996</v>
      </c>
      <c r="G158">
        <v>2560.632098</v>
      </c>
      <c r="H158">
        <v>29.75680771</v>
      </c>
    </row>
    <row r="159" spans="1:8" x14ac:dyDescent="0.3">
      <c r="A159" t="s">
        <v>74</v>
      </c>
      <c r="B159" t="s">
        <v>198</v>
      </c>
      <c r="C159" t="s">
        <v>182</v>
      </c>
      <c r="D159">
        <v>0.63071292599999995</v>
      </c>
      <c r="E159"/>
      <c r="F159"/>
      <c r="G159">
        <v>26.346540709999999</v>
      </c>
      <c r="H159">
        <v>12.36179967</v>
      </c>
    </row>
    <row r="160" spans="1:8" x14ac:dyDescent="0.3">
      <c r="A160" t="s">
        <v>74</v>
      </c>
      <c r="B160" t="s">
        <v>198</v>
      </c>
      <c r="C160" t="s">
        <v>183</v>
      </c>
      <c r="D160">
        <v>0.87498721599999996</v>
      </c>
      <c r="E160"/>
      <c r="F160"/>
      <c r="G160">
        <v>2025.5800079999999</v>
      </c>
      <c r="H160">
        <v>12.68333333</v>
      </c>
    </row>
    <row r="161" spans="1:8" x14ac:dyDescent="0.3">
      <c r="A161" t="s">
        <v>74</v>
      </c>
      <c r="B161" t="s">
        <v>198</v>
      </c>
      <c r="C161" t="s">
        <v>184</v>
      </c>
      <c r="D161">
        <v>1.0951836239999999</v>
      </c>
      <c r="E161"/>
      <c r="F161"/>
      <c r="G161">
        <v>42.533950400000002</v>
      </c>
      <c r="H161">
        <v>12.92025288</v>
      </c>
    </row>
    <row r="162" spans="1:8" x14ac:dyDescent="0.3">
      <c r="A162" t="s">
        <v>74</v>
      </c>
      <c r="B162" t="s">
        <v>198</v>
      </c>
      <c r="C162" t="s">
        <v>184</v>
      </c>
      <c r="D162">
        <v>5.2099132370000003</v>
      </c>
      <c r="E162"/>
      <c r="F162"/>
      <c r="G162">
        <v>484.4799764</v>
      </c>
      <c r="H162">
        <v>15.06945159</v>
      </c>
    </row>
    <row r="163" spans="1:8" x14ac:dyDescent="0.3">
      <c r="A163" t="s">
        <v>74</v>
      </c>
      <c r="B163" t="s">
        <v>198</v>
      </c>
      <c r="C163" t="s">
        <v>184</v>
      </c>
      <c r="D163">
        <v>5.8937526890000003</v>
      </c>
      <c r="E163"/>
      <c r="F163"/>
      <c r="G163">
        <v>1986.54729</v>
      </c>
      <c r="H163">
        <v>15.289448309999999</v>
      </c>
    </row>
    <row r="164" spans="1:8" x14ac:dyDescent="0.3">
      <c r="A164" t="s">
        <v>74</v>
      </c>
      <c r="B164" t="s">
        <v>198</v>
      </c>
      <c r="C164" t="s">
        <v>184</v>
      </c>
      <c r="D164">
        <v>8.4220858080000003</v>
      </c>
      <c r="E164"/>
      <c r="F164"/>
      <c r="G164">
        <v>2428.0949989999999</v>
      </c>
      <c r="H164">
        <v>15.98328412</v>
      </c>
    </row>
    <row r="165" spans="1:8" x14ac:dyDescent="0.3">
      <c r="A165" t="s">
        <v>74</v>
      </c>
      <c r="B165" t="s">
        <v>198</v>
      </c>
      <c r="C165"/>
      <c r="D165">
        <v>147.44743560000001</v>
      </c>
      <c r="E165">
        <v>1.2534329280000001</v>
      </c>
      <c r="F165">
        <v>2.0403431470000002</v>
      </c>
      <c r="G165">
        <v>36.094301090000002</v>
      </c>
      <c r="H165">
        <v>28.726171010000002</v>
      </c>
    </row>
    <row r="166" spans="1:8" x14ac:dyDescent="0.3">
      <c r="A166" t="s">
        <v>74</v>
      </c>
      <c r="B166" t="s">
        <v>198</v>
      </c>
      <c r="C166"/>
      <c r="D166">
        <v>155.31896280000001</v>
      </c>
      <c r="E166">
        <v>0.40860579299999999</v>
      </c>
      <c r="F166">
        <v>0.665130149</v>
      </c>
      <c r="G166">
        <v>11.76635797</v>
      </c>
      <c r="H166">
        <v>29.233855739999999</v>
      </c>
    </row>
    <row r="167" spans="1:8" x14ac:dyDescent="0.3">
      <c r="A167" t="s">
        <v>74</v>
      </c>
      <c r="B167" t="s">
        <v>198</v>
      </c>
      <c r="C167" t="s">
        <v>19</v>
      </c>
      <c r="D167">
        <v>165.1269312</v>
      </c>
      <c r="E167">
        <v>59.770418339999999</v>
      </c>
      <c r="F167">
        <v>97.294526700000006</v>
      </c>
      <c r="G167">
        <v>1721.1702580000001</v>
      </c>
      <c r="H167">
        <v>29.860000249999999</v>
      </c>
    </row>
    <row r="168" spans="1:8" x14ac:dyDescent="0.3">
      <c r="A168" t="s">
        <v>75</v>
      </c>
      <c r="B168" t="s">
        <v>199</v>
      </c>
      <c r="C168" t="s">
        <v>182</v>
      </c>
      <c r="D168">
        <v>0.62984000100000004</v>
      </c>
      <c r="E168"/>
      <c r="F168"/>
      <c r="G168">
        <v>26.588077219999999</v>
      </c>
      <c r="H168">
        <v>12.360495569999999</v>
      </c>
    </row>
    <row r="169" spans="1:8" x14ac:dyDescent="0.3">
      <c r="A169" t="s">
        <v>75</v>
      </c>
      <c r="B169" t="s">
        <v>199</v>
      </c>
      <c r="C169" t="s">
        <v>183</v>
      </c>
      <c r="D169">
        <v>0.87498721599999996</v>
      </c>
      <c r="E169"/>
      <c r="F169"/>
      <c r="G169">
        <v>2021.1240009999999</v>
      </c>
      <c r="H169">
        <v>12.68333333</v>
      </c>
    </row>
    <row r="170" spans="1:8" x14ac:dyDescent="0.3">
      <c r="A170" t="s">
        <v>75</v>
      </c>
      <c r="B170" t="s">
        <v>199</v>
      </c>
      <c r="C170" t="s">
        <v>184</v>
      </c>
      <c r="D170">
        <v>1.0791264039999999</v>
      </c>
      <c r="E170"/>
      <c r="F170"/>
      <c r="G170">
        <v>42.738080199999999</v>
      </c>
      <c r="H170">
        <v>12.90422233</v>
      </c>
    </row>
    <row r="171" spans="1:8" x14ac:dyDescent="0.3">
      <c r="A171" t="s">
        <v>75</v>
      </c>
      <c r="B171" t="s">
        <v>199</v>
      </c>
      <c r="C171" t="s">
        <v>184</v>
      </c>
      <c r="D171">
        <v>5.1377256229999997</v>
      </c>
      <c r="E171"/>
      <c r="F171"/>
      <c r="G171">
        <v>939.82816849999995</v>
      </c>
      <c r="H171">
        <v>15.045146470000001</v>
      </c>
    </row>
    <row r="172" spans="1:8" x14ac:dyDescent="0.3">
      <c r="A172" t="s">
        <v>75</v>
      </c>
      <c r="B172" t="s">
        <v>199</v>
      </c>
      <c r="C172" t="s">
        <v>184</v>
      </c>
      <c r="D172">
        <v>5.8730082279999998</v>
      </c>
      <c r="E172"/>
      <c r="F172"/>
      <c r="G172">
        <v>1874.4863769999999</v>
      </c>
      <c r="H172">
        <v>15.28302693</v>
      </c>
    </row>
    <row r="173" spans="1:8" x14ac:dyDescent="0.3">
      <c r="A173" t="s">
        <v>75</v>
      </c>
      <c r="B173" t="s">
        <v>199</v>
      </c>
      <c r="C173" t="s">
        <v>184</v>
      </c>
      <c r="D173">
        <v>8.4765671000000005</v>
      </c>
      <c r="E173"/>
      <c r="F173"/>
      <c r="G173">
        <v>2231.1107830000001</v>
      </c>
      <c r="H173">
        <v>15.99666831</v>
      </c>
    </row>
    <row r="174" spans="1:8" x14ac:dyDescent="0.3">
      <c r="A174" t="s">
        <v>75</v>
      </c>
      <c r="B174" t="s">
        <v>199</v>
      </c>
      <c r="C174"/>
      <c r="D174">
        <v>147.9271224</v>
      </c>
      <c r="E174">
        <v>0.76422026499999995</v>
      </c>
      <c r="F174">
        <v>2.102965218</v>
      </c>
      <c r="G174">
        <v>21.698163910000002</v>
      </c>
      <c r="H174">
        <v>28.757255829999998</v>
      </c>
    </row>
    <row r="175" spans="1:8" x14ac:dyDescent="0.3">
      <c r="A175" t="s">
        <v>75</v>
      </c>
      <c r="B175" t="s">
        <v>199</v>
      </c>
      <c r="C175" t="s">
        <v>19</v>
      </c>
      <c r="D175">
        <v>165.95657019999999</v>
      </c>
      <c r="E175">
        <v>35.57590836</v>
      </c>
      <c r="F175">
        <v>97.897034779999998</v>
      </c>
      <c r="G175">
        <v>1010.090842</v>
      </c>
      <c r="H175">
        <v>29.91267521</v>
      </c>
    </row>
    <row r="176" spans="1:8" x14ac:dyDescent="0.3">
      <c r="A176" t="s">
        <v>76</v>
      </c>
      <c r="B176" t="s">
        <v>200</v>
      </c>
      <c r="C176" t="s">
        <v>182</v>
      </c>
      <c r="D176">
        <v>0.628965687</v>
      </c>
      <c r="E176"/>
      <c r="F176"/>
      <c r="G176">
        <v>26.294175330000002</v>
      </c>
      <c r="H176">
        <v>12.35918803</v>
      </c>
    </row>
    <row r="177" spans="1:8" x14ac:dyDescent="0.3">
      <c r="A177" t="s">
        <v>76</v>
      </c>
      <c r="B177" t="s">
        <v>200</v>
      </c>
      <c r="C177" t="s">
        <v>183</v>
      </c>
      <c r="D177">
        <v>0.87498721599999996</v>
      </c>
      <c r="E177"/>
      <c r="F177"/>
      <c r="G177">
        <v>2038.2297659999999</v>
      </c>
      <c r="H177">
        <v>12.68333333</v>
      </c>
    </row>
    <row r="178" spans="1:8" x14ac:dyDescent="0.3">
      <c r="A178" t="s">
        <v>76</v>
      </c>
      <c r="B178" t="s">
        <v>200</v>
      </c>
      <c r="C178" t="s">
        <v>184</v>
      </c>
      <c r="D178">
        <v>1.080017963</v>
      </c>
      <c r="E178"/>
      <c r="F178"/>
      <c r="G178">
        <v>43.211284290000002</v>
      </c>
      <c r="H178">
        <v>12.905116960000001</v>
      </c>
    </row>
    <row r="179" spans="1:8" x14ac:dyDescent="0.3">
      <c r="A179" t="s">
        <v>76</v>
      </c>
      <c r="B179" t="s">
        <v>200</v>
      </c>
      <c r="C179" t="s">
        <v>184</v>
      </c>
      <c r="D179">
        <v>5.1660570339999996</v>
      </c>
      <c r="E179"/>
      <c r="F179"/>
      <c r="G179">
        <v>589.50882790000003</v>
      </c>
      <c r="H179">
        <v>15.0547121</v>
      </c>
    </row>
    <row r="180" spans="1:8" x14ac:dyDescent="0.3">
      <c r="A180" t="s">
        <v>76</v>
      </c>
      <c r="B180" t="s">
        <v>200</v>
      </c>
      <c r="C180" t="s">
        <v>184</v>
      </c>
      <c r="D180">
        <v>5.8519577580000002</v>
      </c>
      <c r="E180"/>
      <c r="F180"/>
      <c r="G180">
        <v>2012.7798419999999</v>
      </c>
      <c r="H180">
        <v>15.276495730000001</v>
      </c>
    </row>
    <row r="181" spans="1:8" x14ac:dyDescent="0.3">
      <c r="A181" t="s">
        <v>76</v>
      </c>
      <c r="B181" t="s">
        <v>200</v>
      </c>
      <c r="C181" t="s">
        <v>184</v>
      </c>
      <c r="D181">
        <v>8.4617248909999994</v>
      </c>
      <c r="E181"/>
      <c r="F181"/>
      <c r="G181">
        <v>2130.8675229999999</v>
      </c>
      <c r="H181">
        <v>15.993027440000001</v>
      </c>
    </row>
    <row r="182" spans="1:8" x14ac:dyDescent="0.3">
      <c r="A182" t="s">
        <v>76</v>
      </c>
      <c r="B182" t="s">
        <v>200</v>
      </c>
      <c r="C182"/>
      <c r="D182">
        <v>147.6153693</v>
      </c>
      <c r="E182">
        <v>0.57922712099999996</v>
      </c>
      <c r="F182">
        <v>1.9301558139999999</v>
      </c>
      <c r="G182">
        <v>16.38605454</v>
      </c>
      <c r="H182">
        <v>28.737055779999999</v>
      </c>
    </row>
    <row r="183" spans="1:8" x14ac:dyDescent="0.3">
      <c r="A183" t="s">
        <v>76</v>
      </c>
      <c r="B183" t="s">
        <v>200</v>
      </c>
      <c r="C183" t="s">
        <v>19</v>
      </c>
      <c r="D183">
        <v>165.98083249999999</v>
      </c>
      <c r="E183">
        <v>29.430118050000001</v>
      </c>
      <c r="F183">
        <v>98.069844189999998</v>
      </c>
      <c r="G183">
        <v>832.5637772</v>
      </c>
      <c r="H183">
        <v>29.91421502</v>
      </c>
    </row>
    <row r="184" spans="1:8" x14ac:dyDescent="0.3">
      <c r="A184" t="s">
        <v>77</v>
      </c>
      <c r="B184" t="s">
        <v>201</v>
      </c>
      <c r="C184" t="s">
        <v>182</v>
      </c>
      <c r="D184">
        <v>0.64069878499999999</v>
      </c>
      <c r="E184"/>
      <c r="F184"/>
      <c r="G184">
        <v>27.264442450000001</v>
      </c>
      <c r="H184">
        <v>12.376622729999999</v>
      </c>
    </row>
    <row r="185" spans="1:8" x14ac:dyDescent="0.3">
      <c r="A185" t="s">
        <v>77</v>
      </c>
      <c r="B185" t="s">
        <v>201</v>
      </c>
      <c r="C185" t="s">
        <v>183</v>
      </c>
      <c r="D185">
        <v>0.87498721599999996</v>
      </c>
      <c r="E185"/>
      <c r="F185"/>
      <c r="G185">
        <v>2045.069898</v>
      </c>
      <c r="H185">
        <v>12.68333333</v>
      </c>
    </row>
    <row r="186" spans="1:8" x14ac:dyDescent="0.3">
      <c r="A186" t="s">
        <v>77</v>
      </c>
      <c r="B186" t="s">
        <v>201</v>
      </c>
      <c r="C186" t="s">
        <v>184</v>
      </c>
      <c r="D186">
        <v>1.0797484230000001</v>
      </c>
      <c r="E186"/>
      <c r="F186"/>
      <c r="G186">
        <v>42.083001639999999</v>
      </c>
      <c r="H186">
        <v>12.90484655</v>
      </c>
    </row>
    <row r="187" spans="1:8" x14ac:dyDescent="0.3">
      <c r="A187" t="s">
        <v>77</v>
      </c>
      <c r="B187" t="s">
        <v>201</v>
      </c>
      <c r="C187" t="s">
        <v>184</v>
      </c>
      <c r="D187">
        <v>5.1574827589999996</v>
      </c>
      <c r="E187"/>
      <c r="F187"/>
      <c r="G187">
        <v>506.11408180000001</v>
      </c>
      <c r="H187">
        <v>15.051820790000001</v>
      </c>
    </row>
    <row r="188" spans="1:8" x14ac:dyDescent="0.3">
      <c r="A188" t="s">
        <v>77</v>
      </c>
      <c r="B188" t="s">
        <v>201</v>
      </c>
      <c r="C188" t="s">
        <v>184</v>
      </c>
      <c r="D188">
        <v>5.8417849899999998</v>
      </c>
      <c r="E188"/>
      <c r="F188"/>
      <c r="G188">
        <v>2290.9822300000001</v>
      </c>
      <c r="H188">
        <v>15.273334009999999</v>
      </c>
    </row>
    <row r="189" spans="1:8" x14ac:dyDescent="0.3">
      <c r="A189" t="s">
        <v>77</v>
      </c>
      <c r="B189" t="s">
        <v>201</v>
      </c>
      <c r="C189" t="s">
        <v>184</v>
      </c>
      <c r="D189">
        <v>8.4452935710000006</v>
      </c>
      <c r="E189"/>
      <c r="F189"/>
      <c r="G189">
        <v>1979.0460270000001</v>
      </c>
      <c r="H189">
        <v>15.98899209</v>
      </c>
    </row>
    <row r="190" spans="1:8" x14ac:dyDescent="0.3">
      <c r="A190" t="s">
        <v>77</v>
      </c>
      <c r="B190" t="s">
        <v>201</v>
      </c>
      <c r="C190" t="s">
        <v>19</v>
      </c>
      <c r="D190">
        <v>164.8449588</v>
      </c>
      <c r="E190">
        <v>19.34385623</v>
      </c>
      <c r="F190">
        <v>100</v>
      </c>
      <c r="G190">
        <v>542.40101909999998</v>
      </c>
      <c r="H190">
        <v>29.842087790000001</v>
      </c>
    </row>
    <row r="191" spans="1:8" x14ac:dyDescent="0.3">
      <c r="A191" t="s">
        <v>78</v>
      </c>
      <c r="B191" t="s">
        <v>78</v>
      </c>
      <c r="C191" t="s">
        <v>182</v>
      </c>
      <c r="D191">
        <v>0.62864223900000005</v>
      </c>
      <c r="E191"/>
      <c r="F191"/>
      <c r="G191">
        <v>27.925073749999999</v>
      </c>
      <c r="H191">
        <v>12.358703970000001</v>
      </c>
    </row>
    <row r="192" spans="1:8" x14ac:dyDescent="0.3">
      <c r="A192" t="s">
        <v>78</v>
      </c>
      <c r="B192" t="s">
        <v>78</v>
      </c>
      <c r="C192" t="s">
        <v>183</v>
      </c>
      <c r="D192">
        <v>0.87498721599999996</v>
      </c>
      <c r="E192"/>
      <c r="F192"/>
      <c r="G192">
        <v>2077.0319549999999</v>
      </c>
      <c r="H192">
        <v>12.68333333</v>
      </c>
    </row>
    <row r="193" spans="1:8" x14ac:dyDescent="0.3">
      <c r="A193" t="s">
        <v>78</v>
      </c>
      <c r="B193" t="s">
        <v>78</v>
      </c>
      <c r="C193" t="s">
        <v>184</v>
      </c>
      <c r="D193">
        <v>1.063409931</v>
      </c>
      <c r="E193"/>
      <c r="F193"/>
      <c r="G193">
        <v>46.023990249999997</v>
      </c>
      <c r="H193">
        <v>12.8883624</v>
      </c>
    </row>
    <row r="194" spans="1:8" x14ac:dyDescent="0.3">
      <c r="A194" t="s">
        <v>78</v>
      </c>
      <c r="B194" t="s">
        <v>78</v>
      </c>
      <c r="C194" t="s">
        <v>184</v>
      </c>
      <c r="D194">
        <v>5.7549442969999998</v>
      </c>
      <c r="E194"/>
      <c r="F194"/>
      <c r="G194">
        <v>2687.1083749999998</v>
      </c>
      <c r="H194">
        <v>15.24619669</v>
      </c>
    </row>
    <row r="195" spans="1:8" x14ac:dyDescent="0.3">
      <c r="A195" t="s">
        <v>78</v>
      </c>
      <c r="B195" t="s">
        <v>78</v>
      </c>
      <c r="C195" t="s">
        <v>184</v>
      </c>
      <c r="D195">
        <v>8.4123399840000008</v>
      </c>
      <c r="E195"/>
      <c r="F195"/>
      <c r="G195">
        <v>1844.760207</v>
      </c>
      <c r="H195">
        <v>15.980884189999999</v>
      </c>
    </row>
    <row r="196" spans="1:8" x14ac:dyDescent="0.3">
      <c r="A196" t="s">
        <v>78</v>
      </c>
      <c r="B196" t="s">
        <v>78</v>
      </c>
      <c r="C196" t="s">
        <v>19</v>
      </c>
      <c r="D196">
        <v>164.502816</v>
      </c>
      <c r="E196">
        <v>10.715375740000001</v>
      </c>
      <c r="F196">
        <v>100</v>
      </c>
      <c r="G196">
        <v>301.40553840000001</v>
      </c>
      <c r="H196">
        <v>29.82034633</v>
      </c>
    </row>
    <row r="197" spans="1:8" x14ac:dyDescent="0.3">
      <c r="A197" t="s">
        <v>79</v>
      </c>
      <c r="B197" t="s">
        <v>79</v>
      </c>
      <c r="C197" t="s">
        <v>182</v>
      </c>
      <c r="D197">
        <v>0.63957059400000005</v>
      </c>
      <c r="E197"/>
      <c r="F197"/>
      <c r="G197">
        <v>35.763420170000003</v>
      </c>
      <c r="H197">
        <v>12.374956729999999</v>
      </c>
    </row>
    <row r="198" spans="1:8" x14ac:dyDescent="0.3">
      <c r="A198" t="s">
        <v>79</v>
      </c>
      <c r="B198" t="s">
        <v>79</v>
      </c>
      <c r="C198" t="s">
        <v>183</v>
      </c>
      <c r="D198">
        <v>0.87498721599999996</v>
      </c>
      <c r="E198"/>
      <c r="F198"/>
      <c r="G198">
        <v>2091.8424479999999</v>
      </c>
      <c r="H198">
        <v>12.68333333</v>
      </c>
    </row>
    <row r="199" spans="1:8" x14ac:dyDescent="0.3">
      <c r="A199" t="s">
        <v>79</v>
      </c>
      <c r="B199" t="s">
        <v>79</v>
      </c>
      <c r="C199" t="s">
        <v>184</v>
      </c>
      <c r="D199">
        <v>1.063957397</v>
      </c>
      <c r="E199"/>
      <c r="F199"/>
      <c r="G199">
        <v>42.423649709999999</v>
      </c>
      <c r="H199">
        <v>12.888917729999999</v>
      </c>
    </row>
    <row r="200" spans="1:8" x14ac:dyDescent="0.3">
      <c r="A200" t="s">
        <v>79</v>
      </c>
      <c r="B200" t="s">
        <v>79</v>
      </c>
      <c r="C200" t="s">
        <v>184</v>
      </c>
      <c r="D200">
        <v>5.7770773130000004</v>
      </c>
      <c r="E200"/>
      <c r="F200"/>
      <c r="G200">
        <v>2856.7452870000002</v>
      </c>
      <c r="H200">
        <v>15.25313834</v>
      </c>
    </row>
    <row r="201" spans="1:8" x14ac:dyDescent="0.3">
      <c r="A201" t="s">
        <v>79</v>
      </c>
      <c r="B201" t="s">
        <v>79</v>
      </c>
      <c r="C201" t="s">
        <v>184</v>
      </c>
      <c r="D201">
        <v>8.4486458629999994</v>
      </c>
      <c r="E201"/>
      <c r="F201"/>
      <c r="G201">
        <v>1704.204778</v>
      </c>
      <c r="H201">
        <v>15.98981577</v>
      </c>
    </row>
    <row r="202" spans="1:8" x14ac:dyDescent="0.3">
      <c r="A202" t="s">
        <v>79</v>
      </c>
      <c r="B202" t="s">
        <v>79</v>
      </c>
      <c r="C202" t="s">
        <v>19</v>
      </c>
      <c r="D202">
        <v>164.1549651</v>
      </c>
      <c r="E202">
        <v>3.8426535259999999</v>
      </c>
      <c r="F202">
        <v>100</v>
      </c>
      <c r="G202">
        <v>107.5040954</v>
      </c>
      <c r="H202">
        <v>29.798234659999999</v>
      </c>
    </row>
    <row r="203" spans="1:8" x14ac:dyDescent="0.3">
      <c r="A203" t="s">
        <v>80</v>
      </c>
      <c r="B203" t="s">
        <v>80</v>
      </c>
      <c r="C203" t="s">
        <v>182</v>
      </c>
      <c r="D203">
        <v>0.63845764900000002</v>
      </c>
      <c r="E203"/>
      <c r="F203"/>
      <c r="G203">
        <v>23.429062099999999</v>
      </c>
      <c r="H203">
        <v>12.3733111</v>
      </c>
    </row>
    <row r="204" spans="1:8" x14ac:dyDescent="0.3">
      <c r="A204" t="s">
        <v>80</v>
      </c>
      <c r="B204" t="s">
        <v>80</v>
      </c>
      <c r="C204" t="s">
        <v>183</v>
      </c>
      <c r="D204">
        <v>0.87498721599999996</v>
      </c>
      <c r="E204"/>
      <c r="F204"/>
      <c r="G204">
        <v>2088.2043410000001</v>
      </c>
      <c r="H204">
        <v>12.68333333</v>
      </c>
    </row>
    <row r="205" spans="1:8" x14ac:dyDescent="0.3">
      <c r="A205" t="s">
        <v>80</v>
      </c>
      <c r="B205" t="s">
        <v>80</v>
      </c>
      <c r="C205" t="s">
        <v>184</v>
      </c>
      <c r="D205">
        <v>1.0821341609999999</v>
      </c>
      <c r="E205"/>
      <c r="F205"/>
      <c r="G205">
        <v>41.510441870000001</v>
      </c>
      <c r="H205">
        <v>12.90723828</v>
      </c>
    </row>
    <row r="206" spans="1:8" x14ac:dyDescent="0.3">
      <c r="A206" t="s">
        <v>80</v>
      </c>
      <c r="B206" t="s">
        <v>80</v>
      </c>
      <c r="C206" t="s">
        <v>184</v>
      </c>
      <c r="D206">
        <v>5.7658795710000001</v>
      </c>
      <c r="E206"/>
      <c r="F206"/>
      <c r="G206">
        <v>2692.0309699999998</v>
      </c>
      <c r="H206">
        <v>15.249628530000001</v>
      </c>
    </row>
    <row r="207" spans="1:8" x14ac:dyDescent="0.3">
      <c r="A207" t="s">
        <v>80</v>
      </c>
      <c r="B207" t="s">
        <v>80</v>
      </c>
      <c r="C207" t="s">
        <v>184</v>
      </c>
      <c r="D207">
        <v>8.5206584900000006</v>
      </c>
      <c r="E207"/>
      <c r="F207"/>
      <c r="G207">
        <v>1619.438093</v>
      </c>
      <c r="H207">
        <v>16.00746066</v>
      </c>
    </row>
    <row r="208" spans="1:8" x14ac:dyDescent="0.3">
      <c r="A208" t="s">
        <v>80</v>
      </c>
      <c r="B208" t="s">
        <v>80</v>
      </c>
      <c r="C208" t="s">
        <v>19</v>
      </c>
      <c r="D208">
        <v>164.77900260000001</v>
      </c>
      <c r="E208">
        <v>1.343241076</v>
      </c>
      <c r="F208">
        <v>100</v>
      </c>
      <c r="G208">
        <v>37.041369109999998</v>
      </c>
      <c r="H208">
        <v>29.837897170000002</v>
      </c>
    </row>
  </sheetData>
  <mergeCells count="1">
    <mergeCell ref="L14:M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D293"/>
  <sheetViews>
    <sheetView topLeftCell="J1" zoomScale="90" zoomScaleNormal="90" workbookViewId="0">
      <selection activeCell="R9" sqref="R9"/>
    </sheetView>
  </sheetViews>
  <sheetFormatPr defaultRowHeight="14.4" x14ac:dyDescent="0.3"/>
  <cols>
    <col min="1" max="1" width="6.5546875" style="15" customWidth="1"/>
    <col min="2" max="2" width="13.44140625" style="15" bestFit="1" customWidth="1"/>
    <col min="3" max="3" width="8.109375" style="15" bestFit="1" customWidth="1"/>
    <col min="4" max="7" width="13.33203125" style="15" bestFit="1" customWidth="1"/>
    <col min="8" max="8" width="26.88671875" style="15" bestFit="1" customWidth="1"/>
    <col min="11" max="11" width="14.88671875" customWidth="1"/>
    <col min="12" max="12" width="11.44140625" customWidth="1"/>
    <col min="13" max="13" width="11.5546875" customWidth="1"/>
    <col min="15" max="15" width="11.5546875" bestFit="1" customWidth="1"/>
    <col min="19" max="19" width="7.5546875" style="32" bestFit="1" customWidth="1"/>
    <col min="20" max="21" width="12" style="32" bestFit="1" customWidth="1"/>
    <col min="22" max="22" width="24.44140625" style="32" customWidth="1"/>
    <col min="24" max="24" width="7.5546875" style="38" bestFit="1" customWidth="1"/>
    <col min="25" max="25" width="9.109375" style="38"/>
    <col min="26" max="26" width="12" style="38" bestFit="1" customWidth="1"/>
    <col min="27" max="27" width="24.44140625" style="38" customWidth="1"/>
    <col min="29" max="29" width="7.5546875" bestFit="1" customWidth="1"/>
    <col min="30" max="30" width="19.33203125" bestFit="1" customWidth="1"/>
  </cols>
  <sheetData>
    <row r="1" spans="1:30" ht="43.2" x14ac:dyDescent="0.3">
      <c r="A1" s="54" t="s">
        <v>11</v>
      </c>
      <c r="B1" s="54" t="s">
        <v>12</v>
      </c>
      <c r="C1" s="54" t="s">
        <v>13</v>
      </c>
      <c r="D1" s="54" t="s">
        <v>14</v>
      </c>
      <c r="E1" s="54" t="s">
        <v>15</v>
      </c>
      <c r="F1" s="54" t="s">
        <v>16</v>
      </c>
      <c r="G1" s="54" t="s">
        <v>17</v>
      </c>
      <c r="H1" s="54" t="s">
        <v>136</v>
      </c>
      <c r="K1" s="19" t="str">
        <f>ProtStdCrvSmpls!K1</f>
        <v>Std Protein Concentration (ug/mL)</v>
      </c>
      <c r="L1" s="19" t="str">
        <f>ProtStdCrvSmpls!L1</f>
        <v>Replicate 1 (A1-A12)</v>
      </c>
      <c r="M1" s="19" t="str">
        <f>ProtStdCrvSmpls!M1</f>
        <v>Replicate 2 (B1-B12)</v>
      </c>
      <c r="N1" s="19" t="str">
        <f>ProtStdCrvSmpls!N1</f>
        <v>Average</v>
      </c>
      <c r="O1" s="20" t="str">
        <f>ProtStdCrvSmpls!O1</f>
        <v>(Average)²</v>
      </c>
      <c r="P1" s="19" t="str">
        <f>ProtStdCrvSmpls!P1</f>
        <v>Std Dev</v>
      </c>
      <c r="R1" s="2"/>
      <c r="S1" s="29" t="s">
        <v>174</v>
      </c>
      <c r="T1" s="30" t="s">
        <v>132</v>
      </c>
      <c r="U1" s="30" t="s">
        <v>17</v>
      </c>
      <c r="V1" s="31" t="s">
        <v>147</v>
      </c>
      <c r="X1" s="35" t="s">
        <v>174</v>
      </c>
      <c r="Y1" s="36" t="s">
        <v>132</v>
      </c>
      <c r="Z1" s="36" t="s">
        <v>17</v>
      </c>
      <c r="AA1" s="37" t="s">
        <v>147</v>
      </c>
      <c r="AC1" s="5" t="s">
        <v>51</v>
      </c>
      <c r="AD1" s="41" t="s">
        <v>155</v>
      </c>
    </row>
    <row r="2" spans="1:30" x14ac:dyDescent="0.3">
      <c r="A2" t="s">
        <v>93</v>
      </c>
      <c r="B2" t="s">
        <v>202</v>
      </c>
      <c r="C2" t="s">
        <v>183</v>
      </c>
      <c r="D2">
        <v>1.2182630947179101</v>
      </c>
      <c r="E2"/>
      <c r="F2"/>
      <c r="G2">
        <v>1536.12940792982</v>
      </c>
      <c r="H2">
        <v>12.9166666666667</v>
      </c>
      <c r="K2" s="21">
        <f>ProtStdCrvSmpls!K2</f>
        <v>1000</v>
      </c>
      <c r="L2" s="23">
        <f>ProtStdCrvSmpls!L2</f>
        <v>20011.264630000001</v>
      </c>
      <c r="M2" s="23">
        <f>ProtStdCrvSmpls!M2</f>
        <v>14744.367480000001</v>
      </c>
      <c r="N2" s="22">
        <f>ProtStdCrvSmpls!N2</f>
        <v>17377.816055000003</v>
      </c>
      <c r="O2" s="22">
        <f>ProtStdCrvSmpls!O2</f>
        <v>301988490.84141588</v>
      </c>
      <c r="P2" s="22">
        <f>ProtStdCrvSmpls!P2</f>
        <v>3724.2586905770845</v>
      </c>
      <c r="S2" s="32" t="s">
        <v>57</v>
      </c>
      <c r="T2" s="32" t="s">
        <v>19</v>
      </c>
      <c r="U2" s="33" t="e">
        <f t="array" ref="U2">INDEX($G$2:$G$20000,MATCH(1,IF($A$2:$A$20000=$S2,IF($C$2:$C$20000=$T2,1)),0))</f>
        <v>#N/A</v>
      </c>
      <c r="V2" s="32">
        <f>IFERROR(($L$18*(U2^2) + 'Prot 96-well Smpls Analysis'!$L$19*U2+$L$20),0)</f>
        <v>0</v>
      </c>
      <c r="X2" s="38" t="s">
        <v>57</v>
      </c>
      <c r="Y2" s="38" t="s">
        <v>175</v>
      </c>
      <c r="Z2" s="39" t="e">
        <f t="array" ref="Z2">INDEX($G$2:$G$20000,MATCH(1,IF($A$2:$A$20000=$X2,IF($C$2:$C$20000=$Y2,1)),0))</f>
        <v>#N/A</v>
      </c>
      <c r="AA2" s="38">
        <f>IFERROR(($L$18*(Z2^2) + $L$19*Z2),0)</f>
        <v>0</v>
      </c>
      <c r="AC2" s="6" t="s">
        <v>57</v>
      </c>
      <c r="AD2" s="51">
        <f>SUM(VLOOKUP(AC2,$S$2:$V$97,4,FALSE), VLOOKUP(AC2,$X$2:$AA$97,4,FALSE))</f>
        <v>0</v>
      </c>
    </row>
    <row r="3" spans="1:30" x14ac:dyDescent="0.3">
      <c r="A3" t="s">
        <v>93</v>
      </c>
      <c r="B3" t="s">
        <v>202</v>
      </c>
      <c r="C3" t="s">
        <v>184</v>
      </c>
      <c r="D3">
        <v>6.0063358992621403</v>
      </c>
      <c r="E3"/>
      <c r="F3"/>
      <c r="G3">
        <v>400.85067109080899</v>
      </c>
      <c r="H3">
        <v>15.3245809706992</v>
      </c>
      <c r="K3" s="21">
        <f>ProtStdCrvSmpls!K3</f>
        <v>800</v>
      </c>
      <c r="L3" s="23">
        <f>ProtStdCrvSmpls!L3</f>
        <v>15165.86958</v>
      </c>
      <c r="M3" s="23">
        <f>ProtStdCrvSmpls!M3</f>
        <v>11355.84902</v>
      </c>
      <c r="N3" s="22">
        <f>ProtStdCrvSmpls!N3</f>
        <v>13260.8593</v>
      </c>
      <c r="O3" s="22">
        <f>ProtStdCrvSmpls!O3</f>
        <v>175850389.3743965</v>
      </c>
      <c r="P3" s="22">
        <f>ProtStdCrvSmpls!P3</f>
        <v>2694.0913744361646</v>
      </c>
      <c r="S3" s="32" t="s">
        <v>58</v>
      </c>
      <c r="T3" s="32" t="s">
        <v>19</v>
      </c>
      <c r="U3" s="33" t="e">
        <f t="array" ref="U3">INDEX($G$2:$G$20000,MATCH(1,IF($A$2:$A$20000=$S3,IF($C$2:$C$20000=$T3,1)),0))</f>
        <v>#N/A</v>
      </c>
      <c r="V3" s="32">
        <f>IFERROR(($L$18*(U3^2) + 'Prot 96-well Smpls Analysis'!$L$19*U3+$L$20),0)</f>
        <v>0</v>
      </c>
      <c r="X3" s="38" t="s">
        <v>58</v>
      </c>
      <c r="Y3" s="38" t="s">
        <v>175</v>
      </c>
      <c r="Z3" s="39" t="e">
        <f t="array" ref="Z3">INDEX($G$2:$G$20000,MATCH(1,IF($A$2:$A$20000=$X3,IF($C$2:$C$20000=$Y3,1)),0))</f>
        <v>#N/A</v>
      </c>
      <c r="AA3" s="38">
        <f t="shared" ref="AA3:AA66" si="0">IFERROR(($L$18*(Z3^2) + $L$19*Z3),0)</f>
        <v>0</v>
      </c>
      <c r="AC3" s="6" t="s">
        <v>58</v>
      </c>
      <c r="AD3" s="51">
        <f t="shared" ref="AD3:AD66" si="1">SUM(VLOOKUP(AC3,$S$2:$V$97,4,FALSE), VLOOKUP(AC3,$X$2:$AA$97,4,FALSE))</f>
        <v>0</v>
      </c>
    </row>
    <row r="4" spans="1:30" x14ac:dyDescent="0.3">
      <c r="A4" t="s">
        <v>93</v>
      </c>
      <c r="B4" t="s">
        <v>202</v>
      </c>
      <c r="C4" t="s">
        <v>184</v>
      </c>
      <c r="D4">
        <v>7.5445529450109596</v>
      </c>
      <c r="E4"/>
      <c r="F4"/>
      <c r="G4">
        <v>706.89003480679105</v>
      </c>
      <c r="H4">
        <v>15.776064902705301</v>
      </c>
      <c r="K4" s="21">
        <f>ProtStdCrvSmpls!K4</f>
        <v>600</v>
      </c>
      <c r="L4" s="23">
        <f>ProtStdCrvSmpls!L4</f>
        <v>11466.017830000001</v>
      </c>
      <c r="M4" s="23">
        <f>ProtStdCrvSmpls!M4</f>
        <v>9540.0802199999998</v>
      </c>
      <c r="N4" s="22">
        <f>ProtStdCrvSmpls!N4</f>
        <v>10503.049025</v>
      </c>
      <c r="O4" s="22">
        <f>ProtStdCrvSmpls!O4</f>
        <v>110314038.82155345</v>
      </c>
      <c r="P4" s="22">
        <f>ProtStdCrvSmpls!P4</f>
        <v>1361.8435441732129</v>
      </c>
      <c r="S4" s="32" t="s">
        <v>59</v>
      </c>
      <c r="T4" s="32" t="s">
        <v>19</v>
      </c>
      <c r="U4" s="33" t="e">
        <f t="array" ref="U4">INDEX($G$2:$G$20000,MATCH(1,IF($A$2:$A$20000=$S4,IF($C$2:$C$20000=$T4,1)),0))</f>
        <v>#N/A</v>
      </c>
      <c r="V4" s="32">
        <f>IFERROR(($L$18*(U4^2) + 'Prot 96-well Smpls Analysis'!$L$19*U4+$L$20),0)</f>
        <v>0</v>
      </c>
      <c r="X4" s="38" t="s">
        <v>59</v>
      </c>
      <c r="Y4" s="38" t="s">
        <v>175</v>
      </c>
      <c r="Z4" s="39" t="e">
        <f t="array" ref="Z4">INDEX($G$2:$G$20000,MATCH(1,IF($A$2:$A$20000=$X4,IF($C$2:$C$20000=$Y4,1)),0))</f>
        <v>#N/A</v>
      </c>
      <c r="AA4" s="38">
        <f t="shared" si="0"/>
        <v>0</v>
      </c>
      <c r="AC4" s="6" t="s">
        <v>59</v>
      </c>
      <c r="AD4" s="51">
        <f t="shared" si="1"/>
        <v>0</v>
      </c>
    </row>
    <row r="5" spans="1:30" x14ac:dyDescent="0.3">
      <c r="A5" t="s">
        <v>93</v>
      </c>
      <c r="B5" t="s">
        <v>202</v>
      </c>
      <c r="C5"/>
      <c r="D5">
        <v>11.8335971895541</v>
      </c>
      <c r="E5">
        <v>4.0254917246099504</v>
      </c>
      <c r="F5">
        <v>1.2509037946433501</v>
      </c>
      <c r="G5">
        <v>66.361082350106798</v>
      </c>
      <c r="H5">
        <v>16.779362529385502</v>
      </c>
      <c r="K5" s="21">
        <f>ProtStdCrvSmpls!K5</f>
        <v>400</v>
      </c>
      <c r="L5" s="23">
        <f>ProtStdCrvSmpls!L5</f>
        <v>7804.6944329999997</v>
      </c>
      <c r="M5" s="23">
        <f>ProtStdCrvSmpls!M5</f>
        <v>5908.8299260000003</v>
      </c>
      <c r="N5" s="22">
        <f>ProtStdCrvSmpls!N5</f>
        <v>6856.7621794999995</v>
      </c>
      <c r="O5" s="22">
        <f>ProtStdCrvSmpls!O5</f>
        <v>47015187.586221583</v>
      </c>
      <c r="P5" s="22">
        <f>ProtStdCrvSmpls!P5</f>
        <v>1340.5786491105939</v>
      </c>
      <c r="S5" s="32" t="s">
        <v>60</v>
      </c>
      <c r="T5" s="32" t="s">
        <v>19</v>
      </c>
      <c r="U5" s="33" t="e">
        <f t="array" ref="U5">INDEX($G$2:$G$20000,MATCH(1,IF($A$2:$A$20000=$S5,IF($C$2:$C$20000=$T5,1)),0))</f>
        <v>#N/A</v>
      </c>
      <c r="V5" s="32">
        <f>IFERROR(($L$18*(U5^2) + 'Prot 96-well Smpls Analysis'!$L$19*U5+$L$20),0)</f>
        <v>0</v>
      </c>
      <c r="X5" s="38" t="s">
        <v>60</v>
      </c>
      <c r="Y5" s="38" t="s">
        <v>175</v>
      </c>
      <c r="Z5" s="39" t="e">
        <f t="array" ref="Z5">INDEX($G$2:$G$20000,MATCH(1,IF($A$2:$A$20000=$X5,IF($C$2:$C$20000=$Y5,1)),0))</f>
        <v>#N/A</v>
      </c>
      <c r="AA5" s="38">
        <f t="shared" si="0"/>
        <v>0</v>
      </c>
      <c r="AC5" s="6" t="s">
        <v>60</v>
      </c>
      <c r="AD5" s="51">
        <f t="shared" si="1"/>
        <v>0</v>
      </c>
    </row>
    <row r="6" spans="1:30" x14ac:dyDescent="0.3">
      <c r="A6" t="s">
        <v>93</v>
      </c>
      <c r="B6" t="s">
        <v>202</v>
      </c>
      <c r="C6"/>
      <c r="D6">
        <v>20.6889613991471</v>
      </c>
      <c r="E6">
        <v>4.9197424553839797</v>
      </c>
      <c r="F6">
        <v>1.52878826417265</v>
      </c>
      <c r="G6">
        <v>81.102994753935803</v>
      </c>
      <c r="H6">
        <v>18.284308969405799</v>
      </c>
      <c r="K6" s="21">
        <f>ProtStdCrvSmpls!K6</f>
        <v>200</v>
      </c>
      <c r="L6" s="23">
        <f>ProtStdCrvSmpls!L6</f>
        <v>3597.2279279999998</v>
      </c>
      <c r="M6" s="23">
        <f>ProtStdCrvSmpls!M6</f>
        <v>2560.632098</v>
      </c>
      <c r="N6" s="22">
        <f>ProtStdCrvSmpls!N6</f>
        <v>3078.9300130000001</v>
      </c>
      <c r="O6" s="22">
        <f>ProtStdCrvSmpls!O6</f>
        <v>9479810.0249521807</v>
      </c>
      <c r="P6" s="22">
        <f>ProtStdCrvSmpls!P6</f>
        <v>732.98394074269538</v>
      </c>
      <c r="S6" s="32" t="s">
        <v>61</v>
      </c>
      <c r="T6" s="32" t="s">
        <v>19</v>
      </c>
      <c r="U6" s="33" t="e">
        <f t="array" ref="U6">INDEX($G$2:$G$20000,MATCH(1,IF($A$2:$A$20000=$S6,IF($C$2:$C$20000=$T6,1)),0))</f>
        <v>#N/A</v>
      </c>
      <c r="V6" s="32">
        <f>IFERROR(($L$18*(U6^2) + 'Prot 96-well Smpls Analysis'!$L$19*U6+$L$20),0)</f>
        <v>0</v>
      </c>
      <c r="X6" s="38" t="s">
        <v>61</v>
      </c>
      <c r="Y6" s="38" t="s">
        <v>175</v>
      </c>
      <c r="Z6" s="39" t="e">
        <f t="array" ref="Z6">INDEX($G$2:$G$20000,MATCH(1,IF($A$2:$A$20000=$X6,IF($C$2:$C$20000=$Y6,1)),0))</f>
        <v>#N/A</v>
      </c>
      <c r="AA6" s="38">
        <f t="shared" si="0"/>
        <v>0</v>
      </c>
      <c r="AC6" s="6" t="s">
        <v>61</v>
      </c>
      <c r="AD6" s="51">
        <f t="shared" si="1"/>
        <v>0</v>
      </c>
    </row>
    <row r="7" spans="1:30" x14ac:dyDescent="0.3">
      <c r="A7" t="s">
        <v>93</v>
      </c>
      <c r="B7" t="s">
        <v>202</v>
      </c>
      <c r="C7"/>
      <c r="D7">
        <v>22.337557046758299</v>
      </c>
      <c r="E7">
        <v>0.92025130565055702</v>
      </c>
      <c r="F7">
        <v>0.28596403346856297</v>
      </c>
      <c r="G7">
        <v>15.1705373790048</v>
      </c>
      <c r="H7">
        <v>18.5184117489645</v>
      </c>
      <c r="K7" s="21">
        <f>ProtStdCrvSmpls!K7</f>
        <v>150</v>
      </c>
      <c r="L7" s="23">
        <f>ProtStdCrvSmpls!L7</f>
        <v>2503.3788610000001</v>
      </c>
      <c r="M7" s="23">
        <f>ProtStdCrvSmpls!M7</f>
        <v>1721.1702580000001</v>
      </c>
      <c r="N7" s="22">
        <f>ProtStdCrvSmpls!N7</f>
        <v>2112.2745595000001</v>
      </c>
      <c r="O7" s="22">
        <f>ProtStdCrvSmpls!O7</f>
        <v>4461703.8147109197</v>
      </c>
      <c r="P7" s="22">
        <f>ProtStdCrvSmpls!P7</f>
        <v>553.10500748375603</v>
      </c>
      <c r="S7" s="32" t="s">
        <v>62</v>
      </c>
      <c r="T7" s="32" t="s">
        <v>19</v>
      </c>
      <c r="U7" s="33" t="e">
        <f t="array" ref="U7">INDEX($G$2:$G$20000,MATCH(1,IF($A$2:$A$20000=$S7,IF($C$2:$C$20000=$T7,1)),0))</f>
        <v>#N/A</v>
      </c>
      <c r="V7" s="32">
        <f>IFERROR(($L$18*(U7^2) + 'Prot 96-well Smpls Analysis'!$L$19*U7+$L$20),0)</f>
        <v>0</v>
      </c>
      <c r="X7" s="38" t="s">
        <v>62</v>
      </c>
      <c r="Y7" s="38" t="s">
        <v>175</v>
      </c>
      <c r="Z7" s="39" t="e">
        <f t="array" ref="Z7">INDEX($G$2:$G$20000,MATCH(1,IF($A$2:$A$20000=$X7,IF($C$2:$C$20000=$Y7,1)),0))</f>
        <v>#N/A</v>
      </c>
      <c r="AA7" s="38">
        <f t="shared" si="0"/>
        <v>0</v>
      </c>
      <c r="AC7" s="6" t="s">
        <v>62</v>
      </c>
      <c r="AD7" s="51">
        <f t="shared" si="1"/>
        <v>0</v>
      </c>
    </row>
    <row r="8" spans="1:30" x14ac:dyDescent="0.3">
      <c r="A8" t="s">
        <v>93</v>
      </c>
      <c r="B8" t="s">
        <v>202</v>
      </c>
      <c r="C8"/>
      <c r="D8">
        <v>26.382607070962202</v>
      </c>
      <c r="E8">
        <v>1.2235937616395001</v>
      </c>
      <c r="F8">
        <v>0.38022636344758298</v>
      </c>
      <c r="G8">
        <v>20.171201913749599</v>
      </c>
      <c r="H8">
        <v>19.0535038165273</v>
      </c>
      <c r="K8" s="21">
        <f>ProtStdCrvSmpls!K8</f>
        <v>100</v>
      </c>
      <c r="L8" s="23">
        <f>ProtStdCrvSmpls!L8</f>
        <v>1433.7039299999999</v>
      </c>
      <c r="M8" s="23">
        <f>ProtStdCrvSmpls!M8</f>
        <v>1010.090842</v>
      </c>
      <c r="N8" s="22">
        <f>ProtStdCrvSmpls!N8</f>
        <v>1221.8973859999999</v>
      </c>
      <c r="O8" s="22">
        <f>ProtStdCrvSmpls!O8</f>
        <v>1493033.2219136327</v>
      </c>
      <c r="P8" s="22">
        <f>ProtStdCrvSmpls!P8</f>
        <v>299.53968712417395</v>
      </c>
      <c r="S8" s="32" t="s">
        <v>63</v>
      </c>
      <c r="T8" s="32" t="s">
        <v>19</v>
      </c>
      <c r="U8" s="33" t="e">
        <f t="array" ref="U8">INDEX($G$2:$G$20000,MATCH(1,IF($A$2:$A$20000=$S8,IF($C$2:$C$20000=$T8,1)),0))</f>
        <v>#N/A</v>
      </c>
      <c r="V8" s="32">
        <f>IFERROR(($L$18*(U8^2) + 'Prot 96-well Smpls Analysis'!$L$19*U8+$L$20),0)</f>
        <v>0</v>
      </c>
      <c r="X8" s="38" t="s">
        <v>63</v>
      </c>
      <c r="Y8" s="38" t="s">
        <v>175</v>
      </c>
      <c r="Z8" s="39" t="e">
        <f t="array" ref="Z8">INDEX($G$2:$G$20000,MATCH(1,IF($A$2:$A$20000=$X8,IF($C$2:$C$20000=$Y8,1)),0))</f>
        <v>#N/A</v>
      </c>
      <c r="AA8" s="38">
        <f t="shared" si="0"/>
        <v>0</v>
      </c>
      <c r="AC8" s="6" t="s">
        <v>63</v>
      </c>
      <c r="AD8" s="51">
        <f t="shared" si="1"/>
        <v>0</v>
      </c>
    </row>
    <row r="9" spans="1:30" x14ac:dyDescent="0.3">
      <c r="A9" t="s">
        <v>93</v>
      </c>
      <c r="B9" t="s">
        <v>202</v>
      </c>
      <c r="C9"/>
      <c r="D9">
        <v>34.690702384244503</v>
      </c>
      <c r="E9">
        <v>26.4145247042131</v>
      </c>
      <c r="F9">
        <v>8.2081970220426701</v>
      </c>
      <c r="G9">
        <v>435.44902562309102</v>
      </c>
      <c r="H9">
        <v>20.023358188984801</v>
      </c>
      <c r="K9" s="21">
        <f>ProtStdCrvSmpls!K9</f>
        <v>80</v>
      </c>
      <c r="L9" s="23">
        <f>ProtStdCrvSmpls!L9</f>
        <v>1110.755813</v>
      </c>
      <c r="M9" s="23">
        <f>ProtStdCrvSmpls!M9</f>
        <v>832.5637772</v>
      </c>
      <c r="N9" s="22">
        <f>ProtStdCrvSmpls!N9</f>
        <v>971.6597951</v>
      </c>
      <c r="O9" s="22">
        <f>ProtStdCrvSmpls!O9</f>
        <v>944122.75741377403</v>
      </c>
      <c r="P9" s="22">
        <f>ProtStdCrvSmpls!P9</f>
        <v>196.71147498627101</v>
      </c>
      <c r="S9" s="32" t="s">
        <v>64</v>
      </c>
      <c r="T9" s="32" t="s">
        <v>19</v>
      </c>
      <c r="U9" s="33" t="e">
        <f t="array" ref="U9">INDEX($G$2:$G$20000,MATCH(1,IF($A$2:$A$20000=$S9,IF($C$2:$C$20000=$T9,1)),0))</f>
        <v>#N/A</v>
      </c>
      <c r="V9" s="32">
        <f>IFERROR(($L$18*(U9^2) + 'Prot 96-well Smpls Analysis'!$L$19*U9+$L$20),0)</f>
        <v>0</v>
      </c>
      <c r="X9" s="38" t="s">
        <v>64</v>
      </c>
      <c r="Y9" s="38" t="s">
        <v>175</v>
      </c>
      <c r="Z9" s="39" t="e">
        <f t="array" ref="Z9">INDEX($G$2:$G$20000,MATCH(1,IF($A$2:$A$20000=$X9,IF($C$2:$C$20000=$Y9,1)),0))</f>
        <v>#N/A</v>
      </c>
      <c r="AA9" s="38">
        <f t="shared" si="0"/>
        <v>0</v>
      </c>
      <c r="AC9" s="6" t="s">
        <v>64</v>
      </c>
      <c r="AD9" s="51">
        <f t="shared" si="1"/>
        <v>0</v>
      </c>
    </row>
    <row r="10" spans="1:30" x14ac:dyDescent="0.3">
      <c r="A10" t="s">
        <v>93</v>
      </c>
      <c r="B10" t="s">
        <v>202</v>
      </c>
      <c r="C10"/>
      <c r="D10">
        <v>43.535053201586699</v>
      </c>
      <c r="E10">
        <v>6.9065234142138801</v>
      </c>
      <c r="F10">
        <v>2.1461716822857002</v>
      </c>
      <c r="G10">
        <v>113.85549900441001</v>
      </c>
      <c r="H10">
        <v>20.926326052996998</v>
      </c>
      <c r="K10" s="21">
        <f>ProtStdCrvSmpls!K10</f>
        <v>60</v>
      </c>
      <c r="L10" s="23">
        <f>ProtStdCrvSmpls!L10</f>
        <v>789.57091600000001</v>
      </c>
      <c r="M10" s="23">
        <f>ProtStdCrvSmpls!M10</f>
        <v>542.40101909999998</v>
      </c>
      <c r="N10" s="22">
        <f>ProtStdCrvSmpls!N10</f>
        <v>665.98596754999994</v>
      </c>
      <c r="O10" s="22">
        <f>ProtStdCrvSmpls!O10</f>
        <v>443537.30897350959</v>
      </c>
      <c r="P10" s="22">
        <f>ProtStdCrvSmpls!P10</f>
        <v>174.77551020317</v>
      </c>
      <c r="S10" s="32" t="s">
        <v>65</v>
      </c>
      <c r="T10" s="32" t="s">
        <v>19</v>
      </c>
      <c r="U10" s="33" t="e">
        <f t="array" ref="U10">INDEX($G$2:$G$20000,MATCH(1,IF($A$2:$A$20000=$S10,IF($C$2:$C$20000=$T10,1)),0))</f>
        <v>#N/A</v>
      </c>
      <c r="V10" s="32">
        <f>IFERROR(($L$18*(U10^2) + 'Prot 96-well Smpls Analysis'!$L$19*U10+$L$20),0)</f>
        <v>0</v>
      </c>
      <c r="X10" s="38" t="s">
        <v>65</v>
      </c>
      <c r="Y10" s="38" t="s">
        <v>175</v>
      </c>
      <c r="Z10" s="39" t="e">
        <f t="array" ref="Z10">INDEX($G$2:$G$20000,MATCH(1,IF($A$2:$A$20000=$X10,IF($C$2:$C$20000=$Y10,1)),0))</f>
        <v>#N/A</v>
      </c>
      <c r="AA10" s="38">
        <f t="shared" si="0"/>
        <v>0</v>
      </c>
      <c r="AC10" s="6" t="s">
        <v>65</v>
      </c>
      <c r="AD10" s="51">
        <f t="shared" si="1"/>
        <v>0</v>
      </c>
    </row>
    <row r="11" spans="1:30" x14ac:dyDescent="0.3">
      <c r="A11" t="s">
        <v>93</v>
      </c>
      <c r="B11" t="s">
        <v>202</v>
      </c>
      <c r="C11"/>
      <c r="D11">
        <v>95.750531713247</v>
      </c>
      <c r="E11">
        <v>29.354058768621801</v>
      </c>
      <c r="F11">
        <v>9.1216442645676903</v>
      </c>
      <c r="G11">
        <v>483.90786629753597</v>
      </c>
      <c r="H11">
        <v>25.0231246952745</v>
      </c>
      <c r="K11" s="21">
        <f>ProtStdCrvSmpls!K11</f>
        <v>40</v>
      </c>
      <c r="L11" s="23">
        <f>ProtStdCrvSmpls!L11</f>
        <v>425.9240873</v>
      </c>
      <c r="M11" s="23">
        <f>ProtStdCrvSmpls!M11</f>
        <v>301.40553840000001</v>
      </c>
      <c r="N11" s="22">
        <f>ProtStdCrvSmpls!N11</f>
        <v>363.66481284999998</v>
      </c>
      <c r="O11" s="22">
        <f>ProtStdCrvSmpls!O11</f>
        <v>132252.0961052255</v>
      </c>
      <c r="P11" s="22">
        <f>ProtStdCrvSmpls!P11</f>
        <v>88.047910310699024</v>
      </c>
      <c r="S11" s="32" t="s">
        <v>66</v>
      </c>
      <c r="T11" s="32" t="s">
        <v>19</v>
      </c>
      <c r="U11" s="33" t="e">
        <f t="array" ref="U11">INDEX($G$2:$G$20000,MATCH(1,IF($A$2:$A$20000=$S11,IF($C$2:$C$20000=$T11,1)),0))</f>
        <v>#N/A</v>
      </c>
      <c r="V11" s="32">
        <f>IFERROR(($L$18*(U11^2) + 'Prot 96-well Smpls Analysis'!$L$19*U11+$L$20),0)</f>
        <v>0</v>
      </c>
      <c r="X11" s="38" t="s">
        <v>66</v>
      </c>
      <c r="Y11" s="38" t="s">
        <v>175</v>
      </c>
      <c r="Z11" s="39" t="e">
        <f t="array" ref="Z11">INDEX($G$2:$G$20000,MATCH(1,IF($A$2:$A$20000=$X11,IF($C$2:$C$20000=$Y11,1)),0))</f>
        <v>#N/A</v>
      </c>
      <c r="AA11" s="38">
        <f t="shared" si="0"/>
        <v>0</v>
      </c>
      <c r="AC11" s="6" t="s">
        <v>66</v>
      </c>
      <c r="AD11" s="51">
        <f t="shared" si="1"/>
        <v>0</v>
      </c>
    </row>
    <row r="12" spans="1:30" x14ac:dyDescent="0.3">
      <c r="A12" t="s">
        <v>93</v>
      </c>
      <c r="B12" t="s">
        <v>202</v>
      </c>
      <c r="C12"/>
      <c r="D12">
        <v>120.19470068219999</v>
      </c>
      <c r="E12">
        <v>1.81674926738956</v>
      </c>
      <c r="F12">
        <v>0.56454682010638901</v>
      </c>
      <c r="G12">
        <v>29.949495860512901</v>
      </c>
      <c r="H12">
        <v>26.594957643740202</v>
      </c>
      <c r="K12" s="21">
        <f>ProtStdCrvSmpls!K12</f>
        <v>20</v>
      </c>
      <c r="L12" s="23">
        <f>ProtStdCrvSmpls!L12</f>
        <v>1.6301037920000001</v>
      </c>
      <c r="M12" s="23">
        <f>ProtStdCrvSmpls!M12</f>
        <v>107.5040954</v>
      </c>
      <c r="N12" s="22">
        <f>ProtStdCrvSmpls!N12</f>
        <v>54.567099595999998</v>
      </c>
      <c r="O12" s="22">
        <f>ProtStdCrvSmpls!O12</f>
        <v>2977.5683583197833</v>
      </c>
      <c r="P12" s="22">
        <f>ProtStdCrvSmpls!P12</f>
        <v>74.864217417304417</v>
      </c>
      <c r="S12" s="32" t="s">
        <v>67</v>
      </c>
      <c r="T12" s="32" t="s">
        <v>19</v>
      </c>
      <c r="U12" s="33" t="e">
        <f t="array" ref="U12">INDEX($G$2:$G$20000,MATCH(1,IF($A$2:$A$20000=$S12,IF($C$2:$C$20000=$T12,1)),0))</f>
        <v>#N/A</v>
      </c>
      <c r="V12" s="32">
        <f>IFERROR(($L$18*(U12^2) + 'Prot 96-well Smpls Analysis'!$L$19*U12+$L$20),0)</f>
        <v>0</v>
      </c>
      <c r="X12" s="38" t="s">
        <v>67</v>
      </c>
      <c r="Y12" s="38" t="s">
        <v>175</v>
      </c>
      <c r="Z12" s="39" t="e">
        <f t="array" ref="Z12">INDEX($G$2:$G$20000,MATCH(1,IF($A$2:$A$20000=$X12,IF($C$2:$C$20000=$Y12,1)),0))</f>
        <v>#N/A</v>
      </c>
      <c r="AA12" s="38">
        <f t="shared" si="0"/>
        <v>0</v>
      </c>
      <c r="AC12" s="6" t="s">
        <v>67</v>
      </c>
      <c r="AD12" s="51">
        <f t="shared" si="1"/>
        <v>0</v>
      </c>
    </row>
    <row r="13" spans="1:30" x14ac:dyDescent="0.3">
      <c r="A13" t="s">
        <v>93</v>
      </c>
      <c r="B13" t="s">
        <v>202</v>
      </c>
      <c r="C13"/>
      <c r="D13">
        <v>130.910963651614</v>
      </c>
      <c r="E13">
        <v>4.7528652834287204</v>
      </c>
      <c r="F13">
        <v>1.47693191917957</v>
      </c>
      <c r="G13">
        <v>78.351989284771903</v>
      </c>
      <c r="H13">
        <v>27.247101101082301</v>
      </c>
      <c r="K13" s="21">
        <f>ProtStdCrvSmpls!K13</f>
        <v>10</v>
      </c>
      <c r="L13" s="23" t="e">
        <f>ProtStdCrvSmpls!L13</f>
        <v>#N/A</v>
      </c>
      <c r="M13" s="23">
        <f>ProtStdCrvSmpls!M13</f>
        <v>37.041369109999998</v>
      </c>
      <c r="N13" s="22" t="e">
        <f>ProtStdCrvSmpls!N13</f>
        <v>#N/A</v>
      </c>
      <c r="O13" s="22" t="e">
        <f>ProtStdCrvSmpls!O13</f>
        <v>#N/A</v>
      </c>
      <c r="P13" s="22" t="e">
        <f>ProtStdCrvSmpls!P13</f>
        <v>#N/A</v>
      </c>
      <c r="S13" s="32" t="s">
        <v>68</v>
      </c>
      <c r="T13" s="32" t="s">
        <v>19</v>
      </c>
      <c r="U13" s="33" t="e">
        <f t="array" ref="U13">INDEX($G$2:$G$20000,MATCH(1,IF($A$2:$A$20000=$S13,IF($C$2:$C$20000=$T13,1)),0))</f>
        <v>#N/A</v>
      </c>
      <c r="V13" s="32">
        <f>IFERROR(($L$18*(U13^2) + 'Prot 96-well Smpls Analysis'!$L$19*U13+$L$20),0)</f>
        <v>0</v>
      </c>
      <c r="X13" s="38" t="s">
        <v>68</v>
      </c>
      <c r="Y13" s="38" t="s">
        <v>175</v>
      </c>
      <c r="Z13" s="39" t="e">
        <f t="array" ref="Z13">INDEX($G$2:$G$20000,MATCH(1,IF($A$2:$A$20000=$X13,IF($C$2:$C$20000=$Y13,1)),0))</f>
        <v>#N/A</v>
      </c>
      <c r="AA13" s="38">
        <f t="shared" si="0"/>
        <v>0</v>
      </c>
      <c r="AC13" s="6" t="s">
        <v>68</v>
      </c>
      <c r="AD13" s="51">
        <f t="shared" si="1"/>
        <v>0</v>
      </c>
    </row>
    <row r="14" spans="1:30" x14ac:dyDescent="0.3">
      <c r="A14" t="s">
        <v>93</v>
      </c>
      <c r="B14" t="s">
        <v>202</v>
      </c>
      <c r="C14"/>
      <c r="D14">
        <v>152.923837599563</v>
      </c>
      <c r="E14">
        <v>14.742707044383099</v>
      </c>
      <c r="F14">
        <v>4.5812311754090196</v>
      </c>
      <c r="G14">
        <v>243.03664326389901</v>
      </c>
      <c r="H14">
        <v>28.5346663886553</v>
      </c>
      <c r="L14" s="88" t="s">
        <v>138</v>
      </c>
      <c r="M14" s="88"/>
      <c r="S14" s="32" t="s">
        <v>69</v>
      </c>
      <c r="T14" s="32" t="s">
        <v>19</v>
      </c>
      <c r="U14" s="33" t="e">
        <f t="array" ref="U14">INDEX($G$2:$G$20000,MATCH(1,IF($A$2:$A$20000=$S14,IF($C$2:$C$20000=$T14,1)),0))</f>
        <v>#N/A</v>
      </c>
      <c r="V14" s="32">
        <f>IFERROR(($L$18*(U14^2) + 'Prot 96-well Smpls Analysis'!$L$19*U14+$L$20),0)</f>
        <v>0</v>
      </c>
      <c r="X14" s="38" t="s">
        <v>69</v>
      </c>
      <c r="Y14" s="38" t="s">
        <v>175</v>
      </c>
      <c r="Z14" s="39" t="e">
        <f t="array" ref="Z14">INDEX($G$2:$G$20000,MATCH(1,IF($A$2:$A$20000=$X14,IF($C$2:$C$20000=$Y14,1)),0))</f>
        <v>#N/A</v>
      </c>
      <c r="AA14" s="38">
        <f t="shared" si="0"/>
        <v>0</v>
      </c>
      <c r="AC14" s="6" t="s">
        <v>69</v>
      </c>
      <c r="AD14" s="51">
        <f t="shared" si="1"/>
        <v>0</v>
      </c>
    </row>
    <row r="15" spans="1:30" x14ac:dyDescent="0.3">
      <c r="A15" t="s">
        <v>93</v>
      </c>
      <c r="B15" t="s">
        <v>202</v>
      </c>
      <c r="C15" t="s">
        <v>19</v>
      </c>
      <c r="D15">
        <v>171.671440581816</v>
      </c>
      <c r="E15">
        <v>226.73015253067101</v>
      </c>
      <c r="F15">
        <v>70.455394660676802</v>
      </c>
      <c r="G15">
        <v>3737.6945110471001</v>
      </c>
      <c r="H15">
        <v>29.588128896669499</v>
      </c>
      <c r="L15" s="18"/>
      <c r="M15" s="18"/>
      <c r="S15" s="32" t="s">
        <v>70</v>
      </c>
      <c r="T15" s="32" t="s">
        <v>19</v>
      </c>
      <c r="U15" s="33" t="e">
        <f t="array" ref="U15">INDEX($G$2:$G$20000,MATCH(1,IF($A$2:$A$20000=$S15,IF($C$2:$C$20000=$T15,1)),0))</f>
        <v>#N/A</v>
      </c>
      <c r="V15" s="32">
        <f>IFERROR(($L$18*(U15^2) + 'Prot 96-well Smpls Analysis'!$L$19*U15+$L$20),0)</f>
        <v>0</v>
      </c>
      <c r="X15" s="38" t="s">
        <v>70</v>
      </c>
      <c r="Y15" s="38" t="s">
        <v>175</v>
      </c>
      <c r="Z15" s="39" t="e">
        <f t="array" ref="Z15">INDEX($G$2:$G$20000,MATCH(1,IF($A$2:$A$20000=$X15,IF($C$2:$C$20000=$Y15,1)),0))</f>
        <v>#N/A</v>
      </c>
      <c r="AA15" s="38">
        <f t="shared" si="0"/>
        <v>0</v>
      </c>
      <c r="AC15" s="6" t="s">
        <v>70</v>
      </c>
      <c r="AD15" s="51">
        <f t="shared" si="1"/>
        <v>0</v>
      </c>
    </row>
    <row r="16" spans="1:30" x14ac:dyDescent="0.3">
      <c r="A16" t="s">
        <v>94</v>
      </c>
      <c r="B16" t="s">
        <v>203</v>
      </c>
      <c r="C16" t="s">
        <v>182</v>
      </c>
      <c r="D16">
        <v>0.92383143540232904</v>
      </c>
      <c r="E16"/>
      <c r="F16"/>
      <c r="G16">
        <v>9.2967937669660703</v>
      </c>
      <c r="H16">
        <v>12.5974959025061</v>
      </c>
      <c r="K16" s="17" t="s">
        <v>137</v>
      </c>
      <c r="L16" t="s">
        <v>140</v>
      </c>
      <c r="S16" s="32" t="s">
        <v>71</v>
      </c>
      <c r="T16" s="32" t="s">
        <v>19</v>
      </c>
      <c r="U16" s="33" t="e">
        <f t="array" ref="U16">INDEX($G$2:$G$20000,MATCH(1,IF($A$2:$A$20000=$S16,IF($C$2:$C$20000=$T16,1)),0))</f>
        <v>#N/A</v>
      </c>
      <c r="V16" s="32">
        <f>IFERROR(($L$18*(U16^2) + 'Prot 96-well Smpls Analysis'!$L$19*U16+$L$20),0)</f>
        <v>0</v>
      </c>
      <c r="X16" s="38" t="s">
        <v>71</v>
      </c>
      <c r="Y16" s="38" t="s">
        <v>175</v>
      </c>
      <c r="Z16" s="39" t="e">
        <f t="array" ref="Z16">INDEX($G$2:$G$20000,MATCH(1,IF($A$2:$A$20000=$X16,IF($C$2:$C$20000=$Y16,1)),0))</f>
        <v>#N/A</v>
      </c>
      <c r="AA16" s="38">
        <f t="shared" si="0"/>
        <v>0</v>
      </c>
      <c r="AC16" s="6" t="s">
        <v>71</v>
      </c>
      <c r="AD16" s="51">
        <f t="shared" si="1"/>
        <v>0</v>
      </c>
    </row>
    <row r="17" spans="1:30" x14ac:dyDescent="0.3">
      <c r="A17" t="s">
        <v>94</v>
      </c>
      <c r="B17" t="s">
        <v>203</v>
      </c>
      <c r="C17" t="s">
        <v>183</v>
      </c>
      <c r="D17">
        <v>1.2182630947179101</v>
      </c>
      <c r="E17"/>
      <c r="F17"/>
      <c r="G17">
        <v>1533.54914722337</v>
      </c>
      <c r="H17">
        <v>12.9166666666667</v>
      </c>
      <c r="K17" t="s">
        <v>139</v>
      </c>
      <c r="S17" s="32" t="s">
        <v>72</v>
      </c>
      <c r="T17" s="32" t="s">
        <v>19</v>
      </c>
      <c r="U17" s="33" t="e">
        <f t="array" ref="U17">INDEX($G$2:$G$20000,MATCH(1,IF($A$2:$A$20000=$S17,IF($C$2:$C$20000=$T17,1)),0))</f>
        <v>#N/A</v>
      </c>
      <c r="V17" s="32">
        <f>IFERROR(($L$18*(U17^2) + 'Prot 96-well Smpls Analysis'!$L$19*U17+$L$20),0)</f>
        <v>0</v>
      </c>
      <c r="X17" s="38" t="s">
        <v>72</v>
      </c>
      <c r="Y17" s="38" t="s">
        <v>175</v>
      </c>
      <c r="Z17" s="39" t="e">
        <f t="array" ref="Z17">INDEX($G$2:$G$20000,MATCH(1,IF($A$2:$A$20000=$X17,IF($C$2:$C$20000=$Y17,1)),0))</f>
        <v>#N/A</v>
      </c>
      <c r="AA17" s="38">
        <f t="shared" si="0"/>
        <v>0</v>
      </c>
      <c r="AC17" s="6" t="s">
        <v>72</v>
      </c>
      <c r="AD17" s="51">
        <f t="shared" si="1"/>
        <v>0</v>
      </c>
    </row>
    <row r="18" spans="1:30" x14ac:dyDescent="0.3">
      <c r="A18" t="s">
        <v>94</v>
      </c>
      <c r="B18" t="s">
        <v>203</v>
      </c>
      <c r="C18" t="s">
        <v>184</v>
      </c>
      <c r="D18">
        <v>1.34252969355243</v>
      </c>
      <c r="E18"/>
      <c r="F18"/>
      <c r="G18">
        <v>3.1449171935018101</v>
      </c>
      <c r="H18">
        <v>13.034255895567901</v>
      </c>
      <c r="K18" s="17" t="s">
        <v>141</v>
      </c>
      <c r="L18">
        <f>ProtStdCrvSmpls!L18</f>
        <v>6.9999999999999997E-7</v>
      </c>
      <c r="S18" s="32" t="s">
        <v>73</v>
      </c>
      <c r="T18" s="32" t="s">
        <v>19</v>
      </c>
      <c r="U18" s="33" t="e">
        <f t="array" ref="U18">INDEX($G$2:$G$20000,MATCH(1,IF($A$2:$A$20000=$S18,IF($C$2:$C$20000=$T18,1)),0))</f>
        <v>#N/A</v>
      </c>
      <c r="V18" s="32">
        <f>IFERROR(($L$18*(U18^2) + 'Prot 96-well Smpls Analysis'!$L$19*U18+$L$20),0)</f>
        <v>0</v>
      </c>
      <c r="X18" s="38" t="s">
        <v>73</v>
      </c>
      <c r="Y18" s="38" t="s">
        <v>175</v>
      </c>
      <c r="Z18" s="39" t="e">
        <f t="array" ref="Z18">INDEX($G$2:$G$20000,MATCH(1,IF($A$2:$A$20000=$X18,IF($C$2:$C$20000=$Y18,1)),0))</f>
        <v>#N/A</v>
      </c>
      <c r="AA18" s="38">
        <f t="shared" si="0"/>
        <v>0</v>
      </c>
      <c r="AC18" s="6" t="s">
        <v>73</v>
      </c>
      <c r="AD18" s="51">
        <f t="shared" si="1"/>
        <v>0</v>
      </c>
    </row>
    <row r="19" spans="1:30" x14ac:dyDescent="0.3">
      <c r="A19" t="s">
        <v>94</v>
      </c>
      <c r="B19" t="s">
        <v>203</v>
      </c>
      <c r="C19" t="s">
        <v>184</v>
      </c>
      <c r="D19">
        <v>6.1482013680872898</v>
      </c>
      <c r="E19"/>
      <c r="F19"/>
      <c r="G19">
        <v>204.728161125978</v>
      </c>
      <c r="H19">
        <v>15.369242012321701</v>
      </c>
      <c r="K19" s="17" t="s">
        <v>142</v>
      </c>
      <c r="L19">
        <f>ProtStdCrvSmpls!L19</f>
        <v>0.1104</v>
      </c>
      <c r="S19" s="32" t="s">
        <v>74</v>
      </c>
      <c r="T19" s="32" t="s">
        <v>19</v>
      </c>
      <c r="U19" s="33" t="e">
        <f t="array" ref="U19">INDEX($G$2:$G$20000,MATCH(1,IF($A$2:$A$20000=$S19,IF($C$2:$C$20000=$T19,1)),0))</f>
        <v>#N/A</v>
      </c>
      <c r="V19" s="32">
        <f>IFERROR(($L$18*(U19^2) + 'Prot 96-well Smpls Analysis'!$L$19*U19+$L$20),0)</f>
        <v>0</v>
      </c>
      <c r="X19" s="38" t="s">
        <v>74</v>
      </c>
      <c r="Y19" s="38" t="s">
        <v>175</v>
      </c>
      <c r="Z19" s="39" t="e">
        <f t="array" ref="Z19">INDEX($G$2:$G$20000,MATCH(1,IF($A$2:$A$20000=$X19,IF($C$2:$C$20000=$Y19,1)),0))</f>
        <v>#N/A</v>
      </c>
      <c r="AA19" s="38">
        <f t="shared" si="0"/>
        <v>0</v>
      </c>
      <c r="AC19" s="6" t="s">
        <v>74</v>
      </c>
      <c r="AD19" s="51">
        <f t="shared" si="1"/>
        <v>0</v>
      </c>
    </row>
    <row r="20" spans="1:30" x14ac:dyDescent="0.3">
      <c r="A20" t="s">
        <v>94</v>
      </c>
      <c r="B20" t="s">
        <v>203</v>
      </c>
      <c r="C20" t="s">
        <v>184</v>
      </c>
      <c r="D20">
        <v>7.5928355687104103</v>
      </c>
      <c r="E20"/>
      <c r="F20"/>
      <c r="G20">
        <v>285.866028301249</v>
      </c>
      <c r="H20">
        <v>15.789203544111899</v>
      </c>
      <c r="K20" s="17" t="s">
        <v>143</v>
      </c>
      <c r="L20">
        <f>ProtStdCrvSmpls!L20</f>
        <v>39.648000000000003</v>
      </c>
      <c r="S20" s="32" t="s">
        <v>75</v>
      </c>
      <c r="T20" s="32" t="s">
        <v>19</v>
      </c>
      <c r="U20" s="33" t="e">
        <f t="array" ref="U20">INDEX($G$2:$G$20000,MATCH(1,IF($A$2:$A$20000=$S20,IF($C$2:$C$20000=$T20,1)),0))</f>
        <v>#N/A</v>
      </c>
      <c r="V20" s="32">
        <f>IFERROR(($L$18*(U20^2) + 'Prot 96-well Smpls Analysis'!$L$19*U20+$L$20),0)</f>
        <v>0</v>
      </c>
      <c r="X20" s="38" t="s">
        <v>75</v>
      </c>
      <c r="Y20" s="38" t="s">
        <v>175</v>
      </c>
      <c r="Z20" s="39" t="e">
        <f t="array" ref="Z20">INDEX($G$2:$G$20000,MATCH(1,IF($A$2:$A$20000=$X20,IF($C$2:$C$20000=$Y20,1)),0))</f>
        <v>#N/A</v>
      </c>
      <c r="AA20" s="38">
        <f t="shared" si="0"/>
        <v>0</v>
      </c>
      <c r="AC20" s="6" t="s">
        <v>75</v>
      </c>
      <c r="AD20" s="51">
        <f t="shared" si="1"/>
        <v>0</v>
      </c>
    </row>
    <row r="21" spans="1:30" x14ac:dyDescent="0.3">
      <c r="A21" t="s">
        <v>94</v>
      </c>
      <c r="B21" t="s">
        <v>203</v>
      </c>
      <c r="C21"/>
      <c r="D21">
        <v>11.5117889766519</v>
      </c>
      <c r="E21">
        <v>4.1671763944665798</v>
      </c>
      <c r="F21">
        <v>0.59632238493823597</v>
      </c>
      <c r="G21">
        <v>68.451938800714501</v>
      </c>
      <c r="H21">
        <v>16.713118914050501</v>
      </c>
      <c r="S21" s="32" t="s">
        <v>76</v>
      </c>
      <c r="T21" s="32" t="s">
        <v>19</v>
      </c>
      <c r="U21" s="33" t="e">
        <f t="array" ref="U21">INDEX($G$2:$G$20000,MATCH(1,IF($A$2:$A$20000=$S21,IF($C$2:$C$20000=$T21,1)),0))</f>
        <v>#N/A</v>
      </c>
      <c r="V21" s="32">
        <f>IFERROR(($L$18*(U21^2) + 'Prot 96-well Smpls Analysis'!$L$19*U21+$L$20),0)</f>
        <v>0</v>
      </c>
      <c r="X21" s="38" t="s">
        <v>76</v>
      </c>
      <c r="Y21" s="38" t="s">
        <v>175</v>
      </c>
      <c r="Z21" s="39" t="e">
        <f t="array" ref="Z21">INDEX($G$2:$G$20000,MATCH(1,IF($A$2:$A$20000=$X21,IF($C$2:$C$20000=$Y21,1)),0))</f>
        <v>#N/A</v>
      </c>
      <c r="AA21" s="38">
        <f t="shared" si="0"/>
        <v>0</v>
      </c>
      <c r="AC21" s="6" t="s">
        <v>76</v>
      </c>
      <c r="AD21" s="51">
        <f t="shared" si="1"/>
        <v>0</v>
      </c>
    </row>
    <row r="22" spans="1:30" x14ac:dyDescent="0.3">
      <c r="A22" t="s">
        <v>94</v>
      </c>
      <c r="B22" t="s">
        <v>203</v>
      </c>
      <c r="C22"/>
      <c r="D22">
        <v>12.5085047935699</v>
      </c>
      <c r="E22">
        <v>2.3337790516650401</v>
      </c>
      <c r="F22">
        <v>0.33396347029027801</v>
      </c>
      <c r="G22">
        <v>38.335718409014802</v>
      </c>
      <c r="H22">
        <v>16.914700449309802</v>
      </c>
      <c r="S22" s="32" t="s">
        <v>77</v>
      </c>
      <c r="T22" s="32" t="s">
        <v>19</v>
      </c>
      <c r="U22" s="33" t="e">
        <f t="array" ref="U22">INDEX($G$2:$G$20000,MATCH(1,IF($A$2:$A$20000=$S22,IF($C$2:$C$20000=$T22,1)),0))</f>
        <v>#N/A</v>
      </c>
      <c r="V22" s="32">
        <f>IFERROR(($L$18*(U22^2) + 'Prot 96-well Smpls Analysis'!$L$19*U22+$L$20),0)</f>
        <v>0</v>
      </c>
      <c r="X22" s="38" t="s">
        <v>77</v>
      </c>
      <c r="Y22" s="38" t="s">
        <v>175</v>
      </c>
      <c r="Z22" s="39" t="e">
        <f t="array" ref="Z22">INDEX($G$2:$G$20000,MATCH(1,IF($A$2:$A$20000=$X22,IF($C$2:$C$20000=$Y22,1)),0))</f>
        <v>#N/A</v>
      </c>
      <c r="AA22" s="38">
        <f t="shared" si="0"/>
        <v>0</v>
      </c>
      <c r="AC22" s="6" t="s">
        <v>77</v>
      </c>
      <c r="AD22" s="51">
        <f t="shared" si="1"/>
        <v>0</v>
      </c>
    </row>
    <row r="23" spans="1:30" x14ac:dyDescent="0.3">
      <c r="A23" t="s">
        <v>94</v>
      </c>
      <c r="B23" t="s">
        <v>203</v>
      </c>
      <c r="C23"/>
      <c r="D23">
        <v>13.3790272729702</v>
      </c>
      <c r="E23">
        <v>3.0743633029401001</v>
      </c>
      <c r="F23">
        <v>0.43994097763900902</v>
      </c>
      <c r="G23">
        <v>50.500892869200499</v>
      </c>
      <c r="H23">
        <v>17.082685062025899</v>
      </c>
      <c r="S23" s="32" t="s">
        <v>78</v>
      </c>
      <c r="T23" s="32" t="s">
        <v>19</v>
      </c>
      <c r="U23" s="33" t="e">
        <f t="array" ref="U23">INDEX($G$2:$G$20000,MATCH(1,IF($A$2:$A$20000=$S23,IF($C$2:$C$20000=$T23,1)),0))</f>
        <v>#N/A</v>
      </c>
      <c r="V23" s="32">
        <f>IFERROR(($L$18*(U23^2) + 'Prot 96-well Smpls Analysis'!$L$19*U23+$L$20),0)</f>
        <v>0</v>
      </c>
      <c r="X23" s="38" t="s">
        <v>78</v>
      </c>
      <c r="Y23" s="38" t="s">
        <v>175</v>
      </c>
      <c r="Z23" s="39" t="e">
        <f t="array" ref="Z23">INDEX($G$2:$G$20000,MATCH(1,IF($A$2:$A$20000=$X23,IF($C$2:$C$20000=$Y23,1)),0))</f>
        <v>#N/A</v>
      </c>
      <c r="AA23" s="38">
        <f t="shared" si="0"/>
        <v>0</v>
      </c>
      <c r="AC23" s="6" t="s">
        <v>78</v>
      </c>
      <c r="AD23" s="51">
        <f t="shared" si="1"/>
        <v>0</v>
      </c>
    </row>
    <row r="24" spans="1:30" x14ac:dyDescent="0.3">
      <c r="A24" t="s">
        <v>94</v>
      </c>
      <c r="B24" t="s">
        <v>203</v>
      </c>
      <c r="C24"/>
      <c r="D24">
        <v>14.193820044894199</v>
      </c>
      <c r="E24">
        <v>4.4729596185681997</v>
      </c>
      <c r="F24">
        <v>0.64007992342700804</v>
      </c>
      <c r="G24">
        <v>73.474873411853807</v>
      </c>
      <c r="H24">
        <v>17.233871213470401</v>
      </c>
      <c r="S24" s="32" t="s">
        <v>79</v>
      </c>
      <c r="T24" s="32" t="s">
        <v>19</v>
      </c>
      <c r="U24" s="33" t="e">
        <f t="array" ref="U24">INDEX($G$2:$G$20000,MATCH(1,IF($A$2:$A$20000=$S24,IF($C$2:$C$20000=$T24,1)),0))</f>
        <v>#N/A</v>
      </c>
      <c r="V24" s="32">
        <f>IFERROR(($L$18*(U24^2) + 'Prot 96-well Smpls Analysis'!$L$19*U24+$L$20),0)</f>
        <v>0</v>
      </c>
      <c r="X24" s="38" t="s">
        <v>79</v>
      </c>
      <c r="Y24" s="38" t="s">
        <v>175</v>
      </c>
      <c r="Z24" s="39" t="e">
        <f t="array" ref="Z24">INDEX($G$2:$G$20000,MATCH(1,IF($A$2:$A$20000=$X24,IF($C$2:$C$20000=$Y24,1)),0))</f>
        <v>#N/A</v>
      </c>
      <c r="AA24" s="38">
        <f t="shared" si="0"/>
        <v>0</v>
      </c>
      <c r="AC24" s="6" t="s">
        <v>79</v>
      </c>
      <c r="AD24" s="51">
        <f t="shared" si="1"/>
        <v>0</v>
      </c>
    </row>
    <row r="25" spans="1:30" x14ac:dyDescent="0.3">
      <c r="A25" t="s">
        <v>94</v>
      </c>
      <c r="B25" t="s">
        <v>203</v>
      </c>
      <c r="C25"/>
      <c r="D25">
        <v>15.230292338338799</v>
      </c>
      <c r="E25">
        <v>4.3259458943875702</v>
      </c>
      <c r="F25">
        <v>0.61904227915103005</v>
      </c>
      <c r="G25">
        <v>71.059958971505196</v>
      </c>
      <c r="H25">
        <v>17.4186542874581</v>
      </c>
      <c r="S25" s="46" t="s">
        <v>80</v>
      </c>
      <c r="T25" s="32" t="s">
        <v>19</v>
      </c>
      <c r="U25" s="47" t="e">
        <f t="array" ref="U25">INDEX($G$2:$G$20000,MATCH(1,IF($A$2:$A$20000=$S25,IF($C$2:$C$20000=$T25,1)),0))</f>
        <v>#N/A</v>
      </c>
      <c r="V25" s="32">
        <f>IFERROR(($L$18*(U25^2) + 'Prot 96-well Smpls Analysis'!$L$19*U25+$L$20),0)</f>
        <v>0</v>
      </c>
      <c r="X25" s="38" t="s">
        <v>80</v>
      </c>
      <c r="Y25" s="38" t="s">
        <v>175</v>
      </c>
      <c r="Z25" s="39" t="e">
        <f t="array" ref="Z25">INDEX($G$2:$G$20000,MATCH(1,IF($A$2:$A$20000=$X25,IF($C$2:$C$20000=$Y25,1)),0))</f>
        <v>#N/A</v>
      </c>
      <c r="AA25" s="38">
        <f t="shared" si="0"/>
        <v>0</v>
      </c>
      <c r="AC25" s="6" t="s">
        <v>80</v>
      </c>
      <c r="AD25" s="51">
        <f t="shared" si="1"/>
        <v>0</v>
      </c>
    </row>
    <row r="26" spans="1:30" x14ac:dyDescent="0.3">
      <c r="A26" t="s">
        <v>94</v>
      </c>
      <c r="B26" t="s">
        <v>203</v>
      </c>
      <c r="C26"/>
      <c r="D26">
        <v>16.211571491807501</v>
      </c>
      <c r="E26">
        <v>2.1335070390703299</v>
      </c>
      <c r="F26">
        <v>0.30530457206234701</v>
      </c>
      <c r="G26">
        <v>35.045959048736201</v>
      </c>
      <c r="H26">
        <v>17.586638900174201</v>
      </c>
      <c r="S26" s="32" t="s">
        <v>81</v>
      </c>
      <c r="T26" s="32" t="s">
        <v>19</v>
      </c>
      <c r="U26" s="33" t="e">
        <f t="array" ref="U26">INDEX($G$2:$G$20000,MATCH(1,IF($A$2:$A$20000=$S26,IF($C$2:$C$20000=$T26,1)),0))</f>
        <v>#N/A</v>
      </c>
      <c r="V26" s="32">
        <f>IFERROR(($L$18*(U26^2) + 'Prot 96-well Smpls Analysis'!$L$19*U26+$L$20),0)</f>
        <v>0</v>
      </c>
      <c r="X26" s="38" t="s">
        <v>81</v>
      </c>
      <c r="Y26" s="38" t="s">
        <v>175</v>
      </c>
      <c r="Z26" s="39" t="e">
        <f t="array" ref="Z26">INDEX($G$2:$G$20000,MATCH(1,IF($A$2:$A$20000=$X26,IF($C$2:$C$20000=$Y26,1)),0))</f>
        <v>#N/A</v>
      </c>
      <c r="AA26" s="38">
        <f t="shared" si="0"/>
        <v>0</v>
      </c>
      <c r="AC26" s="6" t="s">
        <v>81</v>
      </c>
      <c r="AD26" s="51">
        <f t="shared" si="1"/>
        <v>0</v>
      </c>
    </row>
    <row r="27" spans="1:30" x14ac:dyDescent="0.3">
      <c r="A27" t="s">
        <v>94</v>
      </c>
      <c r="B27" t="s">
        <v>203</v>
      </c>
      <c r="C27"/>
      <c r="D27">
        <v>21.327054329788599</v>
      </c>
      <c r="E27">
        <v>20.921416757680198</v>
      </c>
      <c r="F27">
        <v>2.9938519410392299</v>
      </c>
      <c r="G27">
        <v>343.664727373338</v>
      </c>
      <c r="H27">
        <v>18.376166579939898</v>
      </c>
      <c r="S27" s="32" t="s">
        <v>82</v>
      </c>
      <c r="T27" s="32" t="s">
        <v>19</v>
      </c>
      <c r="U27" s="33" t="e">
        <f t="array" ref="U27">INDEX($G$2:$G$20000,MATCH(1,IF($A$2:$A$20000=$S27,IF($C$2:$C$20000=$T27,1)),0))</f>
        <v>#N/A</v>
      </c>
      <c r="V27" s="32">
        <f>IFERROR(($L$18*(U27^2) + 'Prot 96-well Smpls Analysis'!$L$19*U27+$L$20),0)</f>
        <v>0</v>
      </c>
      <c r="X27" s="38" t="s">
        <v>82</v>
      </c>
      <c r="Y27" s="38" t="s">
        <v>175</v>
      </c>
      <c r="Z27" s="39" t="e">
        <f t="array" ref="Z27">INDEX($G$2:$G$20000,MATCH(1,IF($A$2:$A$20000=$X27,IF($C$2:$C$20000=$Y27,1)),0))</f>
        <v>#N/A</v>
      </c>
      <c r="AA27" s="38">
        <f t="shared" si="0"/>
        <v>0</v>
      </c>
      <c r="AC27" s="6" t="s">
        <v>82</v>
      </c>
      <c r="AD27" s="51">
        <f t="shared" si="1"/>
        <v>0</v>
      </c>
    </row>
    <row r="28" spans="1:30" x14ac:dyDescent="0.3">
      <c r="A28" t="s">
        <v>94</v>
      </c>
      <c r="B28" t="s">
        <v>203</v>
      </c>
      <c r="C28"/>
      <c r="D28">
        <v>22.523317294104199</v>
      </c>
      <c r="E28">
        <v>4.8385482851969996</v>
      </c>
      <c r="F28">
        <v>0.69239561274603101</v>
      </c>
      <c r="G28">
        <v>79.480199480493297</v>
      </c>
      <c r="H28">
        <v>18.544151192655999</v>
      </c>
      <c r="S28" s="32" t="s">
        <v>83</v>
      </c>
      <c r="T28" s="32" t="s">
        <v>19</v>
      </c>
      <c r="U28" s="33" t="e">
        <f t="array" ref="U28">INDEX($G$2:$G$20000,MATCH(1,IF($A$2:$A$20000=$S28,IF($C$2:$C$20000=$T28,1)),0))</f>
        <v>#N/A</v>
      </c>
      <c r="V28" s="32">
        <f>IFERROR(($L$18*(U28^2) + 'Prot 96-well Smpls Analysis'!$L$19*U28+$L$20),0)</f>
        <v>0</v>
      </c>
      <c r="X28" s="38" t="s">
        <v>83</v>
      </c>
      <c r="Y28" s="38" t="s">
        <v>175</v>
      </c>
      <c r="Z28" s="39" t="e">
        <f t="array" ref="Z28">INDEX($G$2:$G$20000,MATCH(1,IF($A$2:$A$20000=$X28,IF($C$2:$C$20000=$Y28,1)),0))</f>
        <v>#N/A</v>
      </c>
      <c r="AA28" s="38">
        <f t="shared" si="0"/>
        <v>0</v>
      </c>
      <c r="AC28" s="6" t="s">
        <v>83</v>
      </c>
      <c r="AD28" s="51">
        <f t="shared" si="1"/>
        <v>0</v>
      </c>
    </row>
    <row r="29" spans="1:30" x14ac:dyDescent="0.3">
      <c r="A29" t="s">
        <v>94</v>
      </c>
      <c r="B29" t="s">
        <v>203</v>
      </c>
      <c r="C29"/>
      <c r="D29">
        <v>23.757548614218301</v>
      </c>
      <c r="E29">
        <v>2.15621234352612</v>
      </c>
      <c r="F29">
        <v>0.30855369809449701</v>
      </c>
      <c r="G29">
        <v>35.4189267285116</v>
      </c>
      <c r="H29">
        <v>18.7121358053721</v>
      </c>
      <c r="S29" s="32" t="s">
        <v>84</v>
      </c>
      <c r="T29" s="32" t="s">
        <v>19</v>
      </c>
      <c r="U29" s="33" t="e">
        <f t="array" ref="U29">INDEX($G$2:$G$20000,MATCH(1,IF($A$2:$A$20000=$S29,IF($C$2:$C$20000=$T29,1)),0))</f>
        <v>#N/A</v>
      </c>
      <c r="V29" s="32">
        <f>IFERROR(($L$18*(U29^2) + 'Prot 96-well Smpls Analysis'!$L$19*U29+$L$20),0)</f>
        <v>0</v>
      </c>
      <c r="X29" s="38" t="s">
        <v>84</v>
      </c>
      <c r="Y29" s="38" t="s">
        <v>175</v>
      </c>
      <c r="Z29" s="39" t="e">
        <f t="array" ref="Z29">INDEX($G$2:$G$20000,MATCH(1,IF($A$2:$A$20000=$X29,IF($C$2:$C$20000=$Y29,1)),0))</f>
        <v>#N/A</v>
      </c>
      <c r="AA29" s="38">
        <f t="shared" si="0"/>
        <v>0</v>
      </c>
      <c r="AC29" s="6" t="s">
        <v>84</v>
      </c>
      <c r="AD29" s="51">
        <f t="shared" si="1"/>
        <v>0</v>
      </c>
    </row>
    <row r="30" spans="1:30" x14ac:dyDescent="0.3">
      <c r="A30" t="s">
        <v>94</v>
      </c>
      <c r="B30" t="s">
        <v>203</v>
      </c>
      <c r="C30"/>
      <c r="D30">
        <v>26.606445660031799</v>
      </c>
      <c r="E30">
        <v>2.19011613908543</v>
      </c>
      <c r="F30">
        <v>0.313405326706436</v>
      </c>
      <c r="G30">
        <v>35.975845927281199</v>
      </c>
      <c r="H30">
        <v>19.081701953347501</v>
      </c>
      <c r="S30" s="32" t="s">
        <v>85</v>
      </c>
      <c r="T30" s="32" t="s">
        <v>19</v>
      </c>
      <c r="U30" s="33" t="e">
        <f t="array" ref="U30">INDEX($G$2:$G$20000,MATCH(1,IF($A$2:$A$20000=$S30,IF($C$2:$C$20000=$T30,1)),0))</f>
        <v>#N/A</v>
      </c>
      <c r="V30" s="32">
        <f>IFERROR(($L$18*(U30^2) + 'Prot 96-well Smpls Analysis'!$L$19*U30+$L$20),0)</f>
        <v>0</v>
      </c>
      <c r="X30" s="38" t="s">
        <v>85</v>
      </c>
      <c r="Y30" s="38" t="s">
        <v>175</v>
      </c>
      <c r="Z30" s="39" t="e">
        <f t="array" ref="Z30">INDEX($G$2:$G$20000,MATCH(1,IF($A$2:$A$20000=$X30,IF($C$2:$C$20000=$Y30,1)),0))</f>
        <v>#N/A</v>
      </c>
      <c r="AA30" s="38">
        <f t="shared" si="0"/>
        <v>0</v>
      </c>
      <c r="AC30" s="6" t="s">
        <v>85</v>
      </c>
      <c r="AD30" s="51">
        <f t="shared" si="1"/>
        <v>0</v>
      </c>
    </row>
    <row r="31" spans="1:30" x14ac:dyDescent="0.3">
      <c r="A31" t="s">
        <v>94</v>
      </c>
      <c r="B31" t="s">
        <v>203</v>
      </c>
      <c r="C31"/>
      <c r="D31">
        <v>27.962011936052601</v>
      </c>
      <c r="E31">
        <v>3.9554557125138499</v>
      </c>
      <c r="F31">
        <v>0.56602518365574395</v>
      </c>
      <c r="G31">
        <v>64.974118379405198</v>
      </c>
      <c r="H31">
        <v>19.249686566063598</v>
      </c>
      <c r="S31" s="32" t="s">
        <v>86</v>
      </c>
      <c r="T31" s="32" t="s">
        <v>19</v>
      </c>
      <c r="U31" s="33" t="e">
        <f t="array" ref="U31">INDEX($G$2:$G$20000,MATCH(1,IF($A$2:$A$20000=$S31,IF($C$2:$C$20000=$T31,1)),0))</f>
        <v>#N/A</v>
      </c>
      <c r="V31" s="32">
        <f>IFERROR(($L$18*(U31^2) + 'Prot 96-well Smpls Analysis'!$L$19*U31+$L$20),0)</f>
        <v>0</v>
      </c>
      <c r="X31" s="38" t="s">
        <v>86</v>
      </c>
      <c r="Y31" s="38" t="s">
        <v>175</v>
      </c>
      <c r="Z31" s="39" t="e">
        <f t="array" ref="Z31">INDEX($G$2:$G$20000,MATCH(1,IF($A$2:$A$20000=$X31,IF($C$2:$C$20000=$Y31,1)),0))</f>
        <v>#N/A</v>
      </c>
      <c r="AA31" s="38">
        <f t="shared" si="0"/>
        <v>0</v>
      </c>
      <c r="AC31" s="6" t="s">
        <v>86</v>
      </c>
      <c r="AD31" s="51">
        <f t="shared" si="1"/>
        <v>0</v>
      </c>
    </row>
    <row r="32" spans="1:30" x14ac:dyDescent="0.3">
      <c r="A32" t="s">
        <v>94</v>
      </c>
      <c r="B32" t="s">
        <v>203</v>
      </c>
      <c r="C32"/>
      <c r="D32">
        <v>32.7026632745537</v>
      </c>
      <c r="E32">
        <v>5.81289707473384</v>
      </c>
      <c r="F32">
        <v>0.83182479426803402</v>
      </c>
      <c r="G32">
        <v>95.485296793025796</v>
      </c>
      <c r="H32">
        <v>19.804035788026699</v>
      </c>
      <c r="S32" s="32" t="s">
        <v>87</v>
      </c>
      <c r="T32" s="32" t="s">
        <v>19</v>
      </c>
      <c r="U32" s="33" t="e">
        <f t="array" ref="U32">INDEX($G$2:$G$20000,MATCH(1,IF($A$2:$A$20000=$S32,IF($C$2:$C$20000=$T32,1)),0))</f>
        <v>#N/A</v>
      </c>
      <c r="V32" s="32">
        <f>IFERROR(($L$18*(U32^2) + 'Prot 96-well Smpls Analysis'!$L$19*U32+$L$20),0)</f>
        <v>0</v>
      </c>
      <c r="X32" s="38" t="s">
        <v>87</v>
      </c>
      <c r="Y32" s="38" t="s">
        <v>175</v>
      </c>
      <c r="Z32" s="39" t="e">
        <f t="array" ref="Z32">INDEX($G$2:$G$20000,MATCH(1,IF($A$2:$A$20000=$X32,IF($C$2:$C$20000=$Y32,1)),0))</f>
        <v>#N/A</v>
      </c>
      <c r="AA32" s="38">
        <f t="shared" si="0"/>
        <v>0</v>
      </c>
      <c r="AC32" s="6" t="s">
        <v>87</v>
      </c>
      <c r="AD32" s="51">
        <f t="shared" si="1"/>
        <v>0</v>
      </c>
    </row>
    <row r="33" spans="1:30" x14ac:dyDescent="0.3">
      <c r="A33" t="s">
        <v>94</v>
      </c>
      <c r="B33" t="s">
        <v>203</v>
      </c>
      <c r="C33"/>
      <c r="D33">
        <v>35.147707098713703</v>
      </c>
      <c r="E33">
        <v>37.442877206563203</v>
      </c>
      <c r="F33">
        <v>5.3580707225198498</v>
      </c>
      <c r="G33">
        <v>615.05376697508598</v>
      </c>
      <c r="H33">
        <v>20.0728111683724</v>
      </c>
      <c r="S33" s="32" t="s">
        <v>88</v>
      </c>
      <c r="T33" s="32" t="s">
        <v>19</v>
      </c>
      <c r="U33" s="33" t="e">
        <f t="array" ref="U33">INDEX($G$2:$G$20000,MATCH(1,IF($A$2:$A$20000=$S33,IF($C$2:$C$20000=$T33,1)),0))</f>
        <v>#N/A</v>
      </c>
      <c r="V33" s="32">
        <f>IFERROR(($L$18*(U33^2) + 'Prot 96-well Smpls Analysis'!$L$19*U33+$L$20),0)</f>
        <v>0</v>
      </c>
      <c r="X33" s="38" t="s">
        <v>88</v>
      </c>
      <c r="Y33" s="38" t="s">
        <v>175</v>
      </c>
      <c r="Z33" s="39" t="e">
        <f t="array" ref="Z33">INDEX($G$2:$G$20000,MATCH(1,IF($A$2:$A$20000=$X33,IF($C$2:$C$20000=$Y33,1)),0))</f>
        <v>#N/A</v>
      </c>
      <c r="AA33" s="38">
        <f t="shared" si="0"/>
        <v>0</v>
      </c>
      <c r="AC33" s="6" t="s">
        <v>88</v>
      </c>
      <c r="AD33" s="51">
        <f t="shared" si="1"/>
        <v>0</v>
      </c>
    </row>
    <row r="34" spans="1:30" x14ac:dyDescent="0.3">
      <c r="A34" t="s">
        <v>94</v>
      </c>
      <c r="B34" t="s">
        <v>203</v>
      </c>
      <c r="C34"/>
      <c r="D34">
        <v>44.444399900460397</v>
      </c>
      <c r="E34">
        <v>13.5896687630743</v>
      </c>
      <c r="F34">
        <v>1.9446797831927201</v>
      </c>
      <c r="G34">
        <v>223.23009309785101</v>
      </c>
      <c r="H34">
        <v>21.0135249995826</v>
      </c>
      <c r="S34" s="32" t="s">
        <v>89</v>
      </c>
      <c r="T34" s="32" t="s">
        <v>19</v>
      </c>
      <c r="U34" s="33" t="e">
        <f t="array" ref="U34">INDEX($G$2:$G$20000,MATCH(1,IF($A$2:$A$20000=$S34,IF($C$2:$C$20000=$T34,1)),0))</f>
        <v>#N/A</v>
      </c>
      <c r="V34" s="32">
        <f>IFERROR(($L$18*(U34^2) + 'Prot 96-well Smpls Analysis'!$L$19*U34+$L$20),0)</f>
        <v>0</v>
      </c>
      <c r="X34" s="38" t="s">
        <v>89</v>
      </c>
      <c r="Y34" s="38" t="s">
        <v>175</v>
      </c>
      <c r="Z34" s="39" t="e">
        <f t="array" ref="Z34">INDEX($G$2:$G$20000,MATCH(1,IF($A$2:$A$20000=$X34,IF($C$2:$C$20000=$Y34,1)),0))</f>
        <v>#N/A</v>
      </c>
      <c r="AA34" s="38">
        <f t="shared" si="0"/>
        <v>0</v>
      </c>
      <c r="AC34" s="6" t="s">
        <v>89</v>
      </c>
      <c r="AD34" s="51">
        <f t="shared" si="1"/>
        <v>0</v>
      </c>
    </row>
    <row r="35" spans="1:30" x14ac:dyDescent="0.3">
      <c r="A35" t="s">
        <v>94</v>
      </c>
      <c r="B35" t="s">
        <v>203</v>
      </c>
      <c r="C35"/>
      <c r="D35">
        <v>56.626142725431698</v>
      </c>
      <c r="E35">
        <v>0.72282803040289301</v>
      </c>
      <c r="F35">
        <v>0.103436594515754</v>
      </c>
      <c r="G35">
        <v>11.873502683083199</v>
      </c>
      <c r="H35">
        <v>22.105424982237199</v>
      </c>
      <c r="S35" s="32" t="s">
        <v>90</v>
      </c>
      <c r="T35" s="32" t="s">
        <v>19</v>
      </c>
      <c r="U35" s="33" t="e">
        <f t="array" ref="U35">INDEX($G$2:$G$20000,MATCH(1,IF($A$2:$A$20000=$S35,IF($C$2:$C$20000=$T35,1)),0))</f>
        <v>#N/A</v>
      </c>
      <c r="V35" s="32">
        <f>IFERROR(($L$18*(U35^2) + 'Prot 96-well Smpls Analysis'!$L$19*U35+$L$20),0)</f>
        <v>0</v>
      </c>
      <c r="X35" s="38" t="s">
        <v>90</v>
      </c>
      <c r="Y35" s="38" t="s">
        <v>175</v>
      </c>
      <c r="Z35" s="39" t="e">
        <f t="array" ref="Z35">INDEX($G$2:$G$20000,MATCH(1,IF($A$2:$A$20000=$X35,IF($C$2:$C$20000=$Y35,1)),0))</f>
        <v>#N/A</v>
      </c>
      <c r="AA35" s="38">
        <f t="shared" si="0"/>
        <v>0</v>
      </c>
      <c r="AC35" s="6" t="s">
        <v>90</v>
      </c>
      <c r="AD35" s="51">
        <f t="shared" si="1"/>
        <v>0</v>
      </c>
    </row>
    <row r="36" spans="1:30" x14ac:dyDescent="0.3">
      <c r="A36" t="s">
        <v>94</v>
      </c>
      <c r="B36" t="s">
        <v>203</v>
      </c>
      <c r="C36"/>
      <c r="D36">
        <v>63.773444522952602</v>
      </c>
      <c r="E36">
        <v>5.4408580780121198</v>
      </c>
      <c r="F36">
        <v>0.77858606357506099</v>
      </c>
      <c r="G36">
        <v>89.374014662302898</v>
      </c>
      <c r="H36">
        <v>22.6933711267436</v>
      </c>
      <c r="S36" s="32" t="s">
        <v>91</v>
      </c>
      <c r="T36" s="32" t="s">
        <v>19</v>
      </c>
      <c r="U36" s="33" t="e">
        <f t="array" ref="U36">INDEX($G$2:$G$20000,MATCH(1,IF($A$2:$A$20000=$S36,IF($C$2:$C$20000=$T36,1)),0))</f>
        <v>#N/A</v>
      </c>
      <c r="V36" s="32">
        <f>IFERROR(($L$18*(U36^2) + 'Prot 96-well Smpls Analysis'!$L$19*U36+$L$20),0)</f>
        <v>0</v>
      </c>
      <c r="X36" s="38" t="s">
        <v>91</v>
      </c>
      <c r="Y36" s="38" t="s">
        <v>175</v>
      </c>
      <c r="Z36" s="39" t="e">
        <f t="array" ref="Z36">INDEX($G$2:$G$20000,MATCH(1,IF($A$2:$A$20000=$X36,IF($C$2:$C$20000=$Y36,1)),0))</f>
        <v>#N/A</v>
      </c>
      <c r="AA36" s="38">
        <f t="shared" si="0"/>
        <v>0</v>
      </c>
      <c r="AC36" s="6" t="s">
        <v>91</v>
      </c>
      <c r="AD36" s="51">
        <f t="shared" si="1"/>
        <v>0</v>
      </c>
    </row>
    <row r="37" spans="1:30" x14ac:dyDescent="0.3">
      <c r="A37" t="s">
        <v>94</v>
      </c>
      <c r="B37" t="s">
        <v>203</v>
      </c>
      <c r="C37"/>
      <c r="D37">
        <v>97.3326048131661</v>
      </c>
      <c r="E37">
        <v>71.887459807578395</v>
      </c>
      <c r="F37">
        <v>10.287085887827899</v>
      </c>
      <c r="G37">
        <v>1180.8561801754699</v>
      </c>
      <c r="H37">
        <v>25.129148011127</v>
      </c>
      <c r="S37" s="46" t="s">
        <v>92</v>
      </c>
      <c r="T37" s="32" t="s">
        <v>19</v>
      </c>
      <c r="U37" s="47" t="e">
        <f t="array" ref="U37">INDEX($G$2:$G$20000,MATCH(1,IF($A$2:$A$20000=$S37,IF($C$2:$C$20000=$T37,1)),0))</f>
        <v>#N/A</v>
      </c>
      <c r="V37" s="32">
        <f>IFERROR(($L$18*(U37^2) + 'Prot 96-well Smpls Analysis'!$L$19*U37+$L$20),0)</f>
        <v>0</v>
      </c>
      <c r="X37" s="38" t="s">
        <v>92</v>
      </c>
      <c r="Y37" s="38" t="s">
        <v>175</v>
      </c>
      <c r="Z37" s="39" t="e">
        <f t="array" ref="Z37">INDEX($G$2:$G$20000,MATCH(1,IF($A$2:$A$20000=$X37,IF($C$2:$C$20000=$Y37,1)),0))</f>
        <v>#N/A</v>
      </c>
      <c r="AA37" s="38">
        <f t="shared" si="0"/>
        <v>0</v>
      </c>
      <c r="AC37" s="6" t="s">
        <v>92</v>
      </c>
      <c r="AD37" s="51">
        <f t="shared" si="1"/>
        <v>0</v>
      </c>
    </row>
    <row r="38" spans="1:30" x14ac:dyDescent="0.3">
      <c r="A38" t="s">
        <v>94</v>
      </c>
      <c r="B38" t="s">
        <v>203</v>
      </c>
      <c r="C38"/>
      <c r="D38">
        <v>123.952066647442</v>
      </c>
      <c r="E38">
        <v>15.2012094543426</v>
      </c>
      <c r="F38">
        <v>2.17529104066629</v>
      </c>
      <c r="G38">
        <v>249.70199501206699</v>
      </c>
      <c r="H38">
        <v>26.825792599559598</v>
      </c>
      <c r="S38" s="34" t="s">
        <v>93</v>
      </c>
      <c r="T38" s="32" t="s">
        <v>19</v>
      </c>
      <c r="U38" s="33">
        <f t="array" ref="U38">INDEX($G$2:$G$20000,MATCH(1,IF($A$2:$A$20000=$S38,IF($C$2:$C$20000=$T38,1)),0))</f>
        <v>3737.6945110471001</v>
      </c>
      <c r="V38" s="32">
        <f>IFERROR(($L$18*(U38^2) + 'Prot 96-well Smpls Analysis'!$L$19*U38+$L$20),0)</f>
        <v>462.06872620013803</v>
      </c>
      <c r="X38" s="40" t="s">
        <v>93</v>
      </c>
      <c r="Y38" s="38" t="s">
        <v>175</v>
      </c>
      <c r="Z38" s="39" t="e">
        <f t="array" ref="Z38">INDEX($G$2:$G$20000,MATCH(1,IF($A$2:$A$20000=$X38,IF($C$2:$C$20000=$Y38,1)),0))</f>
        <v>#N/A</v>
      </c>
      <c r="AA38" s="38">
        <f t="shared" si="0"/>
        <v>0</v>
      </c>
      <c r="AC38" s="7" t="s">
        <v>93</v>
      </c>
      <c r="AD38" s="51">
        <f t="shared" si="1"/>
        <v>462.06872620013803</v>
      </c>
    </row>
    <row r="39" spans="1:30" x14ac:dyDescent="0.3">
      <c r="A39" t="s">
        <v>94</v>
      </c>
      <c r="B39" t="s">
        <v>203</v>
      </c>
      <c r="C39"/>
      <c r="D39">
        <v>131.72935871612799</v>
      </c>
      <c r="E39">
        <v>27.896891643721201</v>
      </c>
      <c r="F39">
        <v>3.99204146468026</v>
      </c>
      <c r="G39">
        <v>458.24705718285401</v>
      </c>
      <c r="H39">
        <v>27.2961495151647</v>
      </c>
      <c r="S39" s="34" t="s">
        <v>94</v>
      </c>
      <c r="T39" s="32" t="s">
        <v>19</v>
      </c>
      <c r="U39" s="33">
        <f t="array" ref="U39">INDEX($G$2:$G$20000,MATCH(1,IF($A$2:$A$20000=$S39,IF($C$2:$C$20000=$T39,1)),0))</f>
        <v>6896.7010070264596</v>
      </c>
      <c r="V39" s="32">
        <f>IFERROR(($L$18*(U39^2) + 'Prot 96-well Smpls Analysis'!$L$19*U39+$L$20),0)</f>
        <v>834.33893052194503</v>
      </c>
      <c r="X39" s="40" t="s">
        <v>94</v>
      </c>
      <c r="Y39" s="38" t="s">
        <v>175</v>
      </c>
      <c r="Z39" s="39" t="e">
        <f t="array" ref="Z39">INDEX($G$2:$G$20000,MATCH(1,IF($A$2:$A$20000=$X39,IF($C$2:$C$20000=$Y39,1)),0))</f>
        <v>#N/A</v>
      </c>
      <c r="AA39" s="38">
        <f t="shared" si="0"/>
        <v>0</v>
      </c>
      <c r="AC39" s="7" t="s">
        <v>94</v>
      </c>
      <c r="AD39" s="51">
        <f t="shared" si="1"/>
        <v>834.33893052194503</v>
      </c>
    </row>
    <row r="40" spans="1:30" x14ac:dyDescent="0.3">
      <c r="A40" t="s">
        <v>94</v>
      </c>
      <c r="B40" t="s">
        <v>203</v>
      </c>
      <c r="C40"/>
      <c r="D40">
        <v>154.77095538918999</v>
      </c>
      <c r="E40">
        <v>44.380996947639403</v>
      </c>
      <c r="F40">
        <v>6.3509147299104303</v>
      </c>
      <c r="G40">
        <v>729.022484147417</v>
      </c>
      <c r="H40">
        <v>28.640026416893502</v>
      </c>
      <c r="S40" s="34" t="s">
        <v>95</v>
      </c>
      <c r="T40" s="32" t="s">
        <v>19</v>
      </c>
      <c r="U40" s="33">
        <f t="array" ref="U40">INDEX($G$2:$G$20000,MATCH(1,IF($A$2:$A$20000=$S40,IF($C$2:$C$20000=$T40,1)),0))</f>
        <v>1172.47086489103</v>
      </c>
      <c r="V40" s="32">
        <f>IFERROR(($L$18*(U40^2) + 'Prot 96-well Smpls Analysis'!$L$19*U40+$L$20),0)</f>
        <v>170.05106503428254</v>
      </c>
      <c r="X40" s="40" t="s">
        <v>95</v>
      </c>
      <c r="Y40" s="38" t="s">
        <v>175</v>
      </c>
      <c r="Z40" s="39" t="e">
        <f t="array" ref="Z40">INDEX($G$2:$G$20000,MATCH(1,IF($A$2:$A$20000=$X40,IF($C$2:$C$20000=$Y40,1)),0))</f>
        <v>#N/A</v>
      </c>
      <c r="AA40" s="38">
        <f t="shared" si="0"/>
        <v>0</v>
      </c>
      <c r="AC40" s="7" t="s">
        <v>95</v>
      </c>
      <c r="AD40" s="51">
        <f t="shared" si="1"/>
        <v>170.05106503428254</v>
      </c>
    </row>
    <row r="41" spans="1:30" x14ac:dyDescent="0.3">
      <c r="A41" t="s">
        <v>94</v>
      </c>
      <c r="B41" t="s">
        <v>203</v>
      </c>
      <c r="C41" t="s">
        <v>19</v>
      </c>
      <c r="D41">
        <v>170.93098282618001</v>
      </c>
      <c r="E41">
        <v>419.853259669463</v>
      </c>
      <c r="F41">
        <v>60.080945328505798</v>
      </c>
      <c r="G41">
        <v>6896.7010070264596</v>
      </c>
      <c r="H41">
        <v>29.547143325560398</v>
      </c>
      <c r="S41" s="34" t="s">
        <v>96</v>
      </c>
      <c r="T41" s="32" t="s">
        <v>19</v>
      </c>
      <c r="U41" s="33">
        <f t="array" ref="U41">INDEX($G$2:$G$20000,MATCH(1,IF($A$2:$A$20000=$S41,IF($C$2:$C$20000=$T41,1)),0))</f>
        <v>7367.4438800940598</v>
      </c>
      <c r="V41" s="32">
        <f>IFERROR(($L$18*(U41^2) + 'Prot 96-well Smpls Analysis'!$L$19*U41+$L$20),0)</f>
        <v>891.00926489081905</v>
      </c>
      <c r="X41" s="40" t="s">
        <v>96</v>
      </c>
      <c r="Y41" s="38" t="s">
        <v>175</v>
      </c>
      <c r="Z41" s="39" t="e">
        <f t="array" ref="Z41">INDEX($G$2:$G$20000,MATCH(1,IF($A$2:$A$20000=$X41,IF($C$2:$C$20000=$Y41,1)),0))</f>
        <v>#N/A</v>
      </c>
      <c r="AA41" s="38">
        <f t="shared" si="0"/>
        <v>0</v>
      </c>
      <c r="AC41" s="7" t="s">
        <v>96</v>
      </c>
      <c r="AD41" s="51">
        <f t="shared" si="1"/>
        <v>891.00926489081905</v>
      </c>
    </row>
    <row r="42" spans="1:30" x14ac:dyDescent="0.3">
      <c r="A42" t="s">
        <v>94</v>
      </c>
      <c r="B42" t="s">
        <v>203</v>
      </c>
      <c r="C42"/>
      <c r="D42">
        <v>248.68557794916501</v>
      </c>
      <c r="E42">
        <v>1.1490632044382001</v>
      </c>
      <c r="F42">
        <v>0.16443079093681301</v>
      </c>
      <c r="G42">
        <v>18.8750359242771</v>
      </c>
      <c r="H42">
        <v>33.662766337104799</v>
      </c>
      <c r="S42" s="34" t="s">
        <v>97</v>
      </c>
      <c r="T42" s="32" t="s">
        <v>19</v>
      </c>
      <c r="U42" s="33">
        <f t="array" ref="U42">INDEX($G$2:$G$20000,MATCH(1,IF($A$2:$A$20000=$S42,IF($C$2:$C$20000=$T42,1)),0))</f>
        <v>7317.1510963232104</v>
      </c>
      <c r="V42" s="32">
        <f>IFERROR(($L$18*(U42^2) + 'Prot 96-well Smpls Analysis'!$L$19*U42+$L$20),0)</f>
        <v>884.93997115057925</v>
      </c>
      <c r="X42" s="40" t="s">
        <v>97</v>
      </c>
      <c r="Y42" s="38" t="s">
        <v>175</v>
      </c>
      <c r="Z42" s="39" t="e">
        <f t="array" ref="Z42">INDEX($G$2:$G$20000,MATCH(1,IF($A$2:$A$20000=$X42,IF($C$2:$C$20000=$Y42,1)),0))</f>
        <v>#N/A</v>
      </c>
      <c r="AA42" s="38">
        <f t="shared" si="0"/>
        <v>0</v>
      </c>
      <c r="AC42" s="7" t="s">
        <v>97</v>
      </c>
      <c r="AD42" s="51">
        <f t="shared" si="1"/>
        <v>884.93997115057925</v>
      </c>
    </row>
    <row r="43" spans="1:30" x14ac:dyDescent="0.3">
      <c r="A43" t="s">
        <v>94</v>
      </c>
      <c r="B43" t="s">
        <v>203</v>
      </c>
      <c r="C43"/>
      <c r="D43">
        <v>253.944984527739</v>
      </c>
      <c r="E43">
        <v>0.86518200780922605</v>
      </c>
      <c r="F43">
        <v>0.123807429651293</v>
      </c>
      <c r="G43">
        <v>14.2118739990648</v>
      </c>
      <c r="H43">
        <v>33.9315417174506</v>
      </c>
      <c r="S43" s="34" t="s">
        <v>98</v>
      </c>
      <c r="T43" s="32" t="s">
        <v>19</v>
      </c>
      <c r="U43" s="33">
        <f t="array" ref="U43">INDEX($G$2:$G$20000,MATCH(1,IF($A$2:$A$20000=$S43,IF($C$2:$C$20000=$T43,1)),0))</f>
        <v>10182.9182918597</v>
      </c>
      <c r="V43" s="32">
        <f>IFERROR(($L$18*(U43^2) + 'Prot 96-well Smpls Analysis'!$L$19*U43+$L$20),0)</f>
        <v>1236.4264568783942</v>
      </c>
      <c r="X43" s="40" t="s">
        <v>98</v>
      </c>
      <c r="Y43" s="38" t="s">
        <v>175</v>
      </c>
      <c r="Z43" s="39" t="e">
        <f t="array" ref="Z43">INDEX($G$2:$G$20000,MATCH(1,IF($A$2:$A$20000=$X43,IF($C$2:$C$20000=$Y43,1)),0))</f>
        <v>#N/A</v>
      </c>
      <c r="AA43" s="38">
        <f t="shared" si="0"/>
        <v>0</v>
      </c>
      <c r="AC43" s="7" t="s">
        <v>98</v>
      </c>
      <c r="AD43" s="51">
        <f t="shared" si="1"/>
        <v>1236.4264568783942</v>
      </c>
    </row>
    <row r="44" spans="1:30" x14ac:dyDescent="0.3">
      <c r="A44" t="s">
        <v>95</v>
      </c>
      <c r="B44" t="s">
        <v>204</v>
      </c>
      <c r="C44" t="s">
        <v>182</v>
      </c>
      <c r="D44">
        <v>0.90906542672271295</v>
      </c>
      <c r="E44"/>
      <c r="F44"/>
      <c r="G44">
        <v>9.6582403871159208</v>
      </c>
      <c r="H44">
        <v>12.579590536467199</v>
      </c>
      <c r="S44" s="34" t="s">
        <v>99</v>
      </c>
      <c r="T44" s="32" t="s">
        <v>19</v>
      </c>
      <c r="U44" s="33">
        <f t="array" ref="U44">INDEX($G$2:$G$20000,MATCH(1,IF($A$2:$A$20000=$S44,IF($C$2:$C$20000=$T44,1)),0))</f>
        <v>5754.19260440575</v>
      </c>
      <c r="V44" s="32">
        <f>IFERROR(($L$18*(U44^2) + 'Prot 96-well Smpls Analysis'!$L$19*U44+$L$20),0)</f>
        <v>698.08837629641323</v>
      </c>
      <c r="X44" s="40" t="s">
        <v>99</v>
      </c>
      <c r="Y44" s="38" t="s">
        <v>175</v>
      </c>
      <c r="Z44" s="39" t="e">
        <f t="array" ref="Z44">INDEX($G$2:$G$20000,MATCH(1,IF($A$2:$A$20000=$X44,IF($C$2:$C$20000=$Y44,1)),0))</f>
        <v>#N/A</v>
      </c>
      <c r="AA44" s="38">
        <f t="shared" si="0"/>
        <v>0</v>
      </c>
      <c r="AC44" s="7" t="s">
        <v>99</v>
      </c>
      <c r="AD44" s="51">
        <f t="shared" si="1"/>
        <v>698.08837629641323</v>
      </c>
    </row>
    <row r="45" spans="1:30" x14ac:dyDescent="0.3">
      <c r="A45" t="s">
        <v>95</v>
      </c>
      <c r="B45" t="s">
        <v>204</v>
      </c>
      <c r="C45" t="s">
        <v>183</v>
      </c>
      <c r="D45">
        <v>1.2182630947179101</v>
      </c>
      <c r="E45"/>
      <c r="F45"/>
      <c r="G45">
        <v>1563.4074385133399</v>
      </c>
      <c r="H45">
        <v>12.9166666666667</v>
      </c>
      <c r="S45" s="34" t="s">
        <v>100</v>
      </c>
      <c r="T45" s="32" t="s">
        <v>19</v>
      </c>
      <c r="U45" s="33">
        <f t="array" ref="U45">INDEX($G$2:$G$20000,MATCH(1,IF($A$2:$A$20000=$S45,IF($C$2:$C$20000=$T45,1)),0))</f>
        <v>5290.46833137872</v>
      </c>
      <c r="V45" s="32">
        <f>IFERROR(($L$18*(U45^2) + 'Prot 96-well Smpls Analysis'!$L$19*U45+$L$20),0)</f>
        <v>643.30804239993552</v>
      </c>
      <c r="X45" s="40" t="s">
        <v>100</v>
      </c>
      <c r="Y45" s="38" t="s">
        <v>175</v>
      </c>
      <c r="Z45" s="39" t="e">
        <f t="array" ref="Z45">INDEX($G$2:$G$20000,MATCH(1,IF($A$2:$A$20000=$X45,IF($C$2:$C$20000=$Y45,1)),0))</f>
        <v>#N/A</v>
      </c>
      <c r="AA45" s="38">
        <f t="shared" si="0"/>
        <v>0</v>
      </c>
      <c r="AC45" s="7" t="s">
        <v>100</v>
      </c>
      <c r="AD45" s="51">
        <f t="shared" si="1"/>
        <v>643.30804239993552</v>
      </c>
    </row>
    <row r="46" spans="1:30" x14ac:dyDescent="0.3">
      <c r="A46" t="s">
        <v>95</v>
      </c>
      <c r="B46" t="s">
        <v>204</v>
      </c>
      <c r="C46" t="s">
        <v>184</v>
      </c>
      <c r="D46">
        <v>6.0132092690694998</v>
      </c>
      <c r="E46"/>
      <c r="F46"/>
      <c r="G46">
        <v>536.420714050941</v>
      </c>
      <c r="H46">
        <v>15.3267609975931</v>
      </c>
      <c r="S46" s="34" t="s">
        <v>101</v>
      </c>
      <c r="T46" s="32" t="s">
        <v>19</v>
      </c>
      <c r="U46" s="33" t="e">
        <f t="array" ref="U46">INDEX($G$2:$G$20000,MATCH(1,IF($A$2:$A$20000=$S46,IF($C$2:$C$20000=$T46,1)),0))</f>
        <v>#N/A</v>
      </c>
      <c r="V46" s="32">
        <f>IFERROR(($L$18*(U46^2) + 'Prot 96-well Smpls Analysis'!$L$19*U46+$L$20),0)</f>
        <v>0</v>
      </c>
      <c r="X46" s="40" t="s">
        <v>101</v>
      </c>
      <c r="Y46" s="38" t="s">
        <v>175</v>
      </c>
      <c r="Z46" s="39" t="e">
        <f t="array" ref="Z46">INDEX($G$2:$G$20000,MATCH(1,IF($A$2:$A$20000=$X46,IF($C$2:$C$20000=$Y46,1)),0))</f>
        <v>#N/A</v>
      </c>
      <c r="AA46" s="38">
        <f t="shared" si="0"/>
        <v>0</v>
      </c>
      <c r="AC46" s="7" t="s">
        <v>101</v>
      </c>
      <c r="AD46" s="51">
        <f t="shared" si="1"/>
        <v>0</v>
      </c>
    </row>
    <row r="47" spans="1:30" x14ac:dyDescent="0.3">
      <c r="A47" t="s">
        <v>95</v>
      </c>
      <c r="B47" t="s">
        <v>204</v>
      </c>
      <c r="C47" t="s">
        <v>184</v>
      </c>
      <c r="D47">
        <v>7.6277401255869597</v>
      </c>
      <c r="E47"/>
      <c r="F47"/>
      <c r="G47">
        <v>1111.3440796263201</v>
      </c>
      <c r="H47">
        <v>15.798667579872401</v>
      </c>
      <c r="S47" s="34" t="s">
        <v>102</v>
      </c>
      <c r="T47" s="32" t="s">
        <v>19</v>
      </c>
      <c r="U47" s="33">
        <f t="array" ref="U47">INDEX($G$2:$G$20000,MATCH(1,IF($A$2:$A$20000=$S47,IF($C$2:$C$20000=$T47,1)),0))</f>
        <v>11380.731928834801</v>
      </c>
      <c r="V47" s="32">
        <f>IFERROR(($L$18*(U47^2) + 'Prot 96-well Smpls Analysis'!$L$19*U47+$L$20),0)</f>
        <v>1386.7455464085619</v>
      </c>
      <c r="X47" s="40" t="s">
        <v>102</v>
      </c>
      <c r="Y47" s="38" t="s">
        <v>175</v>
      </c>
      <c r="Z47" s="39" t="e">
        <f t="array" ref="Z47">INDEX($G$2:$G$20000,MATCH(1,IF($A$2:$A$20000=$X47,IF($C$2:$C$20000=$Y47,1)),0))</f>
        <v>#N/A</v>
      </c>
      <c r="AA47" s="38">
        <f t="shared" si="0"/>
        <v>0</v>
      </c>
      <c r="AC47" s="7" t="s">
        <v>102</v>
      </c>
      <c r="AD47" s="51">
        <f t="shared" si="1"/>
        <v>1386.7455464085619</v>
      </c>
    </row>
    <row r="48" spans="1:30" x14ac:dyDescent="0.3">
      <c r="A48" t="s">
        <v>95</v>
      </c>
      <c r="B48" t="s">
        <v>204</v>
      </c>
      <c r="C48"/>
      <c r="D48">
        <v>12.661428444937</v>
      </c>
      <c r="E48">
        <v>6.2635685003782697</v>
      </c>
      <c r="F48">
        <v>2.4472454781541901</v>
      </c>
      <c r="G48">
        <v>104.693103334993</v>
      </c>
      <c r="H48">
        <v>16.944726422550701</v>
      </c>
      <c r="S48" s="34" t="s">
        <v>103</v>
      </c>
      <c r="T48" s="32" t="s">
        <v>19</v>
      </c>
      <c r="U48" s="33">
        <f t="array" ref="U48">INDEX($G$2:$G$20000,MATCH(1,IF($A$2:$A$20000=$S48,IF($C$2:$C$20000=$T48,1)),0))</f>
        <v>8416.6065569791208</v>
      </c>
      <c r="V48" s="32">
        <f>IFERROR(($L$18*(U48^2) + 'Prot 96-well Smpls Analysis'!$L$19*U48+$L$20),0)</f>
        <v>1018.4288500449836</v>
      </c>
      <c r="X48" s="40" t="s">
        <v>103</v>
      </c>
      <c r="Y48" s="38" t="s">
        <v>175</v>
      </c>
      <c r="Z48" s="39" t="e">
        <f t="array" ref="Z48">INDEX($G$2:$G$20000,MATCH(1,IF($A$2:$A$20000=$X48,IF($C$2:$C$20000=$Y48,1)),0))</f>
        <v>#N/A</v>
      </c>
      <c r="AA48" s="38">
        <f t="shared" si="0"/>
        <v>0</v>
      </c>
      <c r="AC48" s="7" t="s">
        <v>103</v>
      </c>
      <c r="AD48" s="51">
        <f t="shared" si="1"/>
        <v>1018.4288500449836</v>
      </c>
    </row>
    <row r="49" spans="1:30" x14ac:dyDescent="0.3">
      <c r="A49" t="s">
        <v>95</v>
      </c>
      <c r="B49" t="s">
        <v>204</v>
      </c>
      <c r="C49"/>
      <c r="D49">
        <v>13.8126181483709</v>
      </c>
      <c r="E49">
        <v>0.89392749737238897</v>
      </c>
      <c r="F49">
        <v>0.34926735863272701</v>
      </c>
      <c r="G49">
        <v>14.94164929317</v>
      </c>
      <c r="H49">
        <v>17.163825907180399</v>
      </c>
      <c r="S49" s="34" t="s">
        <v>104</v>
      </c>
      <c r="T49" s="32" t="s">
        <v>19</v>
      </c>
      <c r="U49" s="33" t="e">
        <f t="array" ref="U49">INDEX($G$2:$G$20000,MATCH(1,IF($A$2:$A$20000=$S49,IF($C$2:$C$20000=$T49,1)),0))</f>
        <v>#N/A</v>
      </c>
      <c r="V49" s="32">
        <f>IFERROR(($L$18*(U49^2) + 'Prot 96-well Smpls Analysis'!$L$19*U49+$L$20),0)</f>
        <v>0</v>
      </c>
      <c r="X49" s="40" t="s">
        <v>104</v>
      </c>
      <c r="Y49" s="38" t="s">
        <v>175</v>
      </c>
      <c r="Z49" s="39" t="e">
        <f t="array" ref="Z49">INDEX($G$2:$G$20000,MATCH(1,IF($A$2:$A$20000=$X49,IF($C$2:$C$20000=$Y49,1)),0))</f>
        <v>#N/A</v>
      </c>
      <c r="AA49" s="38">
        <f t="shared" ref="AA49" si="2">IFERROR(($L$18*(Z49^2) + $L$19*Z49),0)</f>
        <v>0</v>
      </c>
      <c r="AC49" s="7" t="s">
        <v>104</v>
      </c>
      <c r="AD49" s="51">
        <f t="shared" si="1"/>
        <v>0</v>
      </c>
    </row>
    <row r="50" spans="1:30" x14ac:dyDescent="0.3">
      <c r="A50" t="s">
        <v>95</v>
      </c>
      <c r="B50" t="s">
        <v>204</v>
      </c>
      <c r="C50"/>
      <c r="D50">
        <v>16.303314820475901</v>
      </c>
      <c r="E50">
        <v>0.68795046878675603</v>
      </c>
      <c r="F50">
        <v>0.26878985578760201</v>
      </c>
      <c r="G50">
        <v>11.498823636030901</v>
      </c>
      <c r="H50">
        <v>17.602024876439799</v>
      </c>
      <c r="S50" s="34" t="s">
        <v>105</v>
      </c>
      <c r="T50" s="32" t="s">
        <v>19</v>
      </c>
      <c r="U50" s="33">
        <f t="array" ref="U50">INDEX($G$2:$G$20000,MATCH(1,IF($A$2:$A$20000=$S50,IF($C$2:$C$20000=$T50,1)),0))</f>
        <v>2262.8317295623101</v>
      </c>
      <c r="V50" s="32">
        <f>IFERROR(($L$18*(U50^2) + 'Prot 96-well Smpls Analysis'!$L$19*U50+$L$20),0)</f>
        <v>293.04890814909879</v>
      </c>
      <c r="X50" s="40" t="s">
        <v>105</v>
      </c>
      <c r="Y50" s="38" t="s">
        <v>175</v>
      </c>
      <c r="Z50" s="39" t="e">
        <f t="array" ref="Z50">INDEX($G$2:$G$20000,MATCH(1,IF($A$2:$A$20000=$X50,IF($C$2:$C$20000=$Y50,1)),0))</f>
        <v>#N/A</v>
      </c>
      <c r="AA50" s="38">
        <f t="shared" si="0"/>
        <v>0</v>
      </c>
      <c r="AC50" s="7" t="s">
        <v>105</v>
      </c>
      <c r="AD50" s="51">
        <f t="shared" si="1"/>
        <v>293.04890814909879</v>
      </c>
    </row>
    <row r="51" spans="1:30" x14ac:dyDescent="0.3">
      <c r="A51" t="s">
        <v>95</v>
      </c>
      <c r="B51" t="s">
        <v>204</v>
      </c>
      <c r="C51"/>
      <c r="D51">
        <v>17.328852701828001</v>
      </c>
      <c r="E51">
        <v>0.91806678963661703</v>
      </c>
      <c r="F51">
        <v>0.35869884706235</v>
      </c>
      <c r="G51">
        <v>15.345128143812399</v>
      </c>
      <c r="H51">
        <v>17.770562941539499</v>
      </c>
      <c r="S51" s="34" t="s">
        <v>106</v>
      </c>
      <c r="T51" s="32" t="s">
        <v>19</v>
      </c>
      <c r="U51" s="33">
        <f t="array" ref="U51">INDEX($G$2:$G$20000,MATCH(1,IF($A$2:$A$20000=$S51,IF($C$2:$C$20000=$T51,1)),0))</f>
        <v>2852.8455084151301</v>
      </c>
      <c r="V51" s="32">
        <f>IFERROR(($L$18*(U51^2) + 'Prot 96-well Smpls Analysis'!$L$19*U51+$L$20),0)</f>
        <v>360.29925337544944</v>
      </c>
      <c r="X51" s="40" t="s">
        <v>106</v>
      </c>
      <c r="Y51" s="38" t="s">
        <v>175</v>
      </c>
      <c r="Z51" s="39" t="e">
        <f t="array" ref="Z51">INDEX($G$2:$G$20000,MATCH(1,IF($A$2:$A$20000=$X51,IF($C$2:$C$20000=$Y51,1)),0))</f>
        <v>#N/A</v>
      </c>
      <c r="AA51" s="38">
        <f t="shared" si="0"/>
        <v>0</v>
      </c>
      <c r="AC51" s="7" t="s">
        <v>106</v>
      </c>
      <c r="AD51" s="51">
        <f t="shared" si="1"/>
        <v>360.29925337544944</v>
      </c>
    </row>
    <row r="52" spans="1:30" x14ac:dyDescent="0.3">
      <c r="A52" t="s">
        <v>95</v>
      </c>
      <c r="B52" t="s">
        <v>204</v>
      </c>
      <c r="C52"/>
      <c r="D52">
        <v>20.8654853666213</v>
      </c>
      <c r="E52">
        <v>9.3253094730063708</v>
      </c>
      <c r="F52">
        <v>3.64350153412148</v>
      </c>
      <c r="G52">
        <v>155.86890895011101</v>
      </c>
      <c r="H52">
        <v>18.3098847498587</v>
      </c>
      <c r="S52" s="34" t="s">
        <v>107</v>
      </c>
      <c r="T52" s="32" t="s">
        <v>19</v>
      </c>
      <c r="U52" s="33">
        <f t="array" ref="U52">INDEX($G$2:$G$20000,MATCH(1,IF($A$2:$A$20000=$S52,IF($C$2:$C$20000=$T52,1)),0))</f>
        <v>8215.4637691105509</v>
      </c>
      <c r="V52" s="32">
        <f>IFERROR(($L$18*(U52^2) + 'Prot 96-well Smpls Analysis'!$L$19*U52+$L$20),0)</f>
        <v>993.88089156890248</v>
      </c>
      <c r="X52" s="40" t="s">
        <v>107</v>
      </c>
      <c r="Y52" s="38" t="s">
        <v>175</v>
      </c>
      <c r="Z52" s="39" t="e">
        <f t="array" ref="Z52">INDEX($G$2:$G$20000,MATCH(1,IF($A$2:$A$20000=$X52,IF($C$2:$C$20000=$Y52,1)),0))</f>
        <v>#N/A</v>
      </c>
      <c r="AA52" s="38">
        <f t="shared" si="0"/>
        <v>0</v>
      </c>
      <c r="AC52" s="7" t="s">
        <v>107</v>
      </c>
      <c r="AD52" s="51">
        <f t="shared" si="1"/>
        <v>993.88089156890248</v>
      </c>
    </row>
    <row r="53" spans="1:30" x14ac:dyDescent="0.3">
      <c r="A53" t="s">
        <v>95</v>
      </c>
      <c r="B53" t="s">
        <v>204</v>
      </c>
      <c r="C53"/>
      <c r="D53">
        <v>22.657676598331999</v>
      </c>
      <c r="E53">
        <v>6.1517240356440297</v>
      </c>
      <c r="F53">
        <v>2.4035466089614999</v>
      </c>
      <c r="G53">
        <v>102.823666750534</v>
      </c>
      <c r="H53">
        <v>18.562691847508301</v>
      </c>
      <c r="S53" s="34" t="s">
        <v>108</v>
      </c>
      <c r="T53" s="32" t="s">
        <v>19</v>
      </c>
      <c r="U53" s="33" t="e">
        <f t="array" ref="U53">INDEX($G$2:$G$20000,MATCH(1,IF($A$2:$A$20000=$S53,IF($C$2:$C$20000=$T53,1)),0))</f>
        <v>#N/A</v>
      </c>
      <c r="V53" s="32">
        <f>IFERROR(($L$18*(U53^2) + 'Prot 96-well Smpls Analysis'!$L$19*U53+$L$20),0)</f>
        <v>0</v>
      </c>
      <c r="X53" s="40" t="s">
        <v>108</v>
      </c>
      <c r="Y53" s="38" t="s">
        <v>175</v>
      </c>
      <c r="Z53" s="39" t="e">
        <f t="array" ref="Z53">INDEX($G$2:$G$20000,MATCH(1,IF($A$2:$A$20000=$X53,IF($C$2:$C$20000=$Y53,1)),0))</f>
        <v>#N/A</v>
      </c>
      <c r="AA53" s="38">
        <f t="shared" si="0"/>
        <v>0</v>
      </c>
      <c r="AC53" s="7" t="s">
        <v>108</v>
      </c>
      <c r="AD53" s="51">
        <f t="shared" si="1"/>
        <v>0</v>
      </c>
    </row>
    <row r="54" spans="1:30" x14ac:dyDescent="0.3">
      <c r="A54" t="s">
        <v>95</v>
      </c>
      <c r="B54" t="s">
        <v>204</v>
      </c>
      <c r="C54"/>
      <c r="D54">
        <v>25.441758334795999</v>
      </c>
      <c r="E54">
        <v>2.0586580004605302</v>
      </c>
      <c r="F54">
        <v>0.80434044624700796</v>
      </c>
      <c r="G54">
        <v>34.409665155032201</v>
      </c>
      <c r="H54">
        <v>18.933475590727799</v>
      </c>
      <c r="S54" s="34" t="s">
        <v>109</v>
      </c>
      <c r="T54" s="32" t="s">
        <v>19</v>
      </c>
      <c r="U54" s="33" t="e">
        <f t="array" ref="U54">INDEX($G$2:$G$20000,MATCH(1,IF($A$2:$A$20000=$S54,IF($C$2:$C$20000=$T54,1)),0))</f>
        <v>#N/A</v>
      </c>
      <c r="V54" s="32">
        <f>IFERROR(($L$18*(U54^2) + 'Prot 96-well Smpls Analysis'!$L$19*U54+$L$20),0)</f>
        <v>0</v>
      </c>
      <c r="X54" s="40" t="s">
        <v>109</v>
      </c>
      <c r="Y54" s="38" t="s">
        <v>175</v>
      </c>
      <c r="Z54" s="39" t="e">
        <f t="array" ref="Z54">INDEX($G$2:$G$20000,MATCH(1,IF($A$2:$A$20000=$X54,IF($C$2:$C$20000=$Y54,1)),0))</f>
        <v>#N/A</v>
      </c>
      <c r="AA54" s="38">
        <f t="shared" si="0"/>
        <v>0</v>
      </c>
      <c r="AC54" s="7" t="s">
        <v>109</v>
      </c>
      <c r="AD54" s="51">
        <f t="shared" si="1"/>
        <v>0</v>
      </c>
    </row>
    <row r="55" spans="1:30" x14ac:dyDescent="0.3">
      <c r="A55" t="s">
        <v>95</v>
      </c>
      <c r="B55" t="s">
        <v>204</v>
      </c>
      <c r="C55"/>
      <c r="D55">
        <v>26.903097374160499</v>
      </c>
      <c r="E55">
        <v>18.4229761317212</v>
      </c>
      <c r="F55">
        <v>7.1980605033335996</v>
      </c>
      <c r="G55">
        <v>307.93285708936003</v>
      </c>
      <c r="H55">
        <v>19.118867462337501</v>
      </c>
      <c r="S55" s="34" t="s">
        <v>110</v>
      </c>
      <c r="T55" s="32" t="s">
        <v>19</v>
      </c>
      <c r="U55" s="33" t="e">
        <f t="array" ref="U55">INDEX($G$2:$G$20000,MATCH(1,IF($A$2:$A$20000=$S55,IF($C$2:$C$20000=$T55,1)),0))</f>
        <v>#N/A</v>
      </c>
      <c r="V55" s="32">
        <f>IFERROR(($L$18*(U55^2) + 'Prot 96-well Smpls Analysis'!$L$19*U55+$L$20),0)</f>
        <v>0</v>
      </c>
      <c r="X55" s="40" t="s">
        <v>110</v>
      </c>
      <c r="Y55" s="38" t="s">
        <v>175</v>
      </c>
      <c r="Z55" s="39" t="e">
        <f t="array" ref="Z55">INDEX($G$2:$G$20000,MATCH(1,IF($A$2:$A$20000=$X55,IF($C$2:$C$20000=$Y55,1)),0))</f>
        <v>#N/A</v>
      </c>
      <c r="AA55" s="38">
        <f t="shared" si="0"/>
        <v>0</v>
      </c>
      <c r="AC55" s="7" t="s">
        <v>110</v>
      </c>
      <c r="AD55" s="51">
        <f t="shared" si="1"/>
        <v>0</v>
      </c>
    </row>
    <row r="56" spans="1:30" x14ac:dyDescent="0.3">
      <c r="A56" t="s">
        <v>95</v>
      </c>
      <c r="B56" t="s">
        <v>204</v>
      </c>
      <c r="C56"/>
      <c r="D56">
        <v>34.897941792846296</v>
      </c>
      <c r="E56">
        <v>40.311887478570597</v>
      </c>
      <c r="F56">
        <v>15.7503002229216</v>
      </c>
      <c r="G56">
        <v>673.79746883389498</v>
      </c>
      <c r="H56">
        <v>20.0458268203862</v>
      </c>
      <c r="S56" s="34" t="s">
        <v>111</v>
      </c>
      <c r="T56" s="32" t="s">
        <v>19</v>
      </c>
      <c r="U56" s="33" t="e">
        <f t="array" ref="U56">INDEX($G$2:$G$20000,MATCH(1,IF($A$2:$A$20000=$S56,IF($C$2:$C$20000=$T56,1)),0))</f>
        <v>#N/A</v>
      </c>
      <c r="V56" s="32">
        <f>IFERROR(($L$18*(U56^2) + 'Prot 96-well Smpls Analysis'!$L$19*U56+$L$20),0)</f>
        <v>0</v>
      </c>
      <c r="X56" s="40" t="s">
        <v>111</v>
      </c>
      <c r="Y56" s="38" t="s">
        <v>175</v>
      </c>
      <c r="Z56" s="39" t="e">
        <f t="array" ref="Z56">INDEX($G$2:$G$20000,MATCH(1,IF($A$2:$A$20000=$X56,IF($C$2:$C$20000=$Y56,1)),0))</f>
        <v>#N/A</v>
      </c>
      <c r="AA56" s="38">
        <f t="shared" si="0"/>
        <v>0</v>
      </c>
      <c r="AC56" s="7" t="s">
        <v>111</v>
      </c>
      <c r="AD56" s="51">
        <f t="shared" si="1"/>
        <v>0</v>
      </c>
    </row>
    <row r="57" spans="1:30" x14ac:dyDescent="0.3">
      <c r="A57" t="s">
        <v>95</v>
      </c>
      <c r="B57" t="s">
        <v>204</v>
      </c>
      <c r="C57"/>
      <c r="D57">
        <v>36.633130496798799</v>
      </c>
      <c r="E57">
        <v>23.143986464620699</v>
      </c>
      <c r="F57">
        <v>9.04261144722601</v>
      </c>
      <c r="G57">
        <v>386.84270258685302</v>
      </c>
      <c r="H57">
        <v>20.231218691995899</v>
      </c>
      <c r="S57" s="34" t="s">
        <v>112</v>
      </c>
      <c r="T57" s="32" t="s">
        <v>19</v>
      </c>
      <c r="U57" s="33" t="e">
        <f t="array" ref="U57">INDEX($G$2:$G$20000,MATCH(1,IF($A$2:$A$20000=$S57,IF($C$2:$C$20000=$T57,1)),0))</f>
        <v>#N/A</v>
      </c>
      <c r="V57" s="32">
        <f>IFERROR(($L$18*(U57^2) + 'Prot 96-well Smpls Analysis'!$L$19*U57+$L$20),0)</f>
        <v>0</v>
      </c>
      <c r="X57" s="40" t="s">
        <v>112</v>
      </c>
      <c r="Y57" s="38" t="s">
        <v>175</v>
      </c>
      <c r="Z57" s="39" t="e">
        <f t="array" ref="Z57">INDEX($G$2:$G$20000,MATCH(1,IF($A$2:$A$20000=$X57,IF($C$2:$C$20000=$Y57,1)),0))</f>
        <v>#N/A</v>
      </c>
      <c r="AA57" s="38">
        <f t="shared" si="0"/>
        <v>0</v>
      </c>
      <c r="AC57" s="7" t="s">
        <v>112</v>
      </c>
      <c r="AD57" s="51">
        <f t="shared" si="1"/>
        <v>0</v>
      </c>
    </row>
    <row r="58" spans="1:30" x14ac:dyDescent="0.3">
      <c r="A58" t="s">
        <v>95</v>
      </c>
      <c r="B58" t="s">
        <v>204</v>
      </c>
      <c r="C58"/>
      <c r="D58">
        <v>44.194363868663501</v>
      </c>
      <c r="E58">
        <v>40.742177722614798</v>
      </c>
      <c r="F58">
        <v>15.918419379592001</v>
      </c>
      <c r="G58">
        <v>680.98960235666902</v>
      </c>
      <c r="H58">
        <v>20.989639984944802</v>
      </c>
      <c r="S58" s="34" t="s">
        <v>113</v>
      </c>
      <c r="T58" s="32" t="s">
        <v>19</v>
      </c>
      <c r="U58" s="33" t="e">
        <f t="array" ref="U58">INDEX($G$2:$G$20000,MATCH(1,IF($A$2:$A$20000=$S58,IF($C$2:$C$20000=$T58,1)),0))</f>
        <v>#N/A</v>
      </c>
      <c r="V58" s="32">
        <f>IFERROR(($L$18*(U58^2) + 'Prot 96-well Smpls Analysis'!$L$19*U58+$L$20),0)</f>
        <v>0</v>
      </c>
      <c r="X58" s="40" t="s">
        <v>113</v>
      </c>
      <c r="Y58" s="38" t="s">
        <v>175</v>
      </c>
      <c r="Z58" s="39" t="e">
        <f t="array" ref="Z58">INDEX($G$2:$G$20000,MATCH(1,IF($A$2:$A$20000=$X58,IF($C$2:$C$20000=$Y58,1)),0))</f>
        <v>#N/A</v>
      </c>
      <c r="AA58" s="38">
        <f t="shared" si="0"/>
        <v>0</v>
      </c>
      <c r="AC58" s="7" t="s">
        <v>113</v>
      </c>
      <c r="AD58" s="51">
        <f t="shared" si="1"/>
        <v>0</v>
      </c>
    </row>
    <row r="59" spans="1:30" x14ac:dyDescent="0.3">
      <c r="A59" t="s">
        <v>95</v>
      </c>
      <c r="B59" t="s">
        <v>204</v>
      </c>
      <c r="C59"/>
      <c r="D59">
        <v>57.9871622191082</v>
      </c>
      <c r="E59">
        <v>13.853450944100899</v>
      </c>
      <c r="F59">
        <v>5.4126964808853497</v>
      </c>
      <c r="G59">
        <v>231.55502668317899</v>
      </c>
      <c r="H59">
        <v>22.2199678601729</v>
      </c>
      <c r="S59" s="34" t="s">
        <v>114</v>
      </c>
      <c r="T59" s="32" t="s">
        <v>19</v>
      </c>
      <c r="U59" s="33" t="e">
        <f t="array" ref="U59">INDEX($G$2:$G$20000,MATCH(1,IF($A$2:$A$20000=$S59,IF($C$2:$C$20000=$T59,1)),0))</f>
        <v>#N/A</v>
      </c>
      <c r="V59" s="32">
        <f>IFERROR(($L$18*(U59^2) + 'Prot 96-well Smpls Analysis'!$L$19*U59+$L$20),0)</f>
        <v>0</v>
      </c>
      <c r="X59" s="40" t="s">
        <v>114</v>
      </c>
      <c r="Y59" s="38" t="s">
        <v>175</v>
      </c>
      <c r="Z59" s="39" t="e">
        <f t="array" ref="Z59">INDEX($G$2:$G$20000,MATCH(1,IF($A$2:$A$20000=$X59,IF($C$2:$C$20000=$Y59,1)),0))</f>
        <v>#N/A</v>
      </c>
      <c r="AA59" s="38">
        <f t="shared" si="0"/>
        <v>0</v>
      </c>
      <c r="AC59" s="7" t="s">
        <v>114</v>
      </c>
      <c r="AD59" s="51">
        <f t="shared" si="1"/>
        <v>0</v>
      </c>
    </row>
    <row r="60" spans="1:30" x14ac:dyDescent="0.3">
      <c r="A60" t="s">
        <v>95</v>
      </c>
      <c r="B60" t="s">
        <v>204</v>
      </c>
      <c r="C60"/>
      <c r="D60">
        <v>97.682880803614296</v>
      </c>
      <c r="E60">
        <v>13.567935180719701</v>
      </c>
      <c r="F60">
        <v>5.3011423147843004</v>
      </c>
      <c r="G60">
        <v>226.78274211127101</v>
      </c>
      <c r="H60">
        <v>25.1525301929086</v>
      </c>
      <c r="S60" s="34" t="s">
        <v>115</v>
      </c>
      <c r="T60" s="32" t="s">
        <v>19</v>
      </c>
      <c r="U60" s="33" t="e">
        <f t="array" ref="U60">INDEX($G$2:$G$20000,MATCH(1,IF($A$2:$A$20000=$S60,IF($C$2:$C$20000=$T60,1)),0))</f>
        <v>#N/A</v>
      </c>
      <c r="V60" s="32">
        <f>IFERROR(($L$18*(U60^2) + 'Prot 96-well Smpls Analysis'!$L$19*U60+$L$20),0)</f>
        <v>0</v>
      </c>
      <c r="X60" s="40" t="s">
        <v>115</v>
      </c>
      <c r="Y60" s="38" t="s">
        <v>175</v>
      </c>
      <c r="Z60" s="39" t="e">
        <f t="array" ref="Z60">INDEX($G$2:$G$20000,MATCH(1,IF($A$2:$A$20000=$X60,IF($C$2:$C$20000=$Y60,1)),0))</f>
        <v>#N/A</v>
      </c>
      <c r="AA60" s="38">
        <f t="shared" si="0"/>
        <v>0</v>
      </c>
      <c r="AC60" s="7" t="s">
        <v>115</v>
      </c>
      <c r="AD60" s="51">
        <f t="shared" si="1"/>
        <v>0</v>
      </c>
    </row>
    <row r="61" spans="1:30" x14ac:dyDescent="0.3">
      <c r="A61" t="s">
        <v>95</v>
      </c>
      <c r="B61" t="s">
        <v>204</v>
      </c>
      <c r="C61"/>
      <c r="D61">
        <v>132.52143775262601</v>
      </c>
      <c r="E61">
        <v>4.8724605671614496</v>
      </c>
      <c r="F61">
        <v>1.90372422521608</v>
      </c>
      <c r="G61">
        <v>81.441277064776202</v>
      </c>
      <c r="H61">
        <v>27.343525039205399</v>
      </c>
      <c r="S61" s="48" t="s">
        <v>116</v>
      </c>
      <c r="T61" s="32" t="s">
        <v>19</v>
      </c>
      <c r="U61" s="47" t="e">
        <f t="array" ref="U61">INDEX($G$2:$G$20000,MATCH(1,IF($A$2:$A$20000=$S61,IF($C$2:$C$20000=$T61,1)),0))</f>
        <v>#N/A</v>
      </c>
      <c r="V61" s="32">
        <f>IFERROR(($L$18*(U61^2) + 'Prot 96-well Smpls Analysis'!$L$19*U61+$L$20),0)</f>
        <v>0</v>
      </c>
      <c r="X61" s="40" t="s">
        <v>116</v>
      </c>
      <c r="Y61" s="38" t="s">
        <v>175</v>
      </c>
      <c r="Z61" s="39"/>
      <c r="AA61" s="38">
        <f t="shared" si="0"/>
        <v>0</v>
      </c>
      <c r="AC61" s="7" t="s">
        <v>116</v>
      </c>
      <c r="AD61" s="51">
        <f t="shared" si="1"/>
        <v>0</v>
      </c>
    </row>
    <row r="62" spans="1:30" x14ac:dyDescent="0.3">
      <c r="A62" t="s">
        <v>95</v>
      </c>
      <c r="B62" t="s">
        <v>204</v>
      </c>
      <c r="C62"/>
      <c r="D62">
        <v>156.57174315477801</v>
      </c>
      <c r="E62">
        <v>4.5830644623441996</v>
      </c>
      <c r="F62">
        <v>1.7906539668056101</v>
      </c>
      <c r="G62">
        <v>76.6041340999396</v>
      </c>
      <c r="H62">
        <v>28.742390979533301</v>
      </c>
      <c r="S62" s="34" t="s">
        <v>18</v>
      </c>
      <c r="T62" s="32" t="s">
        <v>19</v>
      </c>
      <c r="U62" s="33" t="e">
        <f t="array" ref="U62">INDEX($G$2:$G$20000,MATCH(1,IF($A$2:$A$20000=$S62,IF($C$2:$C$20000=$T62,1)),0))</f>
        <v>#N/A</v>
      </c>
      <c r="V62" s="32">
        <f>IFERROR(($L$18*(U62^2) + 'Prot 96-well Smpls Analysis'!$L$19*U62+$L$20),0)</f>
        <v>0</v>
      </c>
      <c r="X62" s="40" t="s">
        <v>18</v>
      </c>
      <c r="Y62" s="38" t="s">
        <v>175</v>
      </c>
      <c r="Z62" s="39" t="e">
        <f t="array" ref="Z62">INDEX($G$2:$G$20000,MATCH(1,IF($A$2:$A$20000=$X62,IF($C$2:$C$20000=$Y62,1)),0))</f>
        <v>#N/A</v>
      </c>
      <c r="AA62" s="38">
        <f t="shared" si="0"/>
        <v>0</v>
      </c>
      <c r="AC62" s="7" t="s">
        <v>18</v>
      </c>
      <c r="AD62" s="51">
        <f t="shared" si="1"/>
        <v>0</v>
      </c>
    </row>
    <row r="63" spans="1:30" x14ac:dyDescent="0.3">
      <c r="A63" t="s">
        <v>95</v>
      </c>
      <c r="B63" t="s">
        <v>204</v>
      </c>
      <c r="C63" t="s">
        <v>19</v>
      </c>
      <c r="D63">
        <v>177.12262210089901</v>
      </c>
      <c r="E63">
        <v>70.146469471290402</v>
      </c>
      <c r="F63">
        <v>27.407001330268699</v>
      </c>
      <c r="G63">
        <v>1172.47086489103</v>
      </c>
      <c r="H63">
        <v>29.888449822211602</v>
      </c>
      <c r="S63" s="34" t="s">
        <v>20</v>
      </c>
      <c r="T63" s="32" t="s">
        <v>19</v>
      </c>
      <c r="U63" s="33" t="e">
        <f t="array" ref="U63">INDEX($G$2:$G$20000,MATCH(1,IF($A$2:$A$20000=$S63,IF($C$2:$C$20000=$T63,1)),0))</f>
        <v>#N/A</v>
      </c>
      <c r="V63" s="32">
        <f>IFERROR(($L$18*(U63^2) + 'Prot 96-well Smpls Analysis'!$L$19*U63+$L$20),0)</f>
        <v>0</v>
      </c>
      <c r="X63" s="40" t="s">
        <v>20</v>
      </c>
      <c r="Y63" s="38" t="s">
        <v>175</v>
      </c>
      <c r="Z63" s="39" t="e">
        <f t="array" ref="Z63">INDEX($G$2:$G$20000,MATCH(1,IF($A$2:$A$20000=$X63,IF($C$2:$C$20000=$Y63,1)),0))</f>
        <v>#N/A</v>
      </c>
      <c r="AA63" s="38">
        <f t="shared" si="0"/>
        <v>0</v>
      </c>
      <c r="AC63" s="7" t="s">
        <v>20</v>
      </c>
      <c r="AD63" s="51">
        <f t="shared" si="1"/>
        <v>0</v>
      </c>
    </row>
    <row r="64" spans="1:30" x14ac:dyDescent="0.3">
      <c r="A64" t="s">
        <v>96</v>
      </c>
      <c r="B64" t="s">
        <v>205</v>
      </c>
      <c r="C64" t="s">
        <v>182</v>
      </c>
      <c r="D64">
        <v>0.91171261617367205</v>
      </c>
      <c r="E64"/>
      <c r="F64"/>
      <c r="G64">
        <v>9.9126576295161097</v>
      </c>
      <c r="H64">
        <v>12.582816473417999</v>
      </c>
      <c r="S64" s="34" t="s">
        <v>21</v>
      </c>
      <c r="T64" s="32" t="s">
        <v>19</v>
      </c>
      <c r="U64" s="33" t="e">
        <f t="array" ref="U64">INDEX($G$2:$G$20000,MATCH(1,IF($A$2:$A$20000=$S64,IF($C$2:$C$20000=$T64,1)),0))</f>
        <v>#N/A</v>
      </c>
      <c r="V64" s="32">
        <f>IFERROR(($L$18*(U64^2) + 'Prot 96-well Smpls Analysis'!$L$19*U64+$L$20),0)</f>
        <v>0</v>
      </c>
      <c r="X64" s="40" t="s">
        <v>21</v>
      </c>
      <c r="Y64" s="38" t="s">
        <v>175</v>
      </c>
      <c r="Z64" s="39" t="e">
        <f t="array" ref="Z64">INDEX($G$2:$G$20000,MATCH(1,IF($A$2:$A$20000=$X64,IF($C$2:$C$20000=$Y64,1)),0))</f>
        <v>#N/A</v>
      </c>
      <c r="AA64" s="38">
        <f t="shared" si="0"/>
        <v>0</v>
      </c>
      <c r="AC64" s="7" t="s">
        <v>21</v>
      </c>
      <c r="AD64" s="51">
        <f t="shared" si="1"/>
        <v>0</v>
      </c>
    </row>
    <row r="65" spans="1:30" x14ac:dyDescent="0.3">
      <c r="A65" t="s">
        <v>96</v>
      </c>
      <c r="B65" t="s">
        <v>205</v>
      </c>
      <c r="C65" t="s">
        <v>183</v>
      </c>
      <c r="D65">
        <v>1.2182630947179101</v>
      </c>
      <c r="E65"/>
      <c r="F65"/>
      <c r="G65">
        <v>1509.9802737918301</v>
      </c>
      <c r="H65">
        <v>12.9166666666667</v>
      </c>
      <c r="S65" s="34" t="s">
        <v>22</v>
      </c>
      <c r="T65" s="32" t="s">
        <v>19</v>
      </c>
      <c r="U65" s="33" t="e">
        <f t="array" ref="U65">INDEX($G$2:$G$20000,MATCH(1,IF($A$2:$A$20000=$S65,IF($C$2:$C$20000=$T65,1)),0))</f>
        <v>#N/A</v>
      </c>
      <c r="V65" s="32">
        <f>IFERROR(($L$18*(U65^2) + 'Prot 96-well Smpls Analysis'!$L$19*U65+$L$20),0)</f>
        <v>0</v>
      </c>
      <c r="X65" s="40" t="s">
        <v>22</v>
      </c>
      <c r="Y65" s="38" t="s">
        <v>175</v>
      </c>
      <c r="Z65" s="39" t="e">
        <f t="array" ref="Z65">INDEX($G$2:$G$20000,MATCH(1,IF($A$2:$A$20000=$X65,IF($C$2:$C$20000=$Y65,1)),0))</f>
        <v>#N/A</v>
      </c>
      <c r="AA65" s="38">
        <f t="shared" si="0"/>
        <v>0</v>
      </c>
      <c r="AC65" s="7" t="s">
        <v>22</v>
      </c>
      <c r="AD65" s="51">
        <f t="shared" si="1"/>
        <v>0</v>
      </c>
    </row>
    <row r="66" spans="1:30" x14ac:dyDescent="0.3">
      <c r="A66" t="s">
        <v>96</v>
      </c>
      <c r="B66" t="s">
        <v>205</v>
      </c>
      <c r="C66" t="s">
        <v>184</v>
      </c>
      <c r="D66">
        <v>6.0458172510337604</v>
      </c>
      <c r="E66"/>
      <c r="F66"/>
      <c r="G66">
        <v>353.50323086237398</v>
      </c>
      <c r="H66">
        <v>15.337080567719701</v>
      </c>
      <c r="S66" s="34" t="s">
        <v>23</v>
      </c>
      <c r="T66" s="32" t="s">
        <v>19</v>
      </c>
      <c r="U66" s="33" t="e">
        <f t="array" ref="U66">INDEX($G$2:$G$20000,MATCH(1,IF($A$2:$A$20000=$S66,IF($C$2:$C$20000=$T66,1)),0))</f>
        <v>#N/A</v>
      </c>
      <c r="V66" s="32">
        <f>IFERROR(($L$18*(U66^2) + 'Prot 96-well Smpls Analysis'!$L$19*U66+$L$20),0)</f>
        <v>0</v>
      </c>
      <c r="X66" s="40" t="s">
        <v>23</v>
      </c>
      <c r="Y66" s="38" t="s">
        <v>175</v>
      </c>
      <c r="Z66" s="39" t="e">
        <f t="array" ref="Z66">INDEX($G$2:$G$20000,MATCH(1,IF($A$2:$A$20000=$X66,IF($C$2:$C$20000=$Y66,1)),0))</f>
        <v>#N/A</v>
      </c>
      <c r="AA66" s="38">
        <f t="shared" si="0"/>
        <v>0</v>
      </c>
      <c r="AC66" s="7" t="s">
        <v>23</v>
      </c>
      <c r="AD66" s="51">
        <f t="shared" si="1"/>
        <v>0</v>
      </c>
    </row>
    <row r="67" spans="1:30" x14ac:dyDescent="0.3">
      <c r="A67" t="s">
        <v>96</v>
      </c>
      <c r="B67" t="s">
        <v>205</v>
      </c>
      <c r="C67" t="s">
        <v>184</v>
      </c>
      <c r="D67">
        <v>7.5263084321349103</v>
      </c>
      <c r="E67"/>
      <c r="F67"/>
      <c r="G67">
        <v>685.63437015327997</v>
      </c>
      <c r="H67">
        <v>15.771085818943</v>
      </c>
      <c r="S67" s="34" t="s">
        <v>24</v>
      </c>
      <c r="T67" s="32" t="s">
        <v>19</v>
      </c>
      <c r="U67" s="33" t="e">
        <f t="array" ref="U67">INDEX($G$2:$G$20000,MATCH(1,IF($A$2:$A$20000=$S67,IF($C$2:$C$20000=$T67,1)),0))</f>
        <v>#N/A</v>
      </c>
      <c r="V67" s="32">
        <f>IFERROR(($L$18*(U67^2) + 'Prot 96-well Smpls Analysis'!$L$19*U67+$L$20),0)</f>
        <v>0</v>
      </c>
      <c r="X67" s="40" t="s">
        <v>24</v>
      </c>
      <c r="Y67" s="38" t="s">
        <v>175</v>
      </c>
      <c r="Z67" s="39" t="e">
        <f t="array" ref="Z67">INDEX($G$2:$G$20000,MATCH(1,IF($A$2:$A$20000=$X67,IF($C$2:$C$20000=$Y67,1)),0))</f>
        <v>#N/A</v>
      </c>
      <c r="AA67" s="38">
        <f t="shared" ref="AA67:AA96" si="3">IFERROR(($L$18*(Z67^2) + $L$19*Z67),0)</f>
        <v>0</v>
      </c>
      <c r="AC67" s="7" t="s">
        <v>24</v>
      </c>
      <c r="AD67" s="51">
        <f t="shared" ref="AD67:AD96" si="4">SUM(VLOOKUP(AC67,$S$2:$V$97,4,FALSE), VLOOKUP(AC67,$X$2:$AA$97,4,FALSE))</f>
        <v>0</v>
      </c>
    </row>
    <row r="68" spans="1:30" x14ac:dyDescent="0.3">
      <c r="A68" t="s">
        <v>96</v>
      </c>
      <c r="B68" t="s">
        <v>205</v>
      </c>
      <c r="C68"/>
      <c r="D68">
        <v>12.297000212145999</v>
      </c>
      <c r="E68">
        <v>1.5591121696819199</v>
      </c>
      <c r="F68">
        <v>0.25077147989415299</v>
      </c>
      <c r="G68">
        <v>25.1217009844766</v>
      </c>
      <c r="H68">
        <v>16.872791456663599</v>
      </c>
      <c r="S68" s="34" t="s">
        <v>37</v>
      </c>
      <c r="T68" s="32" t="s">
        <v>19</v>
      </c>
      <c r="U68" s="33" t="e">
        <f t="array" ref="U68">INDEX($G$2:$G$20000,MATCH(1,IF($A$2:$A$20000=$S68,IF($C$2:$C$20000=$T68,1)),0))</f>
        <v>#N/A</v>
      </c>
      <c r="V68" s="32">
        <f>IFERROR(($L$18*(U68^2) + 'Prot 96-well Smpls Analysis'!$L$19*U68+$L$20),0)</f>
        <v>0</v>
      </c>
      <c r="X68" s="40" t="s">
        <v>37</v>
      </c>
      <c r="Y68" s="38" t="s">
        <v>175</v>
      </c>
      <c r="Z68" s="39" t="e">
        <f t="array" ref="Z68">INDEX($G$2:$G$20000,MATCH(1,IF($A$2:$A$20000=$X68,IF($C$2:$C$20000=$Y68,1)),0))</f>
        <v>#N/A</v>
      </c>
      <c r="AA68" s="38">
        <f t="shared" si="3"/>
        <v>0</v>
      </c>
      <c r="AC68" s="7" t="s">
        <v>37</v>
      </c>
      <c r="AD68" s="51">
        <f t="shared" si="4"/>
        <v>0</v>
      </c>
    </row>
    <row r="69" spans="1:30" x14ac:dyDescent="0.3">
      <c r="A69" t="s">
        <v>96</v>
      </c>
      <c r="B69" t="s">
        <v>205</v>
      </c>
      <c r="C69"/>
      <c r="D69">
        <v>14.9732529830735</v>
      </c>
      <c r="E69">
        <v>0.87262373181234798</v>
      </c>
      <c r="F69">
        <v>0.14035497180551401</v>
      </c>
      <c r="G69">
        <v>14.0604331675637</v>
      </c>
      <c r="H69">
        <v>17.373566746536699</v>
      </c>
      <c r="S69" s="34" t="s">
        <v>38</v>
      </c>
      <c r="T69" s="32" t="s">
        <v>19</v>
      </c>
      <c r="U69" s="33" t="e">
        <f t="array" ref="U69">INDEX($G$2:$G$20000,MATCH(1,IF($A$2:$A$20000=$S69,IF($C$2:$C$20000=$T69,1)),0))</f>
        <v>#N/A</v>
      </c>
      <c r="V69" s="32">
        <f>IFERROR(($L$18*(U69^2) + 'Prot 96-well Smpls Analysis'!$L$19*U69+$L$20),0)</f>
        <v>0</v>
      </c>
      <c r="X69" s="40" t="s">
        <v>38</v>
      </c>
      <c r="Y69" s="38" t="s">
        <v>175</v>
      </c>
      <c r="Z69" s="39" t="e">
        <f t="array" ref="Z69">INDEX($G$2:$G$20000,MATCH(1,IF($A$2:$A$20000=$X69,IF($C$2:$C$20000=$Y69,1)),0))</f>
        <v>#N/A</v>
      </c>
      <c r="AA69" s="38">
        <f t="shared" si="3"/>
        <v>0</v>
      </c>
      <c r="AC69" s="7" t="s">
        <v>38</v>
      </c>
      <c r="AD69" s="51">
        <f t="shared" si="4"/>
        <v>0</v>
      </c>
    </row>
    <row r="70" spans="1:30" x14ac:dyDescent="0.3">
      <c r="A70" t="s">
        <v>96</v>
      </c>
      <c r="B70" t="s">
        <v>205</v>
      </c>
      <c r="C70"/>
      <c r="D70">
        <v>20.739572169831799</v>
      </c>
      <c r="E70">
        <v>12.3583391059093</v>
      </c>
      <c r="F70">
        <v>1.9877460049939299</v>
      </c>
      <c r="G70">
        <v>199.127750857564</v>
      </c>
      <c r="H70">
        <v>18.291654777970599</v>
      </c>
      <c r="S70" s="34" t="s">
        <v>39</v>
      </c>
      <c r="T70" s="32" t="s">
        <v>19</v>
      </c>
      <c r="U70" s="33" t="e">
        <f t="array" ref="U70">INDEX($G$2:$G$20000,MATCH(1,IF($A$2:$A$20000=$S70,IF($C$2:$C$20000=$T70,1)),0))</f>
        <v>#N/A</v>
      </c>
      <c r="V70" s="32">
        <f>IFERROR(($L$18*(U70^2) + 'Prot 96-well Smpls Analysis'!$L$19*U70+$L$20),0)</f>
        <v>0</v>
      </c>
      <c r="X70" s="40" t="s">
        <v>39</v>
      </c>
      <c r="Y70" s="38" t="s">
        <v>175</v>
      </c>
      <c r="Z70" s="39" t="e">
        <f t="array" ref="Z70">INDEX($G$2:$G$20000,MATCH(1,IF($A$2:$A$20000=$X70,IF($C$2:$C$20000=$Y70,1)),0))</f>
        <v>#N/A</v>
      </c>
      <c r="AA70" s="38">
        <f t="shared" si="3"/>
        <v>0</v>
      </c>
      <c r="AC70" s="7" t="s">
        <v>39</v>
      </c>
      <c r="AD70" s="51">
        <f t="shared" si="4"/>
        <v>0</v>
      </c>
    </row>
    <row r="71" spans="1:30" x14ac:dyDescent="0.3">
      <c r="A71" t="s">
        <v>96</v>
      </c>
      <c r="B71" t="s">
        <v>205</v>
      </c>
      <c r="C71"/>
      <c r="D71">
        <v>22.147619960346699</v>
      </c>
      <c r="E71">
        <v>2.8157352596691001</v>
      </c>
      <c r="F71">
        <v>0.45288986372380102</v>
      </c>
      <c r="G71">
        <v>45.3694484722581</v>
      </c>
      <c r="H71">
        <v>18.4919648939198</v>
      </c>
      <c r="S71" s="34" t="s">
        <v>40</v>
      </c>
      <c r="T71" s="32" t="s">
        <v>19</v>
      </c>
      <c r="U71" s="33" t="e">
        <f t="array" ref="U71">INDEX($G$2:$G$20000,MATCH(1,IF($A$2:$A$20000=$S71,IF($C$2:$C$20000=$T71,1)),0))</f>
        <v>#N/A</v>
      </c>
      <c r="V71" s="32">
        <f>IFERROR(($L$18*(U71^2) + 'Prot 96-well Smpls Analysis'!$L$19*U71+$L$20),0)</f>
        <v>0</v>
      </c>
      <c r="X71" s="40" t="s">
        <v>40</v>
      </c>
      <c r="Y71" s="38" t="s">
        <v>175</v>
      </c>
      <c r="Z71" s="39" t="e">
        <f t="array" ref="Z71">INDEX($G$2:$G$20000,MATCH(1,IF($A$2:$A$20000=$X71,IF($C$2:$C$20000=$Y71,1)),0))</f>
        <v>#N/A</v>
      </c>
      <c r="AA71" s="38">
        <f t="shared" si="3"/>
        <v>0</v>
      </c>
      <c r="AC71" s="7" t="s">
        <v>40</v>
      </c>
      <c r="AD71" s="51">
        <f t="shared" si="4"/>
        <v>0</v>
      </c>
    </row>
    <row r="72" spans="1:30" x14ac:dyDescent="0.3">
      <c r="A72" t="s">
        <v>96</v>
      </c>
      <c r="B72" t="s">
        <v>205</v>
      </c>
      <c r="C72"/>
      <c r="D72">
        <v>23.3622258658737</v>
      </c>
      <c r="E72">
        <v>0.78563574698227301</v>
      </c>
      <c r="F72">
        <v>0.126363607929945</v>
      </c>
      <c r="G72">
        <v>12.6588110221929</v>
      </c>
      <c r="H72">
        <v>18.6588899905441</v>
      </c>
      <c r="S72" s="34" t="s">
        <v>41</v>
      </c>
      <c r="T72" s="32" t="s">
        <v>19</v>
      </c>
      <c r="U72" s="33" t="e">
        <f t="array" ref="U72">INDEX($G$2:$G$20000,MATCH(1,IF($A$2:$A$20000=$S72,IF($C$2:$C$20000=$T72,1)),0))</f>
        <v>#N/A</v>
      </c>
      <c r="V72" s="32">
        <f>IFERROR(($L$18*(U72^2) + 'Prot 96-well Smpls Analysis'!$L$19*U72+$L$20),0)</f>
        <v>0</v>
      </c>
      <c r="X72" s="40" t="s">
        <v>41</v>
      </c>
      <c r="Y72" s="38" t="s">
        <v>175</v>
      </c>
      <c r="Z72" s="39" t="e">
        <f t="array" ref="Z72">INDEX($G$2:$G$20000,MATCH(1,IF($A$2:$A$20000=$X72,IF($C$2:$C$20000=$Y72,1)),0))</f>
        <v>#N/A</v>
      </c>
      <c r="AA72" s="38">
        <f t="shared" si="3"/>
        <v>0</v>
      </c>
      <c r="AC72" s="7" t="s">
        <v>41</v>
      </c>
      <c r="AD72" s="51">
        <f t="shared" si="4"/>
        <v>0</v>
      </c>
    </row>
    <row r="73" spans="1:30" x14ac:dyDescent="0.3">
      <c r="A73" t="s">
        <v>96</v>
      </c>
      <c r="B73" t="s">
        <v>205</v>
      </c>
      <c r="C73"/>
      <c r="D73">
        <v>26.166294989973199</v>
      </c>
      <c r="E73">
        <v>3.2507882221701698</v>
      </c>
      <c r="F73">
        <v>0.52286486447117198</v>
      </c>
      <c r="G73">
        <v>52.379380566234602</v>
      </c>
      <c r="H73">
        <v>19.026125203117701</v>
      </c>
      <c r="S73" s="49" t="s">
        <v>42</v>
      </c>
      <c r="T73" s="32" t="s">
        <v>19</v>
      </c>
      <c r="U73" s="50" t="e">
        <f t="array" ref="U73">INDEX($G$2:$G$20000,MATCH(1,IF($A$2:$A$20000=$S73,IF($C$2:$C$20000=$T73,1)),0))</f>
        <v>#N/A</v>
      </c>
      <c r="V73" s="32">
        <f>IFERROR(($L$18*(U73^2) + 'Prot 96-well Smpls Analysis'!$L$19*U73+$L$20),0)</f>
        <v>0</v>
      </c>
      <c r="X73" s="40" t="s">
        <v>42</v>
      </c>
      <c r="Y73" s="38" t="s">
        <v>175</v>
      </c>
      <c r="Z73" s="39"/>
      <c r="AA73" s="38">
        <f t="shared" si="3"/>
        <v>0</v>
      </c>
      <c r="AC73" s="7" t="s">
        <v>42</v>
      </c>
      <c r="AD73" s="51">
        <f t="shared" si="4"/>
        <v>0</v>
      </c>
    </row>
    <row r="74" spans="1:30" x14ac:dyDescent="0.3">
      <c r="A74" t="s">
        <v>96</v>
      </c>
      <c r="B74" t="s">
        <v>205</v>
      </c>
      <c r="C74"/>
      <c r="D74">
        <v>34.423582325168802</v>
      </c>
      <c r="E74">
        <v>36.5344334961651</v>
      </c>
      <c r="F74">
        <v>5.8762891683392704</v>
      </c>
      <c r="G74">
        <v>588.672920252523</v>
      </c>
      <c r="H74">
        <v>19.994290763538899</v>
      </c>
      <c r="S74" s="34" t="s">
        <v>25</v>
      </c>
      <c r="T74" s="32" t="s">
        <v>19</v>
      </c>
      <c r="U74" s="33" t="e">
        <f t="array" ref="U74">INDEX($G$2:$G$20000,MATCH(1,IF($A$2:$A$20000=$S74,IF($C$2:$C$20000=$T74,1)),0))</f>
        <v>#N/A</v>
      </c>
      <c r="V74" s="32">
        <f>IFERROR(($L$18*(U74^2) + 'Prot 96-well Smpls Analysis'!$L$19*U74+$L$20),0)</f>
        <v>0</v>
      </c>
      <c r="X74" s="40" t="s">
        <v>25</v>
      </c>
      <c r="Y74" s="38" t="s">
        <v>175</v>
      </c>
      <c r="Z74" s="39" t="e">
        <f t="array" ref="Z74">INDEX($G$2:$G$20000,MATCH(1,IF($A$2:$A$20000=$X74,IF($C$2:$C$20000=$Y74,1)),0))</f>
        <v>#N/A</v>
      </c>
      <c r="AA74" s="38">
        <f t="shared" si="3"/>
        <v>0</v>
      </c>
      <c r="AC74" s="7" t="s">
        <v>25</v>
      </c>
      <c r="AD74" s="51">
        <f t="shared" si="4"/>
        <v>0</v>
      </c>
    </row>
    <row r="75" spans="1:30" x14ac:dyDescent="0.3">
      <c r="A75" t="s">
        <v>96</v>
      </c>
      <c r="B75" t="s">
        <v>205</v>
      </c>
      <c r="C75"/>
      <c r="D75">
        <v>43.390495798937998</v>
      </c>
      <c r="E75">
        <v>15.1078306919313</v>
      </c>
      <c r="F75">
        <v>2.42998107145737</v>
      </c>
      <c r="G75">
        <v>243.42982663282299</v>
      </c>
      <c r="H75">
        <v>20.912378794972799</v>
      </c>
      <c r="S75" s="34" t="s">
        <v>26</v>
      </c>
      <c r="T75" s="32" t="s">
        <v>19</v>
      </c>
      <c r="U75" s="33" t="e">
        <f t="array" ref="U75">INDEX($G$2:$G$20000,MATCH(1,IF($A$2:$A$20000=$S75,IF($C$2:$C$20000=$T75,1)),0))</f>
        <v>#N/A</v>
      </c>
      <c r="V75" s="32">
        <f>IFERROR(($L$18*(U75^2) + 'Prot 96-well Smpls Analysis'!$L$19*U75+$L$20),0)</f>
        <v>0</v>
      </c>
      <c r="X75" s="40" t="s">
        <v>26</v>
      </c>
      <c r="Y75" s="38" t="s">
        <v>175</v>
      </c>
      <c r="Z75" s="39" t="e">
        <f t="array" ref="Z75">INDEX($G$2:$G$20000,MATCH(1,IF($A$2:$A$20000=$X75,IF($C$2:$C$20000=$Y75,1)),0))</f>
        <v>#N/A</v>
      </c>
      <c r="AA75" s="38">
        <f t="shared" si="3"/>
        <v>0</v>
      </c>
      <c r="AC75" s="7" t="s">
        <v>26</v>
      </c>
      <c r="AD75" s="51">
        <f t="shared" si="4"/>
        <v>0</v>
      </c>
    </row>
    <row r="76" spans="1:30" x14ac:dyDescent="0.3">
      <c r="A76" t="s">
        <v>96</v>
      </c>
      <c r="B76" t="s">
        <v>205</v>
      </c>
      <c r="C76"/>
      <c r="D76">
        <v>63.420608095050603</v>
      </c>
      <c r="E76">
        <v>1.37217199446127</v>
      </c>
      <c r="F76">
        <v>0.220703557070282</v>
      </c>
      <c r="G76">
        <v>22.109566722939199</v>
      </c>
      <c r="H76">
        <v>22.665092309528401</v>
      </c>
      <c r="S76" s="34" t="s">
        <v>27</v>
      </c>
      <c r="T76" s="32" t="s">
        <v>19</v>
      </c>
      <c r="U76" s="33" t="e">
        <f t="array" ref="U76">INDEX($G$2:$G$20000,MATCH(1,IF($A$2:$A$20000=$S76,IF($C$2:$C$20000=$T76,1)),0))</f>
        <v>#N/A</v>
      </c>
      <c r="V76" s="32">
        <f>IFERROR(($L$18*(U76^2) + 'Prot 96-well Smpls Analysis'!$L$19*U76+$L$20),0)</f>
        <v>0</v>
      </c>
      <c r="X76" s="40" t="s">
        <v>27</v>
      </c>
      <c r="Y76" s="38" t="s">
        <v>175</v>
      </c>
      <c r="Z76" s="39" t="e">
        <f t="array" ref="Z76">INDEX($G$2:$G$20000,MATCH(1,IF($A$2:$A$20000=$X76,IF($C$2:$C$20000=$Y76,1)),0))</f>
        <v>#N/A</v>
      </c>
      <c r="AA76" s="38">
        <f t="shared" si="3"/>
        <v>0</v>
      </c>
      <c r="AC76" s="7" t="s">
        <v>27</v>
      </c>
      <c r="AD76" s="51">
        <f t="shared" si="4"/>
        <v>0</v>
      </c>
    </row>
    <row r="77" spans="1:30" x14ac:dyDescent="0.3">
      <c r="A77" t="s">
        <v>96</v>
      </c>
      <c r="B77" t="s">
        <v>205</v>
      </c>
      <c r="C77"/>
      <c r="D77">
        <v>94.941772080271406</v>
      </c>
      <c r="E77">
        <v>54.692595672038699</v>
      </c>
      <c r="F77">
        <v>8.7968931438254092</v>
      </c>
      <c r="G77">
        <v>881.25220318056995</v>
      </c>
      <c r="H77">
        <v>24.968658642944401</v>
      </c>
      <c r="S77" s="34" t="s">
        <v>28</v>
      </c>
      <c r="T77" s="32" t="s">
        <v>19</v>
      </c>
      <c r="U77" s="33" t="e">
        <f t="array" ref="U77">INDEX($G$2:$G$20000,MATCH(1,IF($A$2:$A$20000=$S77,IF($C$2:$C$20000=$T77,1)),0))</f>
        <v>#N/A</v>
      </c>
      <c r="V77" s="32">
        <f>IFERROR(($L$18*(U77^2) + 'Prot 96-well Smpls Analysis'!$L$19*U77+$L$20),0)</f>
        <v>0</v>
      </c>
      <c r="X77" s="40" t="s">
        <v>28</v>
      </c>
      <c r="Y77" s="38" t="s">
        <v>175</v>
      </c>
      <c r="Z77" s="39" t="e">
        <f t="array" ref="Z77">INDEX($G$2:$G$20000,MATCH(1,IF($A$2:$A$20000=$X77,IF($C$2:$C$20000=$Y77,1)),0))</f>
        <v>#N/A</v>
      </c>
      <c r="AA77" s="38">
        <f t="shared" si="3"/>
        <v>0</v>
      </c>
      <c r="AC77" s="7" t="s">
        <v>28</v>
      </c>
      <c r="AD77" s="51">
        <f t="shared" si="4"/>
        <v>0</v>
      </c>
    </row>
    <row r="78" spans="1:30" x14ac:dyDescent="0.3">
      <c r="A78" t="s">
        <v>96</v>
      </c>
      <c r="B78" t="s">
        <v>205</v>
      </c>
      <c r="C78"/>
      <c r="D78">
        <v>130.21740673506099</v>
      </c>
      <c r="E78">
        <v>10.3139250186605</v>
      </c>
      <c r="F78">
        <v>1.6589173574178999</v>
      </c>
      <c r="G78">
        <v>166.18646517778299</v>
      </c>
      <c r="H78">
        <v>27.205454937710599</v>
      </c>
      <c r="S78" s="34" t="s">
        <v>29</v>
      </c>
      <c r="T78" s="32" t="s">
        <v>19</v>
      </c>
      <c r="U78" s="33" t="e">
        <f t="array" ref="U78">INDEX($G$2:$G$20000,MATCH(1,IF($A$2:$A$20000=$S78,IF($C$2:$C$20000=$T78,1)),0))</f>
        <v>#N/A</v>
      </c>
      <c r="V78" s="32">
        <f>IFERROR(($L$18*(U78^2) + 'Prot 96-well Smpls Analysis'!$L$19*U78+$L$20),0)</f>
        <v>0</v>
      </c>
      <c r="X78" s="40" t="s">
        <v>29</v>
      </c>
      <c r="Y78" s="38" t="s">
        <v>175</v>
      </c>
      <c r="Z78" s="39" t="e">
        <f t="array" ref="Z78">INDEX($G$2:$G$20000,MATCH(1,IF($A$2:$A$20000=$X78,IF($C$2:$C$20000=$Y78,1)),0))</f>
        <v>#N/A</v>
      </c>
      <c r="AA78" s="38">
        <f t="shared" si="3"/>
        <v>0</v>
      </c>
      <c r="AC78" s="7" t="s">
        <v>29</v>
      </c>
      <c r="AD78" s="51">
        <f t="shared" si="4"/>
        <v>0</v>
      </c>
    </row>
    <row r="79" spans="1:30" x14ac:dyDescent="0.3">
      <c r="A79" t="s">
        <v>96</v>
      </c>
      <c r="B79" t="s">
        <v>205</v>
      </c>
      <c r="C79"/>
      <c r="D79">
        <v>151.57328468677099</v>
      </c>
      <c r="E79">
        <v>24.4511085895397</v>
      </c>
      <c r="F79">
        <v>3.9327771312967301</v>
      </c>
      <c r="G79">
        <v>393.976424961585</v>
      </c>
      <c r="H79">
        <v>28.457393162393199</v>
      </c>
      <c r="S79" s="34" t="s">
        <v>30</v>
      </c>
      <c r="T79" s="32" t="s">
        <v>19</v>
      </c>
      <c r="U79" s="33" t="e">
        <f t="array" ref="U79">INDEX($G$2:$G$20000,MATCH(1,IF($A$2:$A$20000=$S79,IF($C$2:$C$20000=$T79,1)),0))</f>
        <v>#N/A</v>
      </c>
      <c r="V79" s="32">
        <f>IFERROR(($L$18*(U79^2) + 'Prot 96-well Smpls Analysis'!$L$19*U79+$L$20),0)</f>
        <v>0</v>
      </c>
      <c r="X79" s="40" t="s">
        <v>30</v>
      </c>
      <c r="Y79" s="38" t="s">
        <v>175</v>
      </c>
      <c r="Z79" s="39" t="e">
        <f t="array" ref="Z79">INDEX($G$2:$G$20000,MATCH(1,IF($A$2:$A$20000=$X79,IF($C$2:$C$20000=$Y79,1)),0))</f>
        <v>#N/A</v>
      </c>
      <c r="AA79" s="38">
        <f t="shared" si="3"/>
        <v>0</v>
      </c>
      <c r="AC79" s="7" t="s">
        <v>30</v>
      </c>
      <c r="AD79" s="51">
        <f t="shared" si="4"/>
        <v>0</v>
      </c>
    </row>
    <row r="80" spans="1:30" x14ac:dyDescent="0.3">
      <c r="A80" t="s">
        <v>96</v>
      </c>
      <c r="B80" t="s">
        <v>205</v>
      </c>
      <c r="C80" t="s">
        <v>19</v>
      </c>
      <c r="D80">
        <v>166.04208526620701</v>
      </c>
      <c r="E80">
        <v>457.24098937413498</v>
      </c>
      <c r="F80">
        <v>73.543778185639397</v>
      </c>
      <c r="G80">
        <v>7367.4438800940598</v>
      </c>
      <c r="H80">
        <v>29.275326135852499</v>
      </c>
      <c r="S80" s="34" t="s">
        <v>43</v>
      </c>
      <c r="T80" s="32" t="s">
        <v>19</v>
      </c>
      <c r="U80" s="33" t="e">
        <f t="array" ref="U80">INDEX($G$2:$G$20000,MATCH(1,IF($A$2:$A$20000=$S80,IF($C$2:$C$20000=$T80,1)),0))</f>
        <v>#N/A</v>
      </c>
      <c r="V80" s="32">
        <f>IFERROR(($L$18*(U80^2) + 'Prot 96-well Smpls Analysis'!$L$19*U80+$L$20),0)</f>
        <v>0</v>
      </c>
      <c r="X80" s="40" t="s">
        <v>43</v>
      </c>
      <c r="Y80" s="38" t="s">
        <v>175</v>
      </c>
      <c r="Z80" s="39" t="e">
        <f t="array" ref="Z80">INDEX($G$2:$G$20000,MATCH(1,IF($A$2:$A$20000=$X80,IF($C$2:$C$20000=$Y80,1)),0))</f>
        <v>#N/A</v>
      </c>
      <c r="AA80" s="38">
        <f t="shared" si="3"/>
        <v>0</v>
      </c>
      <c r="AC80" s="7" t="s">
        <v>43</v>
      </c>
      <c r="AD80" s="51">
        <f t="shared" si="4"/>
        <v>0</v>
      </c>
    </row>
    <row r="81" spans="1:30" x14ac:dyDescent="0.3">
      <c r="A81" t="s">
        <v>96</v>
      </c>
      <c r="B81" t="s">
        <v>205</v>
      </c>
      <c r="C81"/>
      <c r="D81">
        <v>391.27523183644303</v>
      </c>
      <c r="E81">
        <v>0.37098152986559602</v>
      </c>
      <c r="F81">
        <v>5.9669592135100799E-2</v>
      </c>
      <c r="G81">
        <v>5.9775603354750997</v>
      </c>
      <c r="H81">
        <v>40.809850312594698</v>
      </c>
      <c r="S81" s="34" t="s">
        <v>44</v>
      </c>
      <c r="T81" s="32" t="s">
        <v>19</v>
      </c>
      <c r="U81" s="33" t="e">
        <f t="array" ref="U81">INDEX($G$2:$G$20000,MATCH(1,IF($A$2:$A$20000=$S81,IF($C$2:$C$20000=$T81,1)),0))</f>
        <v>#N/A</v>
      </c>
      <c r="V81" s="32">
        <f>IFERROR(($L$18*(U81^2) + 'Prot 96-well Smpls Analysis'!$L$19*U81+$L$20),0)</f>
        <v>0</v>
      </c>
      <c r="X81" s="40" t="s">
        <v>44</v>
      </c>
      <c r="Y81" s="38" t="s">
        <v>175</v>
      </c>
      <c r="Z81" s="39" t="e">
        <f t="array" ref="Z81">INDEX($G$2:$G$20000,MATCH(1,IF($A$2:$A$20000=$X81,IF($C$2:$C$20000=$Y81,1)),0))</f>
        <v>#N/A</v>
      </c>
      <c r="AA81" s="38">
        <f t="shared" si="3"/>
        <v>0</v>
      </c>
      <c r="AC81" s="7" t="s">
        <v>44</v>
      </c>
      <c r="AD81" s="51">
        <f t="shared" si="4"/>
        <v>0</v>
      </c>
    </row>
    <row r="82" spans="1:30" x14ac:dyDescent="0.3">
      <c r="A82" t="s">
        <v>97</v>
      </c>
      <c r="B82" t="s">
        <v>206</v>
      </c>
      <c r="C82" t="s">
        <v>182</v>
      </c>
      <c r="D82">
        <v>0.92497924630230499</v>
      </c>
      <c r="E82"/>
      <c r="F82"/>
      <c r="G82">
        <v>8.3128991022090695</v>
      </c>
      <c r="H82">
        <v>12.598878750218001</v>
      </c>
      <c r="S82" s="34" t="s">
        <v>45</v>
      </c>
      <c r="T82" s="32" t="s">
        <v>19</v>
      </c>
      <c r="U82" s="33" t="e">
        <f t="array" ref="U82">INDEX($G$2:$G$20000,MATCH(1,IF($A$2:$A$20000=$S82,IF($C$2:$C$20000=$T82,1)),0))</f>
        <v>#N/A</v>
      </c>
      <c r="V82" s="32">
        <f>IFERROR(($L$18*(U82^2) + 'Prot 96-well Smpls Analysis'!$L$19*U82+$L$20),0)</f>
        <v>0</v>
      </c>
      <c r="X82" s="40" t="s">
        <v>45</v>
      </c>
      <c r="Y82" s="38" t="s">
        <v>175</v>
      </c>
      <c r="Z82" s="39" t="e">
        <f t="array" ref="Z82">INDEX($G$2:$G$20000,MATCH(1,IF($A$2:$A$20000=$X82,IF($C$2:$C$20000=$Y82,1)),0))</f>
        <v>#N/A</v>
      </c>
      <c r="AA82" s="38">
        <f t="shared" si="3"/>
        <v>0</v>
      </c>
      <c r="AC82" s="7" t="s">
        <v>45</v>
      </c>
      <c r="AD82" s="51">
        <f t="shared" si="4"/>
        <v>0</v>
      </c>
    </row>
    <row r="83" spans="1:30" x14ac:dyDescent="0.3">
      <c r="A83" t="s">
        <v>97</v>
      </c>
      <c r="B83" t="s">
        <v>206</v>
      </c>
      <c r="C83" t="s">
        <v>183</v>
      </c>
      <c r="D83">
        <v>1.2182630947179101</v>
      </c>
      <c r="E83"/>
      <c r="F83"/>
      <c r="G83">
        <v>1503.3574657510101</v>
      </c>
      <c r="H83">
        <v>12.9166666666667</v>
      </c>
      <c r="S83" s="34" t="s">
        <v>46</v>
      </c>
      <c r="T83" s="32" t="s">
        <v>19</v>
      </c>
      <c r="U83" s="33" t="e">
        <f t="array" ref="U83">INDEX($G$2:$G$20000,MATCH(1,IF($A$2:$A$20000=$S83,IF($C$2:$C$20000=$T83,1)),0))</f>
        <v>#N/A</v>
      </c>
      <c r="V83" s="32">
        <f>IFERROR(($L$18*(U83^2) + 'Prot 96-well Smpls Analysis'!$L$19*U83+$L$20),0)</f>
        <v>0</v>
      </c>
      <c r="X83" s="40" t="s">
        <v>46</v>
      </c>
      <c r="Y83" s="38" t="s">
        <v>175</v>
      </c>
      <c r="Z83" s="39" t="e">
        <f t="array" ref="Z83">INDEX($G$2:$G$20000,MATCH(1,IF($A$2:$A$20000=$X83,IF($C$2:$C$20000=$Y83,1)),0))</f>
        <v>#N/A</v>
      </c>
      <c r="AA83" s="38">
        <f t="shared" si="3"/>
        <v>0</v>
      </c>
      <c r="AC83" s="7" t="s">
        <v>46</v>
      </c>
      <c r="AD83" s="51">
        <f t="shared" si="4"/>
        <v>0</v>
      </c>
    </row>
    <row r="84" spans="1:30" x14ac:dyDescent="0.3">
      <c r="A84" t="s">
        <v>97</v>
      </c>
      <c r="B84" t="s">
        <v>206</v>
      </c>
      <c r="C84" t="s">
        <v>184</v>
      </c>
      <c r="D84">
        <v>6.0081753705278196</v>
      </c>
      <c r="E84"/>
      <c r="F84"/>
      <c r="G84">
        <v>340.22348044422699</v>
      </c>
      <c r="H84">
        <v>15.325164559751</v>
      </c>
      <c r="S84" s="34" t="s">
        <v>47</v>
      </c>
      <c r="T84" s="32" t="s">
        <v>19</v>
      </c>
      <c r="U84" s="33" t="e">
        <f t="array" ref="U84">INDEX($G$2:$G$20000,MATCH(1,IF($A$2:$A$20000=$S84,IF($C$2:$C$20000=$T84,1)),0))</f>
        <v>#N/A</v>
      </c>
      <c r="V84" s="32">
        <f>IFERROR(($L$18*(U84^2) + 'Prot 96-well Smpls Analysis'!$L$19*U84+$L$20),0)</f>
        <v>0</v>
      </c>
      <c r="X84" s="40" t="s">
        <v>47</v>
      </c>
      <c r="Y84" s="38" t="s">
        <v>175</v>
      </c>
      <c r="Z84" s="39" t="e">
        <f t="array" ref="Z84">INDEX($G$2:$G$20000,MATCH(1,IF($A$2:$A$20000=$X84,IF($C$2:$C$20000=$Y84,1)),0))</f>
        <v>#N/A</v>
      </c>
      <c r="AA84" s="38">
        <f t="shared" si="3"/>
        <v>0</v>
      </c>
      <c r="AC84" s="7" t="s">
        <v>47</v>
      </c>
      <c r="AD84" s="51">
        <f t="shared" si="4"/>
        <v>0</v>
      </c>
    </row>
    <row r="85" spans="1:30" x14ac:dyDescent="0.3">
      <c r="A85" t="s">
        <v>97</v>
      </c>
      <c r="B85" t="s">
        <v>206</v>
      </c>
      <c r="C85" t="s">
        <v>184</v>
      </c>
      <c r="D85">
        <v>7.5470946053350998</v>
      </c>
      <c r="E85"/>
      <c r="F85"/>
      <c r="G85">
        <v>704.55944336991399</v>
      </c>
      <c r="H85">
        <v>15.7767579147043</v>
      </c>
      <c r="S85" s="34" t="s">
        <v>48</v>
      </c>
      <c r="T85" s="32" t="s">
        <v>19</v>
      </c>
      <c r="U85" s="33" t="e">
        <f t="array" ref="U85">INDEX($G$2:$G$20000,MATCH(1,IF($A$2:$A$20000=$S85,IF($C$2:$C$20000=$T85,1)),0))</f>
        <v>#N/A</v>
      </c>
      <c r="V85" s="32">
        <f>IFERROR(($L$18*(U85^2) + 'Prot 96-well Smpls Analysis'!$L$19*U85+$L$20),0)</f>
        <v>0</v>
      </c>
      <c r="X85" s="40" t="s">
        <v>48</v>
      </c>
      <c r="Y85" s="38" t="s">
        <v>175</v>
      </c>
      <c r="Z85" s="39" t="e">
        <f t="array" ref="Z85">INDEX($G$2:$G$20000,MATCH(1,IF($A$2:$A$20000=$X85,IF($C$2:$C$20000=$Y85,1)),0))</f>
        <v>#N/A</v>
      </c>
      <c r="AA85" s="38">
        <f t="shared" si="3"/>
        <v>0</v>
      </c>
      <c r="AC85" s="7" t="s">
        <v>48</v>
      </c>
      <c r="AD85" s="51">
        <f t="shared" si="4"/>
        <v>0</v>
      </c>
    </row>
    <row r="86" spans="1:30" x14ac:dyDescent="0.3">
      <c r="A86" t="s">
        <v>97</v>
      </c>
      <c r="B86" t="s">
        <v>206</v>
      </c>
      <c r="C86"/>
      <c r="D86">
        <v>12.0028580670784</v>
      </c>
      <c r="E86">
        <v>1.49354698366514</v>
      </c>
      <c r="F86">
        <v>0.26043973963914402</v>
      </c>
      <c r="G86">
        <v>23.914225945069099</v>
      </c>
      <c r="H86">
        <v>16.813750063115702</v>
      </c>
      <c r="S86" s="34" t="s">
        <v>31</v>
      </c>
      <c r="T86" s="32" t="s">
        <v>19</v>
      </c>
      <c r="U86" s="33" t="e">
        <f t="array" ref="U86">INDEX($G$2:$G$20000,MATCH(1,IF($A$2:$A$20000=$S86,IF($C$2:$C$20000=$T86,1)),0))</f>
        <v>#N/A</v>
      </c>
      <c r="V86" s="32">
        <f>IFERROR(($L$18*(U86^2) + 'Prot 96-well Smpls Analysis'!$L$19*U86+$L$20),0)</f>
        <v>0</v>
      </c>
      <c r="X86" s="40" t="s">
        <v>31</v>
      </c>
      <c r="Y86" s="38" t="s">
        <v>175</v>
      </c>
      <c r="Z86" s="39" t="e">
        <f t="array" ref="Z86">INDEX($G$2:$G$20000,MATCH(1,IF($A$2:$A$20000=$X86,IF($C$2:$C$20000=$Y86,1)),0))</f>
        <v>#N/A</v>
      </c>
      <c r="AA86" s="38">
        <f t="shared" si="3"/>
        <v>0</v>
      </c>
      <c r="AC86" s="7" t="s">
        <v>31</v>
      </c>
      <c r="AD86" s="51">
        <f t="shared" si="4"/>
        <v>0</v>
      </c>
    </row>
    <row r="87" spans="1:30" x14ac:dyDescent="0.3">
      <c r="A87" t="s">
        <v>97</v>
      </c>
      <c r="B87" t="s">
        <v>206</v>
      </c>
      <c r="C87"/>
      <c r="D87">
        <v>20.697919107811401</v>
      </c>
      <c r="E87">
        <v>5.9112799888099996</v>
      </c>
      <c r="F87">
        <v>1.03078928085796</v>
      </c>
      <c r="G87">
        <v>94.649640636053803</v>
      </c>
      <c r="H87">
        <v>18.285609886667199</v>
      </c>
      <c r="S87" s="34" t="s">
        <v>32</v>
      </c>
      <c r="T87" s="32" t="s">
        <v>19</v>
      </c>
      <c r="U87" s="33" t="e">
        <f t="array" ref="U87">INDEX($G$2:$G$20000,MATCH(1,IF($A$2:$A$20000=$S87,IF($C$2:$C$20000=$T87,1)),0))</f>
        <v>#N/A</v>
      </c>
      <c r="V87" s="32">
        <f>IFERROR(($L$18*(U87^2) + 'Prot 96-well Smpls Analysis'!$L$19*U87+$L$20),0)</f>
        <v>0</v>
      </c>
      <c r="X87" s="40" t="s">
        <v>32</v>
      </c>
      <c r="Y87" s="38" t="s">
        <v>175</v>
      </c>
      <c r="Z87" s="39" t="e">
        <f t="array" ref="Z87">INDEX($G$2:$G$20000,MATCH(1,IF($A$2:$A$20000=$X87,IF($C$2:$C$20000=$Y87,1)),0))</f>
        <v>#N/A</v>
      </c>
      <c r="AA87" s="38">
        <f t="shared" si="3"/>
        <v>0</v>
      </c>
      <c r="AC87" s="7" t="s">
        <v>32</v>
      </c>
      <c r="AD87" s="51">
        <f t="shared" si="4"/>
        <v>0</v>
      </c>
    </row>
    <row r="88" spans="1:30" x14ac:dyDescent="0.3">
      <c r="A88" t="s">
        <v>97</v>
      </c>
      <c r="B88" t="s">
        <v>206</v>
      </c>
      <c r="C88"/>
      <c r="D88">
        <v>22.347332903922499</v>
      </c>
      <c r="E88">
        <v>0.60615407638575902</v>
      </c>
      <c r="F88">
        <v>0.10569912534503</v>
      </c>
      <c r="G88">
        <v>9.7055571058377108</v>
      </c>
      <c r="H88">
        <v>18.5197694040504</v>
      </c>
      <c r="S88" s="34" t="s">
        <v>33</v>
      </c>
      <c r="T88" s="32" t="s">
        <v>19</v>
      </c>
      <c r="U88" s="33" t="e">
        <f t="array" ref="U88">INDEX($G$2:$G$20000,MATCH(1,IF($A$2:$A$20000=$S88,IF($C$2:$C$20000=$T88,1)),0))</f>
        <v>#N/A</v>
      </c>
      <c r="V88" s="32">
        <f>IFERROR(($L$18*(U88^2) + 'Prot 96-well Smpls Analysis'!$L$19*U88+$L$20),0)</f>
        <v>0</v>
      </c>
      <c r="X88" s="40" t="s">
        <v>33</v>
      </c>
      <c r="Y88" s="38" t="s">
        <v>175</v>
      </c>
      <c r="Z88" s="39" t="e">
        <f t="array" ref="Z88">INDEX($G$2:$G$20000,MATCH(1,IF($A$2:$A$20000=$X88,IF($C$2:$C$20000=$Y88,1)),0))</f>
        <v>#N/A</v>
      </c>
      <c r="AA88" s="38">
        <f t="shared" si="3"/>
        <v>0</v>
      </c>
      <c r="AC88" s="7" t="s">
        <v>33</v>
      </c>
      <c r="AD88" s="51">
        <f t="shared" si="4"/>
        <v>0</v>
      </c>
    </row>
    <row r="89" spans="1:30" x14ac:dyDescent="0.3">
      <c r="A89" t="s">
        <v>97</v>
      </c>
      <c r="B89" t="s">
        <v>206</v>
      </c>
      <c r="C89"/>
      <c r="D89">
        <v>34.552688605366399</v>
      </c>
      <c r="E89">
        <v>30.310117013570601</v>
      </c>
      <c r="F89">
        <v>5.2853770720186297</v>
      </c>
      <c r="G89">
        <v>485.31649463430699</v>
      </c>
      <c r="H89">
        <v>20.0083549074151</v>
      </c>
      <c r="S89" s="34" t="s">
        <v>34</v>
      </c>
      <c r="T89" s="32" t="s">
        <v>19</v>
      </c>
      <c r="U89" s="33" t="e">
        <f t="array" ref="U89">INDEX($G$2:$G$20000,MATCH(1,IF($A$2:$A$20000=$S89,IF($C$2:$C$20000=$T89,1)),0))</f>
        <v>#N/A</v>
      </c>
      <c r="V89" s="32">
        <f>IFERROR(($L$18*(U89^2) + 'Prot 96-well Smpls Analysis'!$L$19*U89+$L$20),0)</f>
        <v>0</v>
      </c>
      <c r="X89" s="40" t="s">
        <v>34</v>
      </c>
      <c r="Y89" s="38" t="s">
        <v>175</v>
      </c>
      <c r="Z89" s="39" t="e">
        <f t="array" ref="Z89">INDEX($G$2:$G$20000,MATCH(1,IF($A$2:$A$20000=$X89,IF($C$2:$C$20000=$Y89,1)),0))</f>
        <v>#N/A</v>
      </c>
      <c r="AA89" s="38">
        <f t="shared" si="3"/>
        <v>0</v>
      </c>
      <c r="AC89" s="7" t="s">
        <v>34</v>
      </c>
      <c r="AD89" s="51">
        <f t="shared" si="4"/>
        <v>0</v>
      </c>
    </row>
    <row r="90" spans="1:30" x14ac:dyDescent="0.3">
      <c r="A90" t="s">
        <v>97</v>
      </c>
      <c r="B90" t="s">
        <v>206</v>
      </c>
      <c r="C90"/>
      <c r="D90">
        <v>43.555192867091897</v>
      </c>
      <c r="E90">
        <v>6.4753759134418702</v>
      </c>
      <c r="F90">
        <v>1.12915444603147</v>
      </c>
      <c r="G90">
        <v>103.681775241712</v>
      </c>
      <c r="H90">
        <v>20.928267297134798</v>
      </c>
      <c r="S90" s="34" t="s">
        <v>35</v>
      </c>
      <c r="T90" s="32" t="s">
        <v>19</v>
      </c>
      <c r="U90" s="33" t="e">
        <f t="array" ref="U90">INDEX($G$2:$G$20000,MATCH(1,IF($A$2:$A$20000=$S90,IF($C$2:$C$20000=$T90,1)),0))</f>
        <v>#N/A</v>
      </c>
      <c r="V90" s="32">
        <f>IFERROR(($L$18*(U90^2) + 'Prot 96-well Smpls Analysis'!$L$19*U90+$L$20),0)</f>
        <v>0</v>
      </c>
      <c r="X90" s="40" t="s">
        <v>35</v>
      </c>
      <c r="Y90" s="38" t="s">
        <v>175</v>
      </c>
      <c r="Z90" s="39" t="e">
        <f t="array" ref="Z90">INDEX($G$2:$G$20000,MATCH(1,IF($A$2:$A$20000=$X90,IF($C$2:$C$20000=$Y90,1)),0))</f>
        <v>#N/A</v>
      </c>
      <c r="AA90" s="38">
        <f t="shared" si="3"/>
        <v>0</v>
      </c>
      <c r="AC90" s="7" t="s">
        <v>35</v>
      </c>
      <c r="AD90" s="51">
        <f t="shared" si="4"/>
        <v>0</v>
      </c>
    </row>
    <row r="91" spans="1:30" x14ac:dyDescent="0.3">
      <c r="A91" t="s">
        <v>97</v>
      </c>
      <c r="B91" t="s">
        <v>206</v>
      </c>
      <c r="C91"/>
      <c r="D91">
        <v>96.541779062120298</v>
      </c>
      <c r="E91">
        <v>39.418301459613701</v>
      </c>
      <c r="F91">
        <v>6.8736318853299698</v>
      </c>
      <c r="G91">
        <v>631.15400974047702</v>
      </c>
      <c r="H91">
        <v>25.076235890780101</v>
      </c>
      <c r="S91" s="34" t="s">
        <v>36</v>
      </c>
      <c r="T91" s="32" t="s">
        <v>19</v>
      </c>
      <c r="U91" s="33" t="e">
        <f t="array" ref="U91">INDEX($G$2:$G$20000,MATCH(1,IF($A$2:$A$20000=$S91,IF($C$2:$C$20000=$T91,1)),0))</f>
        <v>#N/A</v>
      </c>
      <c r="V91" s="32">
        <f>IFERROR(($L$18*(U91^2) + 'Prot 96-well Smpls Analysis'!$L$19*U91+$L$20),0)</f>
        <v>0</v>
      </c>
      <c r="X91" s="40" t="s">
        <v>36</v>
      </c>
      <c r="Y91" s="38" t="s">
        <v>175</v>
      </c>
      <c r="Z91" s="39" t="e">
        <f t="array" ref="Z91">INDEX($G$2:$G$20000,MATCH(1,IF($A$2:$A$20000=$X91,IF($C$2:$C$20000=$Y91,1)),0))</f>
        <v>#N/A</v>
      </c>
      <c r="AA91" s="38">
        <f t="shared" si="3"/>
        <v>0</v>
      </c>
      <c r="AC91" s="7" t="s">
        <v>36</v>
      </c>
      <c r="AD91" s="51">
        <f t="shared" si="4"/>
        <v>0</v>
      </c>
    </row>
    <row r="92" spans="1:30" x14ac:dyDescent="0.3">
      <c r="A92" t="s">
        <v>97</v>
      </c>
      <c r="B92" t="s">
        <v>206</v>
      </c>
      <c r="C92"/>
      <c r="D92">
        <v>131.24778618143301</v>
      </c>
      <c r="E92">
        <v>9.3024650462357901</v>
      </c>
      <c r="F92">
        <v>1.6221328161358199</v>
      </c>
      <c r="G92">
        <v>148.94827775412401</v>
      </c>
      <c r="H92">
        <v>27.267299946294301</v>
      </c>
      <c r="S92" s="34" t="s">
        <v>52</v>
      </c>
      <c r="T92" s="32" t="s">
        <v>19</v>
      </c>
      <c r="U92" s="33" t="e">
        <f t="array" ref="U92">INDEX($G$2:$G$20000,MATCH(1,IF($A$2:$A$20000=$S92,IF($C$2:$C$20000=$T92,1)),0))</f>
        <v>#N/A</v>
      </c>
      <c r="V92" s="32">
        <f>IFERROR(($L$18*(U92^2) + 'Prot 96-well Smpls Analysis'!$L$19*U92+$L$20),0)</f>
        <v>0</v>
      </c>
      <c r="X92" s="40" t="s">
        <v>52</v>
      </c>
      <c r="Y92" s="38" t="s">
        <v>175</v>
      </c>
      <c r="Z92" s="39" t="e">
        <f t="array" ref="Z92">INDEX($G$2:$G$20000,MATCH(1,IF($A$2:$A$20000=$X92,IF($C$2:$C$20000=$Y92,1)),0))</f>
        <v>#N/A</v>
      </c>
      <c r="AA92" s="38">
        <f t="shared" si="3"/>
        <v>0</v>
      </c>
      <c r="AC92" s="7" t="s">
        <v>52</v>
      </c>
      <c r="AD92" s="51">
        <f t="shared" si="4"/>
        <v>0</v>
      </c>
    </row>
    <row r="93" spans="1:30" x14ac:dyDescent="0.3">
      <c r="A93" t="s">
        <v>97</v>
      </c>
      <c r="B93" t="s">
        <v>206</v>
      </c>
      <c r="C93"/>
      <c r="D93">
        <v>154.16238462472199</v>
      </c>
      <c r="E93">
        <v>22.966214754666701</v>
      </c>
      <c r="F93">
        <v>4.0047718997925497</v>
      </c>
      <c r="G93">
        <v>367.72813627750998</v>
      </c>
      <c r="H93">
        <v>28.6053543313412</v>
      </c>
      <c r="S93" s="34" t="s">
        <v>53</v>
      </c>
      <c r="T93" s="32" t="s">
        <v>19</v>
      </c>
      <c r="U93" s="33" t="e">
        <f t="array" ref="U93">INDEX($G$2:$G$20000,MATCH(1,IF($A$2:$A$20000=$S93,IF($C$2:$C$20000=$T93,1)),0))</f>
        <v>#N/A</v>
      </c>
      <c r="V93" s="32">
        <f>IFERROR(($L$18*(U93^2) + 'Prot 96-well Smpls Analysis'!$L$19*U93+$L$20),0)</f>
        <v>0</v>
      </c>
      <c r="X93" s="40" t="s">
        <v>53</v>
      </c>
      <c r="Y93" s="38" t="s">
        <v>175</v>
      </c>
      <c r="Z93" s="39" t="e">
        <f t="array" ref="Z93">INDEX($G$2:$G$20000,MATCH(1,IF($A$2:$A$20000=$X93,IF($C$2:$C$20000=$Y93,1)),0))</f>
        <v>#N/A</v>
      </c>
      <c r="AA93" s="38">
        <f t="shared" si="3"/>
        <v>0</v>
      </c>
      <c r="AC93" s="7" t="s">
        <v>53</v>
      </c>
      <c r="AD93" s="51">
        <f t="shared" si="4"/>
        <v>0</v>
      </c>
    </row>
    <row r="94" spans="1:30" x14ac:dyDescent="0.3">
      <c r="A94" t="s">
        <v>97</v>
      </c>
      <c r="B94" t="s">
        <v>206</v>
      </c>
      <c r="C94" t="s">
        <v>19</v>
      </c>
      <c r="D94">
        <v>169.329999018916</v>
      </c>
      <c r="E94">
        <v>456.987776816961</v>
      </c>
      <c r="F94">
        <v>79.688003734849403</v>
      </c>
      <c r="G94">
        <v>7317.1510963232104</v>
      </c>
      <c r="H94">
        <v>29.458364001808501</v>
      </c>
      <c r="S94" s="34" t="s">
        <v>54</v>
      </c>
      <c r="T94" s="32" t="s">
        <v>19</v>
      </c>
      <c r="U94" s="33" t="e">
        <f t="array" ref="U94">INDEX($G$2:$G$20000,MATCH(1,IF($A$2:$A$20000=$S94,IF($C$2:$C$20000=$T94,1)),0))</f>
        <v>#N/A</v>
      </c>
      <c r="V94" s="32">
        <f>IFERROR(($L$18*(U94^2) + 'Prot 96-well Smpls Analysis'!$L$19*U94+$L$20),0)</f>
        <v>0</v>
      </c>
      <c r="X94" s="40" t="s">
        <v>54</v>
      </c>
      <c r="Y94" s="38" t="s">
        <v>175</v>
      </c>
      <c r="Z94" s="39" t="e">
        <f t="array" ref="Z94">INDEX($G$2:$G$20000,MATCH(1,IF($A$2:$A$20000=$X94,IF($C$2:$C$20000=$Y94,1)),0))</f>
        <v>#N/A</v>
      </c>
      <c r="AA94" s="38">
        <f t="shared" si="3"/>
        <v>0</v>
      </c>
      <c r="AC94" s="7" t="s">
        <v>54</v>
      </c>
      <c r="AD94" s="51">
        <f t="shared" si="4"/>
        <v>0</v>
      </c>
    </row>
    <row r="95" spans="1:30" x14ac:dyDescent="0.3">
      <c r="A95" t="s">
        <v>98</v>
      </c>
      <c r="B95" t="s">
        <v>207</v>
      </c>
      <c r="C95" t="s">
        <v>182</v>
      </c>
      <c r="D95">
        <v>0.92445599920863597</v>
      </c>
      <c r="E95"/>
      <c r="F95"/>
      <c r="G95">
        <v>8.2380024916936492</v>
      </c>
      <c r="H95">
        <v>12.5982485173557</v>
      </c>
      <c r="S95" s="34" t="s">
        <v>55</v>
      </c>
      <c r="T95" s="32" t="s">
        <v>19</v>
      </c>
      <c r="U95" s="33" t="e">
        <f t="array" ref="U95">INDEX($G$2:$G$20000,MATCH(1,IF($A$2:$A$20000=$S95,IF($C$2:$C$20000=$T95,1)),0))</f>
        <v>#N/A</v>
      </c>
      <c r="V95" s="32">
        <f>IFERROR(($L$18*(U95^2) + 'Prot 96-well Smpls Analysis'!$L$19*U95+$L$20),0)</f>
        <v>0</v>
      </c>
      <c r="X95" s="40" t="s">
        <v>55</v>
      </c>
      <c r="Y95" s="38" t="s">
        <v>175</v>
      </c>
      <c r="Z95" s="39" t="e">
        <f t="array" ref="Z95">INDEX($G$2:$G$20000,MATCH(1,IF($A$2:$A$20000=$X95,IF($C$2:$C$20000=$Y95,1)),0))</f>
        <v>#N/A</v>
      </c>
      <c r="AA95" s="38">
        <f t="shared" si="3"/>
        <v>0</v>
      </c>
      <c r="AC95" s="7" t="s">
        <v>55</v>
      </c>
      <c r="AD95" s="51">
        <f t="shared" si="4"/>
        <v>0</v>
      </c>
    </row>
    <row r="96" spans="1:30" x14ac:dyDescent="0.3">
      <c r="A96" t="s">
        <v>98</v>
      </c>
      <c r="B96" t="s">
        <v>207</v>
      </c>
      <c r="C96" t="s">
        <v>183</v>
      </c>
      <c r="D96">
        <v>1.2182630947179101</v>
      </c>
      <c r="E96"/>
      <c r="F96"/>
      <c r="G96">
        <v>1500.19077252328</v>
      </c>
      <c r="H96">
        <v>12.9166666666667</v>
      </c>
      <c r="S96" s="34" t="s">
        <v>56</v>
      </c>
      <c r="T96" s="32" t="s">
        <v>19</v>
      </c>
      <c r="U96" s="33" t="e">
        <f t="array" ref="U96">INDEX($G$2:$G$20000,MATCH(1,IF($A$2:$A$20000=$S96,IF($C$2:$C$20000=$T96,1)),0))</f>
        <v>#N/A</v>
      </c>
      <c r="V96" s="32">
        <f>IFERROR(($L$18*(U96^2) + 'Prot 96-well Smpls Analysis'!$L$19*U96+$L$20),0)</f>
        <v>0</v>
      </c>
      <c r="X96" s="40" t="s">
        <v>56</v>
      </c>
      <c r="Y96" s="38" t="s">
        <v>175</v>
      </c>
      <c r="Z96" s="39" t="e">
        <f t="array" ref="Z96">INDEX($G$2:$G$20000,MATCH(1,IF($A$2:$A$20000=$X96,IF($C$2:$C$20000=$Y96,1)),0))</f>
        <v>#N/A</v>
      </c>
      <c r="AA96" s="38">
        <f t="shared" si="3"/>
        <v>0</v>
      </c>
      <c r="AC96" s="7" t="s">
        <v>56</v>
      </c>
      <c r="AD96" s="51">
        <f t="shared" si="4"/>
        <v>0</v>
      </c>
    </row>
    <row r="97" spans="1:30" x14ac:dyDescent="0.3">
      <c r="A97" t="s">
        <v>98</v>
      </c>
      <c r="B97" t="s">
        <v>207</v>
      </c>
      <c r="C97" t="s">
        <v>184</v>
      </c>
      <c r="D97">
        <v>6.0763191912363697</v>
      </c>
      <c r="E97"/>
      <c r="F97"/>
      <c r="G97">
        <v>210.730153968401</v>
      </c>
      <c r="H97">
        <v>15.346699911408599</v>
      </c>
      <c r="S97" s="34" t="s">
        <v>117</v>
      </c>
      <c r="T97" s="32" t="s">
        <v>19</v>
      </c>
      <c r="U97" s="33" t="e">
        <f t="array" ref="U97">INDEX($G$2:$G$20000,MATCH(1,IF($A$2:$A$20000=$S97,IF($C$2:$C$20000=$T97,1)),0))</f>
        <v>#N/A</v>
      </c>
      <c r="V97" s="32">
        <f>IFERROR(($L$18*(U97^2) + 'Prot 96-well Smpls Analysis'!$L$19*U97+$L$20),0)</f>
        <v>0</v>
      </c>
      <c r="X97" s="40" t="s">
        <v>117</v>
      </c>
      <c r="Y97" s="38" t="s">
        <v>175</v>
      </c>
      <c r="Z97" s="39" t="e">
        <f t="array" ref="Z97">INDEX($G$2:$G$20000,MATCH(1,IF($A$2:$A$20000=$X97,IF($C$2:$C$20000=$Y97,1)),0))</f>
        <v>#N/A</v>
      </c>
      <c r="AA97" s="38">
        <f t="shared" ref="AA97" si="5">IFERROR(($L$18*(Z97^2) + $L$19*Z97),0)</f>
        <v>0</v>
      </c>
      <c r="AC97" s="7" t="s">
        <v>117</v>
      </c>
      <c r="AD97" s="51">
        <f t="shared" ref="AD97" si="6">SUM(VLOOKUP(AC97,$S$2:$V$97,4,FALSE), VLOOKUP(AC97,$X$2:$AA$97,4,FALSE))</f>
        <v>0</v>
      </c>
    </row>
    <row r="98" spans="1:30" x14ac:dyDescent="0.3">
      <c r="A98" t="s">
        <v>98</v>
      </c>
      <c r="B98" t="s">
        <v>207</v>
      </c>
      <c r="C98" t="s">
        <v>184</v>
      </c>
      <c r="D98">
        <v>7.6296657323699497</v>
      </c>
      <c r="E98"/>
      <c r="F98"/>
      <c r="G98">
        <v>419.372057263866</v>
      </c>
      <c r="H98">
        <v>15.799188860429499</v>
      </c>
    </row>
    <row r="99" spans="1:30" x14ac:dyDescent="0.3">
      <c r="A99" t="s">
        <v>98</v>
      </c>
      <c r="B99" t="s">
        <v>207</v>
      </c>
      <c r="C99"/>
      <c r="D99">
        <v>12.460729627170901</v>
      </c>
      <c r="E99">
        <v>2.1976790302826301</v>
      </c>
      <c r="F99">
        <v>0.27383593074755302</v>
      </c>
      <c r="G99">
        <v>35.047668883163198</v>
      </c>
      <c r="H99">
        <v>16.9052729580361</v>
      </c>
    </row>
    <row r="100" spans="1:30" x14ac:dyDescent="0.3">
      <c r="A100" t="s">
        <v>98</v>
      </c>
      <c r="B100" t="s">
        <v>207</v>
      </c>
      <c r="C100"/>
      <c r="D100">
        <v>15.0739129712722</v>
      </c>
      <c r="E100">
        <v>1.2091932636115399</v>
      </c>
      <c r="F100">
        <v>0.15066829970714701</v>
      </c>
      <c r="G100">
        <v>19.2837100117201</v>
      </c>
      <c r="H100">
        <v>17.391279606984501</v>
      </c>
    </row>
    <row r="101" spans="1:30" x14ac:dyDescent="0.3">
      <c r="A101" t="s">
        <v>98</v>
      </c>
      <c r="B101" t="s">
        <v>207</v>
      </c>
      <c r="C101"/>
      <c r="D101">
        <v>16.954137682676599</v>
      </c>
      <c r="E101">
        <v>0.67230945788658503</v>
      </c>
      <c r="F101">
        <v>8.3771325846012795E-2</v>
      </c>
      <c r="G101">
        <v>10.721710924273401</v>
      </c>
      <c r="H101">
        <v>17.709697756295501</v>
      </c>
    </row>
    <row r="102" spans="1:30" x14ac:dyDescent="0.3">
      <c r="A102" t="s">
        <v>98</v>
      </c>
      <c r="B102" t="s">
        <v>207</v>
      </c>
      <c r="C102"/>
      <c r="D102">
        <v>20.887160106698101</v>
      </c>
      <c r="E102">
        <v>9.0476183333128795</v>
      </c>
      <c r="F102">
        <v>1.1273543375588999</v>
      </c>
      <c r="G102">
        <v>144.287644900723</v>
      </c>
      <c r="H102">
        <v>18.313016354990001</v>
      </c>
    </row>
    <row r="103" spans="1:30" x14ac:dyDescent="0.3">
      <c r="A103" t="s">
        <v>98</v>
      </c>
      <c r="B103" t="s">
        <v>207</v>
      </c>
      <c r="C103"/>
      <c r="D103">
        <v>22.4274385885161</v>
      </c>
      <c r="E103">
        <v>1.9971670336074201</v>
      </c>
      <c r="F103">
        <v>0.248851668496779</v>
      </c>
      <c r="G103">
        <v>31.8499871608822</v>
      </c>
      <c r="H103">
        <v>18.530881404518599</v>
      </c>
    </row>
    <row r="104" spans="1:30" x14ac:dyDescent="0.3">
      <c r="A104" t="s">
        <v>98</v>
      </c>
      <c r="B104" t="s">
        <v>207</v>
      </c>
      <c r="C104"/>
      <c r="D104">
        <v>26.3580795076725</v>
      </c>
      <c r="E104">
        <v>0.51777117372981596</v>
      </c>
      <c r="F104">
        <v>6.4515495356172597E-2</v>
      </c>
      <c r="G104">
        <v>8.2571988011350097</v>
      </c>
      <c r="H104">
        <v>19.0504057533945</v>
      </c>
    </row>
    <row r="105" spans="1:30" x14ac:dyDescent="0.3">
      <c r="A105" t="s">
        <v>98</v>
      </c>
      <c r="B105" t="s">
        <v>207</v>
      </c>
      <c r="C105"/>
      <c r="D105">
        <v>34.836546481289197</v>
      </c>
      <c r="E105">
        <v>37.245853252227803</v>
      </c>
      <c r="F105">
        <v>4.6409201486073801</v>
      </c>
      <c r="G105">
        <v>593.98133852471096</v>
      </c>
      <c r="H105">
        <v>20.039177901255002</v>
      </c>
    </row>
    <row r="106" spans="1:30" x14ac:dyDescent="0.3">
      <c r="A106" t="s">
        <v>98</v>
      </c>
      <c r="B106" t="s">
        <v>207</v>
      </c>
      <c r="C106"/>
      <c r="D106">
        <v>43.894609817660701</v>
      </c>
      <c r="E106">
        <v>4.3086297625193701</v>
      </c>
      <c r="F106">
        <v>0.53686531336396504</v>
      </c>
      <c r="G106">
        <v>68.7122310292511</v>
      </c>
      <c r="H106">
        <v>20.960914649260499</v>
      </c>
    </row>
    <row r="107" spans="1:30" x14ac:dyDescent="0.3">
      <c r="A107" t="s">
        <v>98</v>
      </c>
      <c r="B107" t="s">
        <v>207</v>
      </c>
      <c r="C107"/>
      <c r="D107">
        <v>63.068503865782297</v>
      </c>
      <c r="E107">
        <v>3.7122409567721202</v>
      </c>
      <c r="F107">
        <v>0.462553877772655</v>
      </c>
      <c r="G107">
        <v>59.201271011232997</v>
      </c>
      <c r="H107">
        <v>22.636799645634198</v>
      </c>
    </row>
    <row r="108" spans="1:30" x14ac:dyDescent="0.3">
      <c r="A108" t="s">
        <v>98</v>
      </c>
      <c r="B108" t="s">
        <v>207</v>
      </c>
      <c r="C108"/>
      <c r="D108">
        <v>95.403816783035097</v>
      </c>
      <c r="E108">
        <v>61.016425851035599</v>
      </c>
      <c r="F108">
        <v>7.6027889121090597</v>
      </c>
      <c r="G108">
        <v>973.06451952000998</v>
      </c>
      <c r="H108">
        <v>24.9997974905212</v>
      </c>
    </row>
    <row r="109" spans="1:30" x14ac:dyDescent="0.3">
      <c r="A109" t="s">
        <v>98</v>
      </c>
      <c r="B109" t="s">
        <v>207</v>
      </c>
      <c r="C109"/>
      <c r="D109">
        <v>120.95983325508</v>
      </c>
      <c r="E109">
        <v>1.3022695759738001</v>
      </c>
      <c r="F109">
        <v>0.16226582522159499</v>
      </c>
      <c r="G109">
        <v>20.768052234396201</v>
      </c>
      <c r="H109">
        <v>26.642164786967399</v>
      </c>
    </row>
    <row r="110" spans="1:30" x14ac:dyDescent="0.3">
      <c r="A110" t="s">
        <v>98</v>
      </c>
      <c r="B110" t="s">
        <v>207</v>
      </c>
      <c r="C110"/>
      <c r="D110">
        <v>130.046927173227</v>
      </c>
      <c r="E110">
        <v>6.5908018595775903</v>
      </c>
      <c r="F110">
        <v>0.82122927721525696</v>
      </c>
      <c r="G110">
        <v>105.10736011313899</v>
      </c>
      <c r="H110">
        <v>27.195206835770701</v>
      </c>
    </row>
    <row r="111" spans="1:30" x14ac:dyDescent="0.3">
      <c r="A111" t="s">
        <v>98</v>
      </c>
      <c r="B111" t="s">
        <v>207</v>
      </c>
      <c r="C111"/>
      <c r="D111">
        <v>151.77381283222101</v>
      </c>
      <c r="E111">
        <v>34.2110063945211</v>
      </c>
      <c r="F111">
        <v>4.2627711548257299</v>
      </c>
      <c r="G111">
        <v>545.58286617529996</v>
      </c>
      <c r="H111">
        <v>28.468879433014799</v>
      </c>
    </row>
    <row r="112" spans="1:30" x14ac:dyDescent="0.3">
      <c r="A112" t="s">
        <v>98</v>
      </c>
      <c r="B112" t="s">
        <v>207</v>
      </c>
      <c r="C112" t="s">
        <v>19</v>
      </c>
      <c r="D112">
        <v>165.10588202211301</v>
      </c>
      <c r="E112">
        <v>638.52423599711199</v>
      </c>
      <c r="F112">
        <v>79.561608433171799</v>
      </c>
      <c r="G112">
        <v>10182.9182918597</v>
      </c>
      <c r="H112">
        <v>29.223027681382899</v>
      </c>
    </row>
    <row r="113" spans="1:8" x14ac:dyDescent="0.3">
      <c r="A113" t="s">
        <v>99</v>
      </c>
      <c r="B113" t="s">
        <v>208</v>
      </c>
      <c r="C113" t="s">
        <v>183</v>
      </c>
      <c r="D113">
        <v>1.2182630947179101</v>
      </c>
      <c r="E113"/>
      <c r="F113"/>
      <c r="G113">
        <v>1481.97030612361</v>
      </c>
      <c r="H113">
        <v>12.9166666666667</v>
      </c>
    </row>
    <row r="114" spans="1:8" x14ac:dyDescent="0.3">
      <c r="A114" t="s">
        <v>99</v>
      </c>
      <c r="B114" t="s">
        <v>208</v>
      </c>
      <c r="C114" t="s">
        <v>184</v>
      </c>
      <c r="D114">
        <v>6.0285527474005702</v>
      </c>
      <c r="E114"/>
      <c r="F114"/>
      <c r="G114">
        <v>329.92248104051902</v>
      </c>
      <c r="H114">
        <v>15.331621467240399</v>
      </c>
    </row>
    <row r="115" spans="1:8" x14ac:dyDescent="0.3">
      <c r="A115" t="s">
        <v>99</v>
      </c>
      <c r="B115" t="s">
        <v>208</v>
      </c>
      <c r="C115" t="s">
        <v>184</v>
      </c>
      <c r="D115">
        <v>7.5752534736532704</v>
      </c>
      <c r="E115"/>
      <c r="F115"/>
      <c r="G115">
        <v>659.52761229733699</v>
      </c>
      <c r="H115">
        <v>15.784425492347999</v>
      </c>
    </row>
    <row r="116" spans="1:8" x14ac:dyDescent="0.3">
      <c r="A116" t="s">
        <v>99</v>
      </c>
      <c r="B116" t="s">
        <v>208</v>
      </c>
      <c r="C116"/>
      <c r="D116">
        <v>12.5599185254807</v>
      </c>
      <c r="E116">
        <v>9.8650279800409795</v>
      </c>
      <c r="F116">
        <v>1.4207441721829499</v>
      </c>
      <c r="G116">
        <v>155.11644104042901</v>
      </c>
      <c r="H116">
        <v>16.924820814841201</v>
      </c>
    </row>
    <row r="117" spans="1:8" x14ac:dyDescent="0.3">
      <c r="A117" t="s">
        <v>99</v>
      </c>
      <c r="B117" t="s">
        <v>208</v>
      </c>
      <c r="C117"/>
      <c r="D117">
        <v>13.6996414571803</v>
      </c>
      <c r="E117">
        <v>3.0353254440867001</v>
      </c>
      <c r="F117">
        <v>0.43714229134369798</v>
      </c>
      <c r="G117">
        <v>47.727069932165698</v>
      </c>
      <c r="H117">
        <v>17.142837567670799</v>
      </c>
    </row>
    <row r="118" spans="1:8" x14ac:dyDescent="0.3">
      <c r="A118" t="s">
        <v>99</v>
      </c>
      <c r="B118" t="s">
        <v>208</v>
      </c>
      <c r="C118"/>
      <c r="D118">
        <v>15.0916621111114</v>
      </c>
      <c r="E118">
        <v>2.1265089646450499</v>
      </c>
      <c r="F118">
        <v>0.306256122610785</v>
      </c>
      <c r="G118">
        <v>33.436955587320703</v>
      </c>
      <c r="H118">
        <v>17.394395359397201</v>
      </c>
    </row>
    <row r="119" spans="1:8" x14ac:dyDescent="0.3">
      <c r="A119" t="s">
        <v>99</v>
      </c>
      <c r="B119" t="s">
        <v>208</v>
      </c>
      <c r="C119"/>
      <c r="D119">
        <v>16.065903619495899</v>
      </c>
      <c r="E119">
        <v>2.4080480553215899</v>
      </c>
      <c r="F119">
        <v>0.34680289279021698</v>
      </c>
      <c r="G119">
        <v>37.863840320730603</v>
      </c>
      <c r="H119">
        <v>17.5621005538815</v>
      </c>
    </row>
    <row r="120" spans="1:8" x14ac:dyDescent="0.3">
      <c r="A120" t="s">
        <v>99</v>
      </c>
      <c r="B120" t="s">
        <v>208</v>
      </c>
      <c r="C120"/>
      <c r="D120">
        <v>17.077386645819999</v>
      </c>
      <c r="E120">
        <v>4.9976869505978696</v>
      </c>
      <c r="F120">
        <v>0.71975818252339296</v>
      </c>
      <c r="G120">
        <v>78.582991835337296</v>
      </c>
      <c r="H120">
        <v>17.729805748365798</v>
      </c>
    </row>
    <row r="121" spans="1:8" x14ac:dyDescent="0.3">
      <c r="A121" t="s">
        <v>99</v>
      </c>
      <c r="B121" t="s">
        <v>208</v>
      </c>
      <c r="C121"/>
      <c r="D121">
        <v>20.681553573150101</v>
      </c>
      <c r="E121">
        <v>17.7708492977725</v>
      </c>
      <c r="F121">
        <v>2.55932680836115</v>
      </c>
      <c r="G121">
        <v>279.42656654530998</v>
      </c>
      <c r="H121">
        <v>18.283232890164001</v>
      </c>
    </row>
    <row r="122" spans="1:8" x14ac:dyDescent="0.3">
      <c r="A122" t="s">
        <v>99</v>
      </c>
      <c r="B122" t="s">
        <v>208</v>
      </c>
      <c r="C122"/>
      <c r="D122">
        <v>23.065946329639299</v>
      </c>
      <c r="E122">
        <v>7.9383840063908702</v>
      </c>
      <c r="F122">
        <v>1.14327225796508</v>
      </c>
      <c r="G122">
        <v>124.82213706589999</v>
      </c>
      <c r="H122">
        <v>18.618643279132499</v>
      </c>
    </row>
    <row r="123" spans="1:8" x14ac:dyDescent="0.3">
      <c r="A123" t="s">
        <v>99</v>
      </c>
      <c r="B123" t="s">
        <v>208</v>
      </c>
      <c r="C123"/>
      <c r="D123">
        <v>24.953568207844501</v>
      </c>
      <c r="E123">
        <v>5.1266551315396303</v>
      </c>
      <c r="F123">
        <v>0.73833195563794995</v>
      </c>
      <c r="G123">
        <v>80.610871054293099</v>
      </c>
      <c r="H123">
        <v>18.870201070859</v>
      </c>
    </row>
    <row r="124" spans="1:8" x14ac:dyDescent="0.3">
      <c r="A124" t="s">
        <v>99</v>
      </c>
      <c r="B124" t="s">
        <v>208</v>
      </c>
      <c r="C124"/>
      <c r="D124">
        <v>26.658320798900998</v>
      </c>
      <c r="E124">
        <v>30.916859037877</v>
      </c>
      <c r="F124">
        <v>4.4525922672632001</v>
      </c>
      <c r="G124">
        <v>486.13274608108799</v>
      </c>
      <c r="H124">
        <v>19.088217823688499</v>
      </c>
    </row>
    <row r="125" spans="1:8" x14ac:dyDescent="0.3">
      <c r="A125" t="s">
        <v>99</v>
      </c>
      <c r="B125" t="s">
        <v>208</v>
      </c>
      <c r="C125"/>
      <c r="D125">
        <v>34.4193191599215</v>
      </c>
      <c r="E125">
        <v>53.599809790862899</v>
      </c>
      <c r="F125">
        <v>7.7193513839549004</v>
      </c>
      <c r="G125">
        <v>842.79656905423496</v>
      </c>
      <c r="H125">
        <v>19.993825873903699</v>
      </c>
    </row>
    <row r="126" spans="1:8" x14ac:dyDescent="0.3">
      <c r="A126" t="s">
        <v>99</v>
      </c>
      <c r="B126" t="s">
        <v>208</v>
      </c>
      <c r="C126"/>
      <c r="D126">
        <v>36.291289469061702</v>
      </c>
      <c r="E126">
        <v>41.323262261500901</v>
      </c>
      <c r="F126">
        <v>5.9513043604536504</v>
      </c>
      <c r="G126">
        <v>649.76170236444204</v>
      </c>
      <c r="H126">
        <v>20.195072107284901</v>
      </c>
    </row>
    <row r="127" spans="1:8" x14ac:dyDescent="0.3">
      <c r="A127" t="s">
        <v>99</v>
      </c>
      <c r="B127" t="s">
        <v>208</v>
      </c>
      <c r="C127"/>
      <c r="D127">
        <v>43.604052877379203</v>
      </c>
      <c r="E127">
        <v>71.604449069636104</v>
      </c>
      <c r="F127">
        <v>10.312348218766401</v>
      </c>
      <c r="G127">
        <v>1125.8992194258799</v>
      </c>
      <c r="H127">
        <v>20.932974963015699</v>
      </c>
    </row>
    <row r="128" spans="1:8" x14ac:dyDescent="0.3">
      <c r="A128" t="s">
        <v>99</v>
      </c>
      <c r="B128" t="s">
        <v>208</v>
      </c>
      <c r="C128"/>
      <c r="D128">
        <v>57.239708254838199</v>
      </c>
      <c r="E128">
        <v>9.5871002413254605</v>
      </c>
      <c r="F128">
        <v>1.38071750263199</v>
      </c>
      <c r="G128">
        <v>150.74634074439399</v>
      </c>
      <c r="H128">
        <v>22.1572228827511</v>
      </c>
    </row>
    <row r="129" spans="1:8" x14ac:dyDescent="0.3">
      <c r="A129" t="s">
        <v>99</v>
      </c>
      <c r="B129" t="s">
        <v>208</v>
      </c>
      <c r="C129"/>
      <c r="D129">
        <v>59.450389437055698</v>
      </c>
      <c r="E129">
        <v>10.316607565000499</v>
      </c>
      <c r="F129">
        <v>1.48577987861035</v>
      </c>
      <c r="G129">
        <v>162.21702080636101</v>
      </c>
      <c r="H129">
        <v>22.341698596683798</v>
      </c>
    </row>
    <row r="130" spans="1:8" x14ac:dyDescent="0.3">
      <c r="A130" t="s">
        <v>99</v>
      </c>
      <c r="B130" t="s">
        <v>208</v>
      </c>
      <c r="C130"/>
      <c r="D130">
        <v>66.103668812039899</v>
      </c>
      <c r="E130">
        <v>3.4297200035670801</v>
      </c>
      <c r="F130">
        <v>0.493942309859214</v>
      </c>
      <c r="G130">
        <v>53.928479655085702</v>
      </c>
      <c r="H130">
        <v>22.878355219033502</v>
      </c>
    </row>
    <row r="131" spans="1:8" x14ac:dyDescent="0.3">
      <c r="A131" t="s">
        <v>99</v>
      </c>
      <c r="B131" t="s">
        <v>208</v>
      </c>
      <c r="C131"/>
      <c r="D131">
        <v>73.300130055221103</v>
      </c>
      <c r="E131">
        <v>1.7017311501033501</v>
      </c>
      <c r="F131">
        <v>0.24508036054465299</v>
      </c>
      <c r="G131">
        <v>26.757803439151601</v>
      </c>
      <c r="H131">
        <v>23.431782360831701</v>
      </c>
    </row>
    <row r="132" spans="1:8" x14ac:dyDescent="0.3">
      <c r="A132" t="s">
        <v>99</v>
      </c>
      <c r="B132" t="s">
        <v>208</v>
      </c>
      <c r="C132"/>
      <c r="D132">
        <v>95.528813250960695</v>
      </c>
      <c r="E132">
        <v>32.233750414839697</v>
      </c>
      <c r="F132">
        <v>4.6422486730030599</v>
      </c>
      <c r="G132">
        <v>506.83937803839802</v>
      </c>
      <c r="H132">
        <v>25.008211188983999</v>
      </c>
    </row>
    <row r="133" spans="1:8" x14ac:dyDescent="0.3">
      <c r="A133" t="s">
        <v>99</v>
      </c>
      <c r="B133" t="s">
        <v>208</v>
      </c>
      <c r="C133"/>
      <c r="D133">
        <v>122.478794784587</v>
      </c>
      <c r="E133">
        <v>1.13541414746495</v>
      </c>
      <c r="F133">
        <v>0.16352037077731599</v>
      </c>
      <c r="G133">
        <v>17.853107159761301</v>
      </c>
      <c r="H133">
        <v>26.7355746921722</v>
      </c>
    </row>
    <row r="134" spans="1:8" x14ac:dyDescent="0.3">
      <c r="A134" t="s">
        <v>99</v>
      </c>
      <c r="B134" t="s">
        <v>208</v>
      </c>
      <c r="C134"/>
      <c r="D134">
        <v>130.212320252658</v>
      </c>
      <c r="E134">
        <v>4.6696161682749198</v>
      </c>
      <c r="F134">
        <v>0.67250999904212305</v>
      </c>
      <c r="G134">
        <v>73.424448720584294</v>
      </c>
      <c r="H134">
        <v>27.2051492367282</v>
      </c>
    </row>
    <row r="135" spans="1:8" x14ac:dyDescent="0.3">
      <c r="A135" t="s">
        <v>99</v>
      </c>
      <c r="B135" t="s">
        <v>208</v>
      </c>
      <c r="C135"/>
      <c r="D135">
        <v>152.549170670526</v>
      </c>
      <c r="E135">
        <v>14.6169471723146</v>
      </c>
      <c r="F135">
        <v>2.1051073095979</v>
      </c>
      <c r="G135">
        <v>229.83501200733301</v>
      </c>
      <c r="H135">
        <v>28.513249753705601</v>
      </c>
    </row>
    <row r="136" spans="1:8" x14ac:dyDescent="0.3">
      <c r="A136" t="s">
        <v>99</v>
      </c>
      <c r="B136" t="s">
        <v>208</v>
      </c>
      <c r="C136" t="s">
        <v>19</v>
      </c>
      <c r="D136">
        <v>168.31724091565499</v>
      </c>
      <c r="E136">
        <v>365.95263960583401</v>
      </c>
      <c r="F136">
        <v>52.70386268208</v>
      </c>
      <c r="G136">
        <v>5754.19260440575</v>
      </c>
      <c r="H136">
        <v>29.402087284472401</v>
      </c>
    </row>
    <row r="137" spans="1:8" x14ac:dyDescent="0.3">
      <c r="A137" t="s">
        <v>100</v>
      </c>
      <c r="B137" t="s">
        <v>209</v>
      </c>
      <c r="C137" t="s">
        <v>182</v>
      </c>
      <c r="D137">
        <v>0.92272878848408602</v>
      </c>
      <c r="E137"/>
      <c r="F137"/>
      <c r="G137">
        <v>9.3742689543888709</v>
      </c>
      <c r="H137">
        <v>12.5961662557054</v>
      </c>
    </row>
    <row r="138" spans="1:8" x14ac:dyDescent="0.3">
      <c r="A138" t="s">
        <v>100</v>
      </c>
      <c r="B138" t="s">
        <v>209</v>
      </c>
      <c r="C138" t="s">
        <v>183</v>
      </c>
      <c r="D138">
        <v>1.2182630947179101</v>
      </c>
      <c r="E138"/>
      <c r="F138"/>
      <c r="G138">
        <v>1524.53466623647</v>
      </c>
      <c r="H138">
        <v>12.9166666666667</v>
      </c>
    </row>
    <row r="139" spans="1:8" x14ac:dyDescent="0.3">
      <c r="A139" t="s">
        <v>100</v>
      </c>
      <c r="B139" t="s">
        <v>209</v>
      </c>
      <c r="C139" t="s">
        <v>184</v>
      </c>
      <c r="D139">
        <v>6.0732149482521196</v>
      </c>
      <c r="E139"/>
      <c r="F139"/>
      <c r="G139">
        <v>563.16584216261106</v>
      </c>
      <c r="H139">
        <v>15.345722412899701</v>
      </c>
    </row>
    <row r="140" spans="1:8" x14ac:dyDescent="0.3">
      <c r="A140" t="s">
        <v>100</v>
      </c>
      <c r="B140" t="s">
        <v>209</v>
      </c>
      <c r="C140" t="s">
        <v>184</v>
      </c>
      <c r="D140">
        <v>7.57479912198544</v>
      </c>
      <c r="E140"/>
      <c r="F140"/>
      <c r="G140">
        <v>810.34399095081596</v>
      </c>
      <c r="H140">
        <v>15.7843019226362</v>
      </c>
    </row>
    <row r="141" spans="1:8" x14ac:dyDescent="0.3">
      <c r="A141" t="s">
        <v>100</v>
      </c>
      <c r="B141" t="s">
        <v>209</v>
      </c>
      <c r="C141"/>
      <c r="D141">
        <v>12.5074247974458</v>
      </c>
      <c r="E141">
        <v>2.2760692887443001</v>
      </c>
      <c r="F141">
        <v>0.44479980370168898</v>
      </c>
      <c r="G141">
        <v>36.746233812455998</v>
      </c>
      <c r="H141">
        <v>16.914487582341799</v>
      </c>
    </row>
    <row r="142" spans="1:8" x14ac:dyDescent="0.3">
      <c r="A142" t="s">
        <v>100</v>
      </c>
      <c r="B142" t="s">
        <v>209</v>
      </c>
      <c r="C142"/>
      <c r="D142">
        <v>21.014919885887199</v>
      </c>
      <c r="E142">
        <v>22.953079621584401</v>
      </c>
      <c r="F142">
        <v>4.4855951268788097</v>
      </c>
      <c r="G142">
        <v>370.56834546367401</v>
      </c>
      <c r="H142">
        <v>18.331436767644401</v>
      </c>
    </row>
    <row r="143" spans="1:8" x14ac:dyDescent="0.3">
      <c r="A143" t="s">
        <v>100</v>
      </c>
      <c r="B143" t="s">
        <v>209</v>
      </c>
      <c r="C143"/>
      <c r="D143">
        <v>26.2750904568613</v>
      </c>
      <c r="E143">
        <v>3.4554847697116098</v>
      </c>
      <c r="F143">
        <v>0.67528653668968797</v>
      </c>
      <c r="G143">
        <v>55.787427874507202</v>
      </c>
      <c r="H143">
        <v>19.039911360295701</v>
      </c>
    </row>
    <row r="144" spans="1:8" x14ac:dyDescent="0.3">
      <c r="A144" t="s">
        <v>100</v>
      </c>
      <c r="B144" t="s">
        <v>209</v>
      </c>
      <c r="C144"/>
      <c r="D144">
        <v>32.208323542070303</v>
      </c>
      <c r="E144">
        <v>5.0362079357786902</v>
      </c>
      <c r="F144">
        <v>0.98419864118948197</v>
      </c>
      <c r="G144">
        <v>81.307574972099403</v>
      </c>
      <c r="H144">
        <v>19.748385952947</v>
      </c>
    </row>
    <row r="145" spans="1:8" x14ac:dyDescent="0.3">
      <c r="A145" t="s">
        <v>100</v>
      </c>
      <c r="B145" t="s">
        <v>209</v>
      </c>
      <c r="C145"/>
      <c r="D145">
        <v>34.488926948896101</v>
      </c>
      <c r="E145">
        <v>30.6010131784316</v>
      </c>
      <c r="F145">
        <v>5.9801890575785004</v>
      </c>
      <c r="G145">
        <v>494.04119229298999</v>
      </c>
      <c r="H145">
        <v>20.001412593179602</v>
      </c>
    </row>
    <row r="146" spans="1:8" x14ac:dyDescent="0.3">
      <c r="A146" t="s">
        <v>100</v>
      </c>
      <c r="B146" t="s">
        <v>209</v>
      </c>
      <c r="C146"/>
      <c r="D146">
        <v>39.634334043848902</v>
      </c>
      <c r="E146">
        <v>1.89859919946225</v>
      </c>
      <c r="F146">
        <v>0.37103288349138902</v>
      </c>
      <c r="G146">
        <v>30.652129284724701</v>
      </c>
      <c r="H146">
        <v>20.541202759009199</v>
      </c>
    </row>
    <row r="147" spans="1:8" x14ac:dyDescent="0.3">
      <c r="A147" t="s">
        <v>100</v>
      </c>
      <c r="B147" t="s">
        <v>209</v>
      </c>
      <c r="C147"/>
      <c r="D147">
        <v>43.564631709837698</v>
      </c>
      <c r="E147">
        <v>30.956197804986999</v>
      </c>
      <c r="F147">
        <v>6.0496008513894397</v>
      </c>
      <c r="G147">
        <v>499.77550688461599</v>
      </c>
      <c r="H147">
        <v>20.9291769406992</v>
      </c>
    </row>
    <row r="148" spans="1:8" x14ac:dyDescent="0.3">
      <c r="A148" t="s">
        <v>100</v>
      </c>
      <c r="B148" t="s">
        <v>209</v>
      </c>
      <c r="C148"/>
      <c r="D148">
        <v>55.884956472630797</v>
      </c>
      <c r="E148">
        <v>0.85042948595246903</v>
      </c>
      <c r="F148">
        <v>0.16619479480893901</v>
      </c>
      <c r="G148">
        <v>13.7298459613489</v>
      </c>
      <c r="H148">
        <v>22.042494157722601</v>
      </c>
    </row>
    <row r="149" spans="1:8" x14ac:dyDescent="0.3">
      <c r="A149" t="s">
        <v>100</v>
      </c>
      <c r="B149" t="s">
        <v>209</v>
      </c>
      <c r="C149"/>
      <c r="D149">
        <v>62.810492368441103</v>
      </c>
      <c r="E149">
        <v>2.0169546825276599</v>
      </c>
      <c r="F149">
        <v>0.39416244984284099</v>
      </c>
      <c r="G149">
        <v>32.562931506438701</v>
      </c>
      <c r="H149">
        <v>22.6160212089165</v>
      </c>
    </row>
    <row r="150" spans="1:8" x14ac:dyDescent="0.3">
      <c r="A150" t="s">
        <v>100</v>
      </c>
      <c r="B150" t="s">
        <v>209</v>
      </c>
      <c r="C150"/>
      <c r="D150">
        <v>95.826158986401296</v>
      </c>
      <c r="E150">
        <v>57.6183103897257</v>
      </c>
      <c r="F150">
        <v>11.260032055136699</v>
      </c>
      <c r="G150">
        <v>930.22471500751305</v>
      </c>
      <c r="H150">
        <v>25.028208512467401</v>
      </c>
    </row>
    <row r="151" spans="1:8" x14ac:dyDescent="0.3">
      <c r="A151" t="s">
        <v>100</v>
      </c>
      <c r="B151" t="s">
        <v>209</v>
      </c>
      <c r="C151"/>
      <c r="D151">
        <v>130.47791013914801</v>
      </c>
      <c r="E151">
        <v>9.5099503057201602</v>
      </c>
      <c r="F151">
        <v>1.8584777054528201</v>
      </c>
      <c r="G151">
        <v>153.534366992678</v>
      </c>
      <c r="H151">
        <v>27.2211060611499</v>
      </c>
    </row>
    <row r="152" spans="1:8" x14ac:dyDescent="0.3">
      <c r="A152" t="s">
        <v>100</v>
      </c>
      <c r="B152" t="s">
        <v>209</v>
      </c>
      <c r="C152"/>
      <c r="D152">
        <v>152.961958688587</v>
      </c>
      <c r="E152">
        <v>16.841456346597901</v>
      </c>
      <c r="F152">
        <v>3.29123393301884</v>
      </c>
      <c r="G152">
        <v>271.898617372839</v>
      </c>
      <c r="H152">
        <v>28.5368445903595</v>
      </c>
    </row>
    <row r="153" spans="1:8" x14ac:dyDescent="0.3">
      <c r="A153" t="s">
        <v>100</v>
      </c>
      <c r="B153" t="s">
        <v>209</v>
      </c>
      <c r="C153" t="s">
        <v>19</v>
      </c>
      <c r="D153">
        <v>169.74642120763099</v>
      </c>
      <c r="E153">
        <v>327.69269780359599</v>
      </c>
      <c r="F153">
        <v>64.039196160820893</v>
      </c>
      <c r="G153">
        <v>5290.46833137872</v>
      </c>
      <c r="H153">
        <v>29.481477380561198</v>
      </c>
    </row>
    <row r="154" spans="1:8" x14ac:dyDescent="0.3">
      <c r="A154" t="s">
        <v>101</v>
      </c>
      <c r="B154" t="s">
        <v>210</v>
      </c>
      <c r="C154" t="s">
        <v>182</v>
      </c>
      <c r="D154">
        <v>0.90828054345671305</v>
      </c>
      <c r="E154"/>
      <c r="F154"/>
      <c r="G154">
        <v>9.1197066849324493</v>
      </c>
      <c r="H154">
        <v>12.578632704604001</v>
      </c>
    </row>
    <row r="155" spans="1:8" x14ac:dyDescent="0.3">
      <c r="A155" t="s">
        <v>101</v>
      </c>
      <c r="B155" t="s">
        <v>210</v>
      </c>
      <c r="C155" t="s">
        <v>183</v>
      </c>
      <c r="D155">
        <v>1.2182630947179101</v>
      </c>
      <c r="E155"/>
      <c r="F155"/>
      <c r="G155">
        <v>1526.6626469169801</v>
      </c>
      <c r="H155">
        <v>12.9166666666667</v>
      </c>
    </row>
    <row r="156" spans="1:8" x14ac:dyDescent="0.3">
      <c r="A156" t="s">
        <v>101</v>
      </c>
      <c r="B156" t="s">
        <v>210</v>
      </c>
      <c r="C156" t="s">
        <v>184</v>
      </c>
      <c r="D156">
        <v>5.9815565890484299</v>
      </c>
      <c r="E156"/>
      <c r="F156"/>
      <c r="G156">
        <v>764.02656230930097</v>
      </c>
      <c r="H156">
        <v>15.316707797311899</v>
      </c>
    </row>
    <row r="157" spans="1:8" x14ac:dyDescent="0.3">
      <c r="A157" t="s">
        <v>101</v>
      </c>
      <c r="B157" t="s">
        <v>210</v>
      </c>
      <c r="C157" t="s">
        <v>184</v>
      </c>
      <c r="D157">
        <v>7.5956044550101298</v>
      </c>
      <c r="E157"/>
      <c r="F157"/>
      <c r="G157">
        <v>1267.6740569860499</v>
      </c>
      <c r="H157">
        <v>15.789955344199599</v>
      </c>
    </row>
    <row r="158" spans="1:8" x14ac:dyDescent="0.3">
      <c r="A158" t="s">
        <v>101</v>
      </c>
      <c r="B158" t="s">
        <v>210</v>
      </c>
      <c r="C158"/>
      <c r="D158">
        <v>12.5474512453822</v>
      </c>
      <c r="E158">
        <v>0.97795156966303198</v>
      </c>
      <c r="F158">
        <v>3.73826112156677</v>
      </c>
      <c r="G158">
        <v>15.7804336033347</v>
      </c>
      <c r="H158">
        <v>16.922369117109699</v>
      </c>
    </row>
    <row r="159" spans="1:8" x14ac:dyDescent="0.3">
      <c r="A159" t="s">
        <v>101</v>
      </c>
      <c r="B159" t="s">
        <v>210</v>
      </c>
      <c r="C159"/>
      <c r="D159">
        <v>34.307091143819797</v>
      </c>
      <c r="E159">
        <v>18.974453010312899</v>
      </c>
      <c r="F159">
        <v>72.530646907074001</v>
      </c>
      <c r="G159">
        <v>306.17579149855698</v>
      </c>
      <c r="H159">
        <v>19.981576473777199</v>
      </c>
    </row>
    <row r="160" spans="1:8" x14ac:dyDescent="0.3">
      <c r="A160" t="s">
        <v>101</v>
      </c>
      <c r="B160" t="s">
        <v>210</v>
      </c>
      <c r="C160"/>
      <c r="D160">
        <v>43.553162031648498</v>
      </c>
      <c r="E160">
        <v>2.81289963207213</v>
      </c>
      <c r="F160">
        <v>10.752427481728899</v>
      </c>
      <c r="G160">
        <v>45.389544077375497</v>
      </c>
      <c r="H160">
        <v>20.928071567552699</v>
      </c>
    </row>
    <row r="161" spans="1:8" x14ac:dyDescent="0.3">
      <c r="A161" t="s">
        <v>101</v>
      </c>
      <c r="B161" t="s">
        <v>210</v>
      </c>
      <c r="C161"/>
      <c r="D161">
        <v>95.929968315098407</v>
      </c>
      <c r="E161">
        <v>3.3952966090405599</v>
      </c>
      <c r="F161">
        <v>12.978664489630299</v>
      </c>
      <c r="G161">
        <v>54.787225016729003</v>
      </c>
      <c r="H161">
        <v>25.035184206614598</v>
      </c>
    </row>
    <row r="162" spans="1:8" x14ac:dyDescent="0.3">
      <c r="A162" t="s">
        <v>102</v>
      </c>
      <c r="B162" t="s">
        <v>102</v>
      </c>
      <c r="C162" t="s">
        <v>183</v>
      </c>
      <c r="D162">
        <v>1.2182630947179101</v>
      </c>
      <c r="E162"/>
      <c r="F162"/>
      <c r="G162">
        <v>1535.7619365175401</v>
      </c>
      <c r="H162">
        <v>12.9166666666667</v>
      </c>
    </row>
    <row r="163" spans="1:8" x14ac:dyDescent="0.3">
      <c r="A163" t="s">
        <v>102</v>
      </c>
      <c r="B163" t="s">
        <v>102</v>
      </c>
      <c r="C163" t="s">
        <v>184</v>
      </c>
      <c r="D163">
        <v>5.9964107838687202</v>
      </c>
      <c r="E163"/>
      <c r="F163"/>
      <c r="G163">
        <v>307.89461826863999</v>
      </c>
      <c r="H163">
        <v>15.3214300670884</v>
      </c>
    </row>
    <row r="164" spans="1:8" x14ac:dyDescent="0.3">
      <c r="A164" t="s">
        <v>102</v>
      </c>
      <c r="B164" t="s">
        <v>102</v>
      </c>
      <c r="C164" t="s">
        <v>184</v>
      </c>
      <c r="D164">
        <v>7.4921374644264001</v>
      </c>
      <c r="E164"/>
      <c r="F164"/>
      <c r="G164">
        <v>387.23494922408298</v>
      </c>
      <c r="H164">
        <v>15.761738858714899</v>
      </c>
    </row>
    <row r="165" spans="1:8" x14ac:dyDescent="0.3">
      <c r="A165" t="s">
        <v>102</v>
      </c>
      <c r="B165" t="s">
        <v>102</v>
      </c>
      <c r="C165"/>
      <c r="D165">
        <v>11.2544078774954</v>
      </c>
      <c r="E165">
        <v>0.69214026745920298</v>
      </c>
      <c r="F165">
        <v>6.7070431639012495E-2</v>
      </c>
      <c r="G165">
        <v>11.213556573954801</v>
      </c>
      <c r="H165">
        <v>16.659291395492001</v>
      </c>
    </row>
    <row r="166" spans="1:8" x14ac:dyDescent="0.3">
      <c r="A166" t="s">
        <v>102</v>
      </c>
      <c r="B166" t="s">
        <v>102</v>
      </c>
      <c r="C166"/>
      <c r="D166">
        <v>12.3304322695569</v>
      </c>
      <c r="E166">
        <v>2.8852708407948202</v>
      </c>
      <c r="F166">
        <v>0.27959124730302098</v>
      </c>
      <c r="G166">
        <v>46.745073687454202</v>
      </c>
      <c r="H166">
        <v>16.879445791305301</v>
      </c>
    </row>
    <row r="167" spans="1:8" x14ac:dyDescent="0.3">
      <c r="A167" t="s">
        <v>102</v>
      </c>
      <c r="B167" t="s">
        <v>102</v>
      </c>
      <c r="C167"/>
      <c r="D167">
        <v>14.9562038449795</v>
      </c>
      <c r="E167">
        <v>3.9227946036488501</v>
      </c>
      <c r="F167">
        <v>0.38013035748339202</v>
      </c>
      <c r="G167">
        <v>63.554284130150897</v>
      </c>
      <c r="H167">
        <v>17.370559443504099</v>
      </c>
    </row>
    <row r="168" spans="1:8" x14ac:dyDescent="0.3">
      <c r="A168" t="s">
        <v>102</v>
      </c>
      <c r="B168" t="s">
        <v>102</v>
      </c>
      <c r="C168"/>
      <c r="D168">
        <v>16.8480782002393</v>
      </c>
      <c r="E168">
        <v>5.0382143969236903</v>
      </c>
      <c r="F168">
        <v>0.48821782256943602</v>
      </c>
      <c r="G168">
        <v>81.625509781436406</v>
      </c>
      <c r="H168">
        <v>17.692323560461901</v>
      </c>
    </row>
    <row r="169" spans="1:8" x14ac:dyDescent="0.3">
      <c r="A169" t="s">
        <v>102</v>
      </c>
      <c r="B169" t="s">
        <v>102</v>
      </c>
      <c r="C169"/>
      <c r="D169">
        <v>18.113767805357401</v>
      </c>
      <c r="E169">
        <v>3.2301878719008901</v>
      </c>
      <c r="F169">
        <v>0.31301472408013897</v>
      </c>
      <c r="G169">
        <v>52.333170238788597</v>
      </c>
      <c r="H169">
        <v>17.895543002751101</v>
      </c>
    </row>
    <row r="170" spans="1:8" x14ac:dyDescent="0.3">
      <c r="A170" t="s">
        <v>102</v>
      </c>
      <c r="B170" t="s">
        <v>102</v>
      </c>
      <c r="C170"/>
      <c r="D170">
        <v>20.8108459824489</v>
      </c>
      <c r="E170">
        <v>26.518980747017199</v>
      </c>
      <c r="F170">
        <v>2.5697673852416698</v>
      </c>
      <c r="G170">
        <v>429.64136732273403</v>
      </c>
      <c r="H170">
        <v>18.301981887329401</v>
      </c>
    </row>
    <row r="171" spans="1:8" x14ac:dyDescent="0.3">
      <c r="A171" t="s">
        <v>102</v>
      </c>
      <c r="B171" t="s">
        <v>102</v>
      </c>
      <c r="C171"/>
      <c r="D171">
        <v>22.979256988810601</v>
      </c>
      <c r="E171">
        <v>5.3026335462569198</v>
      </c>
      <c r="F171">
        <v>0.51384081737727005</v>
      </c>
      <c r="G171">
        <v>85.909437808293902</v>
      </c>
      <c r="H171">
        <v>18.606811050763199</v>
      </c>
    </row>
    <row r="172" spans="1:8" x14ac:dyDescent="0.3">
      <c r="A172" t="s">
        <v>102</v>
      </c>
      <c r="B172" t="s">
        <v>102</v>
      </c>
      <c r="C172"/>
      <c r="D172">
        <v>25.9319157191428</v>
      </c>
      <c r="E172">
        <v>1.94744773383113</v>
      </c>
      <c r="F172">
        <v>0.18871342449407399</v>
      </c>
      <c r="G172">
        <v>31.5511412423675</v>
      </c>
      <c r="H172">
        <v>18.996314981817399</v>
      </c>
    </row>
    <row r="173" spans="1:8" x14ac:dyDescent="0.3">
      <c r="A173" t="s">
        <v>102</v>
      </c>
      <c r="B173" t="s">
        <v>102</v>
      </c>
      <c r="C173"/>
      <c r="D173">
        <v>31.997559255318102</v>
      </c>
      <c r="E173">
        <v>7.2179912934550003</v>
      </c>
      <c r="F173">
        <v>0.69944462759811399</v>
      </c>
      <c r="G173">
        <v>116.940680270768</v>
      </c>
      <c r="H173">
        <v>19.7245179833535</v>
      </c>
    </row>
    <row r="174" spans="1:8" x14ac:dyDescent="0.3">
      <c r="A174" t="s">
        <v>102</v>
      </c>
      <c r="B174" t="s">
        <v>102</v>
      </c>
      <c r="C174"/>
      <c r="D174">
        <v>34.279322638787399</v>
      </c>
      <c r="E174">
        <v>36.947736937677497</v>
      </c>
      <c r="F174">
        <v>3.58034459343284</v>
      </c>
      <c r="G174">
        <v>598.600540828475</v>
      </c>
      <c r="H174">
        <v>19.978542286214999</v>
      </c>
    </row>
    <row r="175" spans="1:8" x14ac:dyDescent="0.3">
      <c r="A175" t="s">
        <v>102</v>
      </c>
      <c r="B175" t="s">
        <v>102</v>
      </c>
      <c r="C175"/>
      <c r="D175">
        <v>38.434888960684098</v>
      </c>
      <c r="E175">
        <v>61.441293046617197</v>
      </c>
      <c r="F175">
        <v>5.9538423623627397</v>
      </c>
      <c r="G175">
        <v>995.427441440959</v>
      </c>
      <c r="H175">
        <v>20.418851077841499</v>
      </c>
    </row>
    <row r="176" spans="1:8" x14ac:dyDescent="0.3">
      <c r="A176" t="s">
        <v>102</v>
      </c>
      <c r="B176" t="s">
        <v>102</v>
      </c>
      <c r="C176"/>
      <c r="D176">
        <v>42.841166157889198</v>
      </c>
      <c r="E176">
        <v>10.236385142637999</v>
      </c>
      <c r="F176">
        <v>0.99193588672453803</v>
      </c>
      <c r="G176">
        <v>165.84251676489399</v>
      </c>
      <c r="H176">
        <v>20.859159869468002</v>
      </c>
    </row>
    <row r="177" spans="1:8" x14ac:dyDescent="0.3">
      <c r="A177" t="s">
        <v>102</v>
      </c>
      <c r="B177" t="s">
        <v>102</v>
      </c>
      <c r="C177"/>
      <c r="D177">
        <v>63.285753716410397</v>
      </c>
      <c r="E177">
        <v>1.6480222987081099</v>
      </c>
      <c r="F177">
        <v>0.15969821743045101</v>
      </c>
      <c r="G177">
        <v>26.700066663570698</v>
      </c>
      <c r="H177">
        <v>22.654264943022302</v>
      </c>
    </row>
    <row r="178" spans="1:8" x14ac:dyDescent="0.3">
      <c r="A178" t="s">
        <v>102</v>
      </c>
      <c r="B178" t="s">
        <v>102</v>
      </c>
      <c r="C178"/>
      <c r="D178">
        <v>95.277470893177195</v>
      </c>
      <c r="E178">
        <v>88.609046463599697</v>
      </c>
      <c r="F178">
        <v>8.5864777312428995</v>
      </c>
      <c r="G178">
        <v>1435.57975485414</v>
      </c>
      <c r="H178">
        <v>24.991288529347599</v>
      </c>
    </row>
    <row r="179" spans="1:8" x14ac:dyDescent="0.3">
      <c r="A179" t="s">
        <v>102</v>
      </c>
      <c r="B179" t="s">
        <v>102</v>
      </c>
      <c r="C179"/>
      <c r="D179">
        <v>107.901760283415</v>
      </c>
      <c r="E179">
        <v>10.819073443749399</v>
      </c>
      <c r="F179">
        <v>1.0484001002718999</v>
      </c>
      <c r="G179">
        <v>175.28281165407901</v>
      </c>
      <c r="H179">
        <v>25.821101252028299</v>
      </c>
    </row>
    <row r="180" spans="1:8" x14ac:dyDescent="0.3">
      <c r="A180" t="s">
        <v>102</v>
      </c>
      <c r="B180" t="s">
        <v>102</v>
      </c>
      <c r="C180"/>
      <c r="D180">
        <v>119.730064389982</v>
      </c>
      <c r="E180">
        <v>1.74897758625435</v>
      </c>
      <c r="F180">
        <v>0.169481082306704</v>
      </c>
      <c r="G180">
        <v>28.335671296855999</v>
      </c>
      <c r="H180">
        <v>26.5662392070886</v>
      </c>
    </row>
    <row r="181" spans="1:8" x14ac:dyDescent="0.3">
      <c r="A181" t="s">
        <v>102</v>
      </c>
      <c r="B181" t="s">
        <v>102</v>
      </c>
      <c r="C181"/>
      <c r="D181">
        <v>129.72591462790501</v>
      </c>
      <c r="E181">
        <v>19.6920634567335</v>
      </c>
      <c r="F181">
        <v>1.90821898103739</v>
      </c>
      <c r="G181">
        <v>319.03658551841801</v>
      </c>
      <c r="H181">
        <v>27.1758975339561</v>
      </c>
    </row>
    <row r="182" spans="1:8" x14ac:dyDescent="0.3">
      <c r="A182" t="s">
        <v>102</v>
      </c>
      <c r="B182" t="s">
        <v>102</v>
      </c>
      <c r="C182"/>
      <c r="D182">
        <v>151.670356394686</v>
      </c>
      <c r="E182">
        <v>41.603179749430304</v>
      </c>
      <c r="F182">
        <v>4.0314707213797396</v>
      </c>
      <c r="G182">
        <v>674.02466192178895</v>
      </c>
      <c r="H182">
        <v>28.462954001787399</v>
      </c>
    </row>
    <row r="183" spans="1:8" x14ac:dyDescent="0.3">
      <c r="A183" t="s">
        <v>102</v>
      </c>
      <c r="B183" t="s">
        <v>102</v>
      </c>
      <c r="C183" t="s">
        <v>19</v>
      </c>
      <c r="D183">
        <v>164.83878250088401</v>
      </c>
      <c r="E183">
        <v>702.45892007188399</v>
      </c>
      <c r="F183">
        <v>68.070339486024693</v>
      </c>
      <c r="G183">
        <v>11380.731928834801</v>
      </c>
      <c r="H183">
        <v>29.208091956847699</v>
      </c>
    </row>
    <row r="184" spans="1:8" x14ac:dyDescent="0.3">
      <c r="A184" t="s">
        <v>103</v>
      </c>
      <c r="B184" t="s">
        <v>103</v>
      </c>
      <c r="C184" t="s">
        <v>182</v>
      </c>
      <c r="D184">
        <v>0.92081509853602295</v>
      </c>
      <c r="E184"/>
      <c r="F184"/>
      <c r="G184">
        <v>9.8476272644328606</v>
      </c>
      <c r="H184">
        <v>12.5938557726823</v>
      </c>
    </row>
    <row r="185" spans="1:8" x14ac:dyDescent="0.3">
      <c r="A185" t="s">
        <v>103</v>
      </c>
      <c r="B185" t="s">
        <v>103</v>
      </c>
      <c r="C185" t="s">
        <v>183</v>
      </c>
      <c r="D185">
        <v>1.2182630947179101</v>
      </c>
      <c r="E185"/>
      <c r="F185"/>
      <c r="G185">
        <v>1540.675219537</v>
      </c>
      <c r="H185">
        <v>12.9166666666667</v>
      </c>
    </row>
    <row r="186" spans="1:8" x14ac:dyDescent="0.3">
      <c r="A186" t="s">
        <v>103</v>
      </c>
      <c r="B186" t="s">
        <v>103</v>
      </c>
      <c r="C186" t="s">
        <v>184</v>
      </c>
      <c r="D186">
        <v>6.0748692995735896</v>
      </c>
      <c r="E186"/>
      <c r="F186"/>
      <c r="G186">
        <v>315.353062848234</v>
      </c>
      <c r="H186">
        <v>15.3462433950753</v>
      </c>
    </row>
    <row r="187" spans="1:8" x14ac:dyDescent="0.3">
      <c r="A187" t="s">
        <v>103</v>
      </c>
      <c r="B187" t="s">
        <v>103</v>
      </c>
      <c r="C187" t="s">
        <v>184</v>
      </c>
      <c r="D187">
        <v>7.6510599098602103</v>
      </c>
      <c r="E187"/>
      <c r="F187"/>
      <c r="G187">
        <v>470.81504851548698</v>
      </c>
      <c r="H187">
        <v>15.8049746654741</v>
      </c>
    </row>
    <row r="188" spans="1:8" x14ac:dyDescent="0.3">
      <c r="A188" t="s">
        <v>103</v>
      </c>
      <c r="B188" t="s">
        <v>103</v>
      </c>
      <c r="C188"/>
      <c r="D188">
        <v>12.654177279575601</v>
      </c>
      <c r="E188">
        <v>3.3248927879719901</v>
      </c>
      <c r="F188">
        <v>0.41867703528003197</v>
      </c>
      <c r="G188">
        <v>53.936077920277597</v>
      </c>
      <c r="H188">
        <v>16.9433078179453</v>
      </c>
    </row>
    <row r="189" spans="1:8" x14ac:dyDescent="0.3">
      <c r="A189" t="s">
        <v>103</v>
      </c>
      <c r="B189" t="s">
        <v>103</v>
      </c>
      <c r="C189"/>
      <c r="D189">
        <v>15.232440528764601</v>
      </c>
      <c r="E189">
        <v>2.0193595480012001</v>
      </c>
      <c r="F189">
        <v>0.25428172354310802</v>
      </c>
      <c r="G189">
        <v>32.7578484106498</v>
      </c>
      <c r="H189">
        <v>17.419029135395899</v>
      </c>
    </row>
    <row r="190" spans="1:8" x14ac:dyDescent="0.3">
      <c r="A190" t="s">
        <v>103</v>
      </c>
      <c r="B190" t="s">
        <v>103</v>
      </c>
      <c r="C190"/>
      <c r="D190">
        <v>16.428348834534699</v>
      </c>
      <c r="E190">
        <v>0.90472451701450396</v>
      </c>
      <c r="F190">
        <v>0.113924689511517</v>
      </c>
      <c r="G190">
        <v>14.6763505345517</v>
      </c>
      <c r="H190">
        <v>17.622909700017701</v>
      </c>
    </row>
    <row r="191" spans="1:8" x14ac:dyDescent="0.3">
      <c r="A191" t="s">
        <v>103</v>
      </c>
      <c r="B191" t="s">
        <v>103</v>
      </c>
      <c r="C191"/>
      <c r="D191">
        <v>17.151406343377101</v>
      </c>
      <c r="E191">
        <v>1.6485425892116301</v>
      </c>
      <c r="F191">
        <v>0.20758772321347099</v>
      </c>
      <c r="G191">
        <v>26.7424928311295</v>
      </c>
      <c r="H191">
        <v>17.741840029380299</v>
      </c>
    </row>
    <row r="192" spans="1:8" x14ac:dyDescent="0.3">
      <c r="A192" t="s">
        <v>103</v>
      </c>
      <c r="B192" t="s">
        <v>103</v>
      </c>
      <c r="C192"/>
      <c r="D192">
        <v>18.5442194911736</v>
      </c>
      <c r="E192">
        <v>0.93342284030405498</v>
      </c>
      <c r="F192">
        <v>0.117538438789642</v>
      </c>
      <c r="G192">
        <v>15.1418918616965</v>
      </c>
      <c r="H192">
        <v>17.9627106410538</v>
      </c>
    </row>
    <row r="193" spans="1:8" x14ac:dyDescent="0.3">
      <c r="A193" t="s">
        <v>103</v>
      </c>
      <c r="B193" t="s">
        <v>103</v>
      </c>
      <c r="C193"/>
      <c r="D193">
        <v>21.168418247128599</v>
      </c>
      <c r="E193">
        <v>16.465508244114901</v>
      </c>
      <c r="F193">
        <v>2.0733691627481798</v>
      </c>
      <c r="G193">
        <v>267.10182621955801</v>
      </c>
      <c r="H193">
        <v>18.353481723245402</v>
      </c>
    </row>
    <row r="194" spans="1:8" x14ac:dyDescent="0.3">
      <c r="A194" t="s">
        <v>103</v>
      </c>
      <c r="B194" t="s">
        <v>103</v>
      </c>
      <c r="C194"/>
      <c r="D194">
        <v>22.619007293959999</v>
      </c>
      <c r="E194">
        <v>5.2438738779292402</v>
      </c>
      <c r="F194">
        <v>0.660318906082068</v>
      </c>
      <c r="G194">
        <v>85.065597034367599</v>
      </c>
      <c r="H194">
        <v>18.5573622878671</v>
      </c>
    </row>
    <row r="195" spans="1:8" x14ac:dyDescent="0.3">
      <c r="A195" t="s">
        <v>103</v>
      </c>
      <c r="B195" t="s">
        <v>103</v>
      </c>
      <c r="C195"/>
      <c r="D195">
        <v>23.6171375258706</v>
      </c>
      <c r="E195">
        <v>2.4104699304990298</v>
      </c>
      <c r="F195">
        <v>0.30353111167490099</v>
      </c>
      <c r="G195">
        <v>39.102401877800702</v>
      </c>
      <c r="H195">
        <v>18.6932826642816</v>
      </c>
    </row>
    <row r="196" spans="1:8" x14ac:dyDescent="0.3">
      <c r="A196" t="s">
        <v>103</v>
      </c>
      <c r="B196" t="s">
        <v>103</v>
      </c>
      <c r="C196"/>
      <c r="D196">
        <v>26.7605992620277</v>
      </c>
      <c r="E196">
        <v>3.1956654112581702</v>
      </c>
      <c r="F196">
        <v>0.402404469994534</v>
      </c>
      <c r="G196">
        <v>51.839764353390898</v>
      </c>
      <c r="H196">
        <v>19.101043793525001</v>
      </c>
    </row>
    <row r="197" spans="1:8" x14ac:dyDescent="0.3">
      <c r="A197" t="s">
        <v>103</v>
      </c>
      <c r="B197" t="s">
        <v>103</v>
      </c>
      <c r="C197"/>
      <c r="D197">
        <v>32.797198282950397</v>
      </c>
      <c r="E197">
        <v>5.5951233844175103</v>
      </c>
      <c r="F197">
        <v>0.70454893435608601</v>
      </c>
      <c r="G197">
        <v>90.763531361737506</v>
      </c>
      <c r="H197">
        <v>19.814625769700999</v>
      </c>
    </row>
    <row r="198" spans="1:8" x14ac:dyDescent="0.3">
      <c r="A198" t="s">
        <v>103</v>
      </c>
      <c r="B198" t="s">
        <v>103</v>
      </c>
      <c r="C198"/>
      <c r="D198">
        <v>35.274463833252597</v>
      </c>
      <c r="E198">
        <v>30.724119944513198</v>
      </c>
      <c r="F198">
        <v>3.86884157482953</v>
      </c>
      <c r="G198">
        <v>498.40359766005798</v>
      </c>
      <c r="H198">
        <v>20.0864665225299</v>
      </c>
    </row>
    <row r="199" spans="1:8" x14ac:dyDescent="0.3">
      <c r="A199" t="s">
        <v>103</v>
      </c>
      <c r="B199" t="s">
        <v>103</v>
      </c>
      <c r="C199"/>
      <c r="D199">
        <v>39.506024429476398</v>
      </c>
      <c r="E199">
        <v>42.130884841466099</v>
      </c>
      <c r="F199">
        <v>5.3052038318229497</v>
      </c>
      <c r="G199">
        <v>683.44299578020104</v>
      </c>
      <c r="H199">
        <v>20.528207745876902</v>
      </c>
    </row>
    <row r="200" spans="1:8" x14ac:dyDescent="0.3">
      <c r="A200" t="s">
        <v>103</v>
      </c>
      <c r="B200" t="s">
        <v>103</v>
      </c>
      <c r="C200"/>
      <c r="D200">
        <v>42.932255611915302</v>
      </c>
      <c r="E200">
        <v>16.578268599494901</v>
      </c>
      <c r="F200">
        <v>2.0875681683397</v>
      </c>
      <c r="G200">
        <v>268.93101341503399</v>
      </c>
      <c r="H200">
        <v>20.8680086869131</v>
      </c>
    </row>
    <row r="201" spans="1:8" x14ac:dyDescent="0.3">
      <c r="A201" t="s">
        <v>103</v>
      </c>
      <c r="B201" t="s">
        <v>103</v>
      </c>
      <c r="C201"/>
      <c r="D201">
        <v>63.8929624082906</v>
      </c>
      <c r="E201">
        <v>1.4208736204810599</v>
      </c>
      <c r="F201">
        <v>0.178919199164153</v>
      </c>
      <c r="G201">
        <v>23.049269614458002</v>
      </c>
      <c r="H201">
        <v>22.702933768508402</v>
      </c>
    </row>
    <row r="202" spans="1:8" x14ac:dyDescent="0.3">
      <c r="A202" t="s">
        <v>103</v>
      </c>
      <c r="B202" t="s">
        <v>103</v>
      </c>
      <c r="C202"/>
      <c r="D202">
        <v>97.637467483689207</v>
      </c>
      <c r="E202">
        <v>67.524826540787501</v>
      </c>
      <c r="F202">
        <v>8.5028588850045903</v>
      </c>
      <c r="G202">
        <v>1095.3809756009</v>
      </c>
      <c r="H202">
        <v>25.149500543968902</v>
      </c>
    </row>
    <row r="203" spans="1:8" x14ac:dyDescent="0.3">
      <c r="A203" t="s">
        <v>103</v>
      </c>
      <c r="B203" t="s">
        <v>103</v>
      </c>
      <c r="C203"/>
      <c r="D203">
        <v>111.219635169266</v>
      </c>
      <c r="E203">
        <v>29.426535973594198</v>
      </c>
      <c r="F203">
        <v>3.70544725067671</v>
      </c>
      <c r="G203">
        <v>477.35432039711299</v>
      </c>
      <c r="H203">
        <v>26.032982990662902</v>
      </c>
    </row>
    <row r="204" spans="1:8" x14ac:dyDescent="0.3">
      <c r="A204" t="s">
        <v>103</v>
      </c>
      <c r="B204" t="s">
        <v>103</v>
      </c>
      <c r="C204"/>
      <c r="D204">
        <v>133.336644309745</v>
      </c>
      <c r="E204">
        <v>13.7953243349925</v>
      </c>
      <c r="F204">
        <v>1.7371343563905</v>
      </c>
      <c r="G204">
        <v>223.78637018293099</v>
      </c>
      <c r="H204">
        <v>27.3921867548076</v>
      </c>
    </row>
    <row r="205" spans="1:8" x14ac:dyDescent="0.3">
      <c r="A205" t="s">
        <v>103</v>
      </c>
      <c r="B205" t="s">
        <v>103</v>
      </c>
      <c r="C205"/>
      <c r="D205">
        <v>156.13173025664099</v>
      </c>
      <c r="E205">
        <v>31.9579849252892</v>
      </c>
      <c r="F205">
        <v>4.02421227849731</v>
      </c>
      <c r="G205">
        <v>518.41923184440998</v>
      </c>
      <c r="H205">
        <v>28.717410424848701</v>
      </c>
    </row>
    <row r="206" spans="1:8" x14ac:dyDescent="0.3">
      <c r="A206" t="s">
        <v>103</v>
      </c>
      <c r="B206" t="s">
        <v>103</v>
      </c>
      <c r="C206" t="s">
        <v>19</v>
      </c>
      <c r="D206">
        <v>171.59505182342701</v>
      </c>
      <c r="E206">
        <v>518.84222063496998</v>
      </c>
      <c r="F206">
        <v>65.333632260081004</v>
      </c>
      <c r="G206">
        <v>8416.6065569791208</v>
      </c>
      <c r="H206">
        <v>29.583902824490899</v>
      </c>
    </row>
    <row r="207" spans="1:8" x14ac:dyDescent="0.3">
      <c r="A207" t="s">
        <v>104</v>
      </c>
      <c r="B207" t="s">
        <v>104</v>
      </c>
      <c r="C207" t="s">
        <v>182</v>
      </c>
      <c r="D207">
        <v>0.95065967759069603</v>
      </c>
      <c r="E207"/>
      <c r="F207"/>
      <c r="G207">
        <v>13.979483603996099</v>
      </c>
      <c r="H207">
        <v>12.6294873975671</v>
      </c>
    </row>
    <row r="208" spans="1:8" x14ac:dyDescent="0.3">
      <c r="A208" t="s">
        <v>104</v>
      </c>
      <c r="B208" t="s">
        <v>104</v>
      </c>
      <c r="C208" t="s">
        <v>183</v>
      </c>
      <c r="D208">
        <v>1.2182630947179101</v>
      </c>
      <c r="E208"/>
      <c r="F208"/>
      <c r="G208">
        <v>2043.5787854218299</v>
      </c>
      <c r="H208">
        <v>12.9166666666667</v>
      </c>
    </row>
    <row r="209" spans="1:8" x14ac:dyDescent="0.3">
      <c r="A209" t="s">
        <v>104</v>
      </c>
      <c r="B209" t="s">
        <v>104</v>
      </c>
      <c r="C209" t="s">
        <v>184</v>
      </c>
      <c r="D209">
        <v>2.5254318051320799</v>
      </c>
      <c r="E209"/>
      <c r="F209"/>
      <c r="G209">
        <v>13.532244766278099</v>
      </c>
      <c r="H209">
        <v>13.879561863059401</v>
      </c>
    </row>
    <row r="210" spans="1:8" x14ac:dyDescent="0.3">
      <c r="A210" t="s">
        <v>104</v>
      </c>
      <c r="B210" t="s">
        <v>104</v>
      </c>
      <c r="C210" t="s">
        <v>184</v>
      </c>
      <c r="D210">
        <v>5.8198391040616899</v>
      </c>
      <c r="E210"/>
      <c r="F210"/>
      <c r="G210">
        <v>205.714711911645</v>
      </c>
      <c r="H210">
        <v>15.2647795140103</v>
      </c>
    </row>
    <row r="211" spans="1:8" x14ac:dyDescent="0.3">
      <c r="A211" t="s">
        <v>104</v>
      </c>
      <c r="B211" t="s">
        <v>104</v>
      </c>
      <c r="C211" t="s">
        <v>184</v>
      </c>
      <c r="D211">
        <v>9.9022183114414997</v>
      </c>
      <c r="E211"/>
      <c r="F211"/>
      <c r="G211">
        <v>53.449184110673201</v>
      </c>
      <c r="H211">
        <v>16.362817895861699</v>
      </c>
    </row>
    <row r="212" spans="1:8" x14ac:dyDescent="0.3">
      <c r="A212" t="s">
        <v>104</v>
      </c>
      <c r="B212" t="s">
        <v>104</v>
      </c>
      <c r="C212"/>
      <c r="D212">
        <v>11.210338734335799</v>
      </c>
      <c r="E212">
        <v>0.85365595886923196</v>
      </c>
      <c r="F212">
        <v>100</v>
      </c>
      <c r="G212">
        <v>18.3327885939248</v>
      </c>
      <c r="H212">
        <v>16.649997164961299</v>
      </c>
    </row>
    <row r="213" spans="1:8" x14ac:dyDescent="0.3">
      <c r="A213" t="s">
        <v>105</v>
      </c>
      <c r="B213" t="s">
        <v>211</v>
      </c>
      <c r="C213" t="s">
        <v>182</v>
      </c>
      <c r="D213">
        <v>0.94813945515462505</v>
      </c>
      <c r="E213"/>
      <c r="F213"/>
      <c r="G213">
        <v>15.192165391876101</v>
      </c>
      <c r="H213">
        <v>12.626511088131601</v>
      </c>
    </row>
    <row r="214" spans="1:8" x14ac:dyDescent="0.3">
      <c r="A214" t="s">
        <v>105</v>
      </c>
      <c r="B214" t="s">
        <v>211</v>
      </c>
      <c r="C214" t="s">
        <v>182</v>
      </c>
      <c r="D214">
        <v>1.1171530178926501</v>
      </c>
      <c r="E214"/>
      <c r="F214"/>
      <c r="G214">
        <v>17.657742856003701</v>
      </c>
      <c r="H214">
        <v>12.814258815419</v>
      </c>
    </row>
    <row r="215" spans="1:8" x14ac:dyDescent="0.3">
      <c r="A215" t="s">
        <v>105</v>
      </c>
      <c r="B215" t="s">
        <v>211</v>
      </c>
      <c r="C215" t="s">
        <v>183</v>
      </c>
      <c r="D215">
        <v>1.2182630947179101</v>
      </c>
      <c r="E215"/>
      <c r="F215"/>
      <c r="G215">
        <v>1832.6882412898201</v>
      </c>
      <c r="H215">
        <v>12.9166666666667</v>
      </c>
    </row>
    <row r="216" spans="1:8" x14ac:dyDescent="0.3">
      <c r="A216" t="s">
        <v>105</v>
      </c>
      <c r="B216" t="s">
        <v>211</v>
      </c>
      <c r="C216" t="s">
        <v>184</v>
      </c>
      <c r="D216">
        <v>2.6634223760553102</v>
      </c>
      <c r="E216"/>
      <c r="F216"/>
      <c r="G216">
        <v>14.1482104588728</v>
      </c>
      <c r="H216">
        <v>13.9578131543512</v>
      </c>
    </row>
    <row r="217" spans="1:8" x14ac:dyDescent="0.3">
      <c r="A217" t="s">
        <v>105</v>
      </c>
      <c r="B217" t="s">
        <v>211</v>
      </c>
      <c r="C217" t="s">
        <v>184</v>
      </c>
      <c r="D217">
        <v>5.6336446286978301</v>
      </c>
      <c r="E217"/>
      <c r="F217"/>
      <c r="G217">
        <v>379.84325322074801</v>
      </c>
      <c r="H217">
        <v>15.203775344531</v>
      </c>
    </row>
    <row r="218" spans="1:8" x14ac:dyDescent="0.3">
      <c r="A218" t="s">
        <v>105</v>
      </c>
      <c r="B218" t="s">
        <v>211</v>
      </c>
      <c r="C218" t="s">
        <v>184</v>
      </c>
      <c r="D218">
        <v>7.5740070863830899</v>
      </c>
      <c r="E218"/>
      <c r="F218"/>
      <c r="G218">
        <v>24.0605739110479</v>
      </c>
      <c r="H218">
        <v>15.784086501600999</v>
      </c>
    </row>
    <row r="219" spans="1:8" x14ac:dyDescent="0.3">
      <c r="A219" t="s">
        <v>105</v>
      </c>
      <c r="B219" t="s">
        <v>211</v>
      </c>
      <c r="C219" t="s">
        <v>184</v>
      </c>
      <c r="D219">
        <v>8.0870133383858303</v>
      </c>
      <c r="E219"/>
      <c r="F219"/>
      <c r="G219">
        <v>36.3851295959171</v>
      </c>
      <c r="H219">
        <v>15.9206303032646</v>
      </c>
    </row>
    <row r="220" spans="1:8" x14ac:dyDescent="0.3">
      <c r="A220" t="s">
        <v>105</v>
      </c>
      <c r="B220" t="s">
        <v>211</v>
      </c>
      <c r="C220"/>
      <c r="D220">
        <v>11.6411834893114</v>
      </c>
      <c r="E220">
        <v>12.1741122862925</v>
      </c>
      <c r="F220">
        <v>6.9358622228592504</v>
      </c>
      <c r="G220">
        <v>233.56223159622701</v>
      </c>
      <c r="H220">
        <v>16.739893113245799</v>
      </c>
    </row>
    <row r="221" spans="1:8" x14ac:dyDescent="0.3">
      <c r="A221" t="s">
        <v>105</v>
      </c>
      <c r="B221" t="s">
        <v>211</v>
      </c>
      <c r="C221"/>
      <c r="D221">
        <v>12.9248036156038</v>
      </c>
      <c r="E221">
        <v>1.20933932001589</v>
      </c>
      <c r="F221">
        <v>0.688987476627827</v>
      </c>
      <c r="G221">
        <v>23.201362341466801</v>
      </c>
      <c r="H221">
        <v>16.995912741365</v>
      </c>
    </row>
    <row r="222" spans="1:8" x14ac:dyDescent="0.3">
      <c r="A222" t="s">
        <v>105</v>
      </c>
      <c r="B222" t="s">
        <v>211</v>
      </c>
      <c r="C222"/>
      <c r="D222">
        <v>14.2931526388506</v>
      </c>
      <c r="E222">
        <v>0.98631811526971702</v>
      </c>
      <c r="F222">
        <v>0.561927341767957</v>
      </c>
      <c r="G222">
        <v>18.922665952864801</v>
      </c>
      <c r="H222">
        <v>17.251932369484098</v>
      </c>
    </row>
    <row r="223" spans="1:8" x14ac:dyDescent="0.3">
      <c r="A223" t="s">
        <v>105</v>
      </c>
      <c r="B223" t="s">
        <v>211</v>
      </c>
      <c r="C223"/>
      <c r="D223">
        <v>15.449548525513</v>
      </c>
      <c r="E223">
        <v>1.41208611375844</v>
      </c>
      <c r="F223">
        <v>0.80449682913380904</v>
      </c>
      <c r="G223">
        <v>27.091091011770501</v>
      </c>
      <c r="H223">
        <v>17.456748071979401</v>
      </c>
    </row>
    <row r="224" spans="1:8" x14ac:dyDescent="0.3">
      <c r="A224" t="s">
        <v>105</v>
      </c>
      <c r="B224" t="s">
        <v>211</v>
      </c>
      <c r="C224"/>
      <c r="D224">
        <v>19.820226178028602</v>
      </c>
      <c r="E224">
        <v>3.1936886148191701</v>
      </c>
      <c r="F224">
        <v>1.8195153530858199</v>
      </c>
      <c r="G224">
        <v>61.271411201004398</v>
      </c>
      <c r="H224">
        <v>18.156535055505099</v>
      </c>
    </row>
    <row r="225" spans="1:8" x14ac:dyDescent="0.3">
      <c r="A225" t="s">
        <v>105</v>
      </c>
      <c r="B225" t="s">
        <v>211</v>
      </c>
      <c r="C225"/>
      <c r="D225">
        <v>21.703611471862502</v>
      </c>
      <c r="E225">
        <v>1.6849883646400501</v>
      </c>
      <c r="F225">
        <v>0.95997530410682996</v>
      </c>
      <c r="G225">
        <v>32.326763003666997</v>
      </c>
      <c r="H225">
        <v>18.429622658832201</v>
      </c>
    </row>
    <row r="226" spans="1:8" x14ac:dyDescent="0.3">
      <c r="A226" t="s">
        <v>105</v>
      </c>
      <c r="B226" t="s">
        <v>211</v>
      </c>
      <c r="C226"/>
      <c r="D226">
        <v>28.2355045498911</v>
      </c>
      <c r="E226">
        <v>0.51004177171682497</v>
      </c>
      <c r="F226">
        <v>0.29058212815353202</v>
      </c>
      <c r="G226">
        <v>9.7852304634651794</v>
      </c>
      <c r="H226">
        <v>19.2830214192293</v>
      </c>
    </row>
    <row r="227" spans="1:8" x14ac:dyDescent="0.3">
      <c r="A227" t="s">
        <v>105</v>
      </c>
      <c r="B227" t="s">
        <v>211</v>
      </c>
      <c r="C227"/>
      <c r="D227">
        <v>34.006603895336902</v>
      </c>
      <c r="E227">
        <v>15.457944216983501</v>
      </c>
      <c r="F227">
        <v>8.8067342255714092</v>
      </c>
      <c r="G227">
        <v>296.56305628738102</v>
      </c>
      <c r="H227">
        <v>19.9486724523391</v>
      </c>
    </row>
    <row r="228" spans="1:8" x14ac:dyDescent="0.3">
      <c r="A228" t="s">
        <v>105</v>
      </c>
      <c r="B228" t="s">
        <v>211</v>
      </c>
      <c r="C228"/>
      <c r="D228">
        <v>47.837600107041801</v>
      </c>
      <c r="E228">
        <v>0.82647631731390703</v>
      </c>
      <c r="F228">
        <v>0.47086191851538201</v>
      </c>
      <c r="G228">
        <v>15.8560762784006</v>
      </c>
      <c r="H228">
        <v>21.331178444182399</v>
      </c>
    </row>
    <row r="229" spans="1:8" x14ac:dyDescent="0.3">
      <c r="A229" t="s">
        <v>105</v>
      </c>
      <c r="B229" t="s">
        <v>211</v>
      </c>
      <c r="C229"/>
      <c r="D229">
        <v>68.364939693662194</v>
      </c>
      <c r="E229">
        <v>0.74589750682933997</v>
      </c>
      <c r="F229">
        <v>0.42495438008795</v>
      </c>
      <c r="G229">
        <v>14.3101593069155</v>
      </c>
      <c r="H229">
        <v>23.055043940184699</v>
      </c>
    </row>
    <row r="230" spans="1:8" x14ac:dyDescent="0.3">
      <c r="A230" t="s">
        <v>105</v>
      </c>
      <c r="B230" t="s">
        <v>211</v>
      </c>
      <c r="C230"/>
      <c r="D230">
        <v>95.926170614014893</v>
      </c>
      <c r="E230">
        <v>13.4710919930182</v>
      </c>
      <c r="F230">
        <v>7.6747803747661001</v>
      </c>
      <c r="G230">
        <v>258.44498834383398</v>
      </c>
      <c r="H230">
        <v>25.034929064305999</v>
      </c>
    </row>
    <row r="231" spans="1:8" x14ac:dyDescent="0.3">
      <c r="A231" t="s">
        <v>105</v>
      </c>
      <c r="B231" t="s">
        <v>211</v>
      </c>
      <c r="C231"/>
      <c r="D231">
        <v>119.80780311740099</v>
      </c>
      <c r="E231">
        <v>0.61779677116632004</v>
      </c>
      <c r="F231">
        <v>0.35197254516549498</v>
      </c>
      <c r="G231">
        <v>11.8525268334364</v>
      </c>
      <c r="H231">
        <v>26.571046833020901</v>
      </c>
    </row>
    <row r="232" spans="1:8" x14ac:dyDescent="0.3">
      <c r="A232" t="s">
        <v>105</v>
      </c>
      <c r="B232" t="s">
        <v>211</v>
      </c>
      <c r="C232"/>
      <c r="D232">
        <v>130.73759815558799</v>
      </c>
      <c r="E232">
        <v>1.2433260686718299</v>
      </c>
      <c r="F232">
        <v>0.70835048236796405</v>
      </c>
      <c r="G232">
        <v>23.8534033834834</v>
      </c>
      <c r="H232">
        <v>27.236697866130601</v>
      </c>
    </row>
    <row r="233" spans="1:8" x14ac:dyDescent="0.3">
      <c r="A233" t="s">
        <v>105</v>
      </c>
      <c r="B233" t="s">
        <v>211</v>
      </c>
      <c r="C233"/>
      <c r="D233">
        <v>154.70502042938099</v>
      </c>
      <c r="E233">
        <v>4.0440162195163802</v>
      </c>
      <c r="F233">
        <v>2.30396587989051</v>
      </c>
      <c r="G233">
        <v>77.585078125579599</v>
      </c>
      <c r="H233">
        <v>28.636271833181901</v>
      </c>
    </row>
    <row r="234" spans="1:8" x14ac:dyDescent="0.3">
      <c r="A234" t="s">
        <v>105</v>
      </c>
      <c r="B234" t="s">
        <v>211</v>
      </c>
      <c r="C234" t="s">
        <v>19</v>
      </c>
      <c r="D234">
        <v>173.90637468156501</v>
      </c>
      <c r="E234">
        <v>117.947012975543</v>
      </c>
      <c r="F234">
        <v>67.197033537900197</v>
      </c>
      <c r="G234">
        <v>2262.8317295623101</v>
      </c>
      <c r="H234">
        <v>29.711554271282299</v>
      </c>
    </row>
    <row r="235" spans="1:8" x14ac:dyDescent="0.3">
      <c r="A235" t="s">
        <v>106</v>
      </c>
      <c r="B235" t="s">
        <v>212</v>
      </c>
      <c r="C235" t="s">
        <v>182</v>
      </c>
      <c r="D235">
        <v>0.91733228680634604</v>
      </c>
      <c r="E235"/>
      <c r="F235"/>
      <c r="G235">
        <v>9.9511562821367505</v>
      </c>
      <c r="H235">
        <v>12.589641581082599</v>
      </c>
    </row>
    <row r="236" spans="1:8" x14ac:dyDescent="0.3">
      <c r="A236" t="s">
        <v>106</v>
      </c>
      <c r="B236" t="s">
        <v>212</v>
      </c>
      <c r="C236" t="s">
        <v>183</v>
      </c>
      <c r="D236">
        <v>1.2182630947179101</v>
      </c>
      <c r="E236"/>
      <c r="F236"/>
      <c r="G236">
        <v>1521.25076898206</v>
      </c>
      <c r="H236">
        <v>12.9166666666667</v>
      </c>
    </row>
    <row r="237" spans="1:8" x14ac:dyDescent="0.3">
      <c r="A237" t="s">
        <v>106</v>
      </c>
      <c r="B237" t="s">
        <v>212</v>
      </c>
      <c r="C237" t="s">
        <v>184</v>
      </c>
      <c r="D237">
        <v>6.0118348034398501</v>
      </c>
      <c r="E237"/>
      <c r="F237"/>
      <c r="G237">
        <v>715.05506817081402</v>
      </c>
      <c r="H237">
        <v>15.326325192022701</v>
      </c>
    </row>
    <row r="238" spans="1:8" x14ac:dyDescent="0.3">
      <c r="A238" t="s">
        <v>106</v>
      </c>
      <c r="B238" t="s">
        <v>212</v>
      </c>
      <c r="C238" t="s">
        <v>184</v>
      </c>
      <c r="D238">
        <v>7.7271578266813199</v>
      </c>
      <c r="E238"/>
      <c r="F238"/>
      <c r="G238">
        <v>1027.3193437287</v>
      </c>
      <c r="H238">
        <v>15.8254687437037</v>
      </c>
    </row>
    <row r="239" spans="1:8" x14ac:dyDescent="0.3">
      <c r="A239" t="s">
        <v>106</v>
      </c>
      <c r="B239" t="s">
        <v>212</v>
      </c>
      <c r="C239"/>
      <c r="D239">
        <v>12.5711435788738</v>
      </c>
      <c r="E239">
        <v>1.9353750297636501</v>
      </c>
      <c r="F239">
        <v>0.80734694759149195</v>
      </c>
      <c r="G239">
        <v>30.761071077559102</v>
      </c>
      <c r="H239">
        <v>16.927026926723599</v>
      </c>
    </row>
    <row r="240" spans="1:8" x14ac:dyDescent="0.3">
      <c r="A240" t="s">
        <v>106</v>
      </c>
      <c r="B240" t="s">
        <v>212</v>
      </c>
      <c r="C240"/>
      <c r="D240">
        <v>20.705859669772099</v>
      </c>
      <c r="E240">
        <v>1.11513622684252</v>
      </c>
      <c r="F240">
        <v>0.46518210426635098</v>
      </c>
      <c r="G240">
        <v>17.7241021546367</v>
      </c>
      <c r="H240">
        <v>18.286762808888799</v>
      </c>
    </row>
    <row r="241" spans="1:8" x14ac:dyDescent="0.3">
      <c r="A241" t="s">
        <v>106</v>
      </c>
      <c r="B241" t="s">
        <v>212</v>
      </c>
      <c r="C241"/>
      <c r="D241">
        <v>22.529027830530101</v>
      </c>
      <c r="E241">
        <v>0.59212350105692202</v>
      </c>
      <c r="F241">
        <v>0.24700592589224099</v>
      </c>
      <c r="G241">
        <v>9.4112783427455398</v>
      </c>
      <c r="H241">
        <v>18.544940508034099</v>
      </c>
    </row>
    <row r="242" spans="1:8" x14ac:dyDescent="0.3">
      <c r="A242" t="s">
        <v>106</v>
      </c>
      <c r="B242" t="s">
        <v>212</v>
      </c>
      <c r="C242"/>
      <c r="D242">
        <v>34.866025434782102</v>
      </c>
      <c r="E242">
        <v>29.0610382865415</v>
      </c>
      <c r="F242">
        <v>12.1228910126757</v>
      </c>
      <c r="G242">
        <v>461.89945130641598</v>
      </c>
      <c r="H242">
        <v>20.042371163076801</v>
      </c>
    </row>
    <row r="243" spans="1:8" x14ac:dyDescent="0.3">
      <c r="A243" t="s">
        <v>106</v>
      </c>
      <c r="B243" t="s">
        <v>212</v>
      </c>
      <c r="C243"/>
      <c r="D243">
        <v>96.422349234555298</v>
      </c>
      <c r="E243">
        <v>18.675877888683999</v>
      </c>
      <c r="F243">
        <v>7.79069316031313</v>
      </c>
      <c r="G243">
        <v>296.83652952770598</v>
      </c>
      <c r="H243">
        <v>25.068230373105202</v>
      </c>
    </row>
    <row r="244" spans="1:8" x14ac:dyDescent="0.3">
      <c r="A244" t="s">
        <v>106</v>
      </c>
      <c r="B244" t="s">
        <v>212</v>
      </c>
      <c r="C244"/>
      <c r="D244">
        <v>131.028221951446</v>
      </c>
      <c r="E244">
        <v>2.40466697298739</v>
      </c>
      <c r="F244">
        <v>1.0031133556851399</v>
      </c>
      <c r="G244">
        <v>38.220050654966599</v>
      </c>
      <c r="H244">
        <v>27.254134892535301</v>
      </c>
    </row>
    <row r="245" spans="1:8" x14ac:dyDescent="0.3">
      <c r="A245" t="s">
        <v>106</v>
      </c>
      <c r="B245" t="s">
        <v>212</v>
      </c>
      <c r="C245"/>
      <c r="D245">
        <v>154.61390519697099</v>
      </c>
      <c r="E245">
        <v>6.4454517814591501</v>
      </c>
      <c r="F245">
        <v>2.68873770798039</v>
      </c>
      <c r="G245">
        <v>102.444744469323</v>
      </c>
      <c r="H245">
        <v>28.631082621310298</v>
      </c>
    </row>
    <row r="246" spans="1:8" x14ac:dyDescent="0.3">
      <c r="A246" t="s">
        <v>106</v>
      </c>
      <c r="B246" t="s">
        <v>212</v>
      </c>
      <c r="C246" t="s">
        <v>19</v>
      </c>
      <c r="D246">
        <v>173.04063989642799</v>
      </c>
      <c r="E246">
        <v>179.49069285783</v>
      </c>
      <c r="F246">
        <v>74.875029785595501</v>
      </c>
      <c r="G246">
        <v>2852.8455084151301</v>
      </c>
      <c r="H246">
        <v>29.663793417891402</v>
      </c>
    </row>
    <row r="247" spans="1:8" x14ac:dyDescent="0.3">
      <c r="A247" t="s">
        <v>107</v>
      </c>
      <c r="B247" t="s">
        <v>213</v>
      </c>
      <c r="C247" t="s">
        <v>183</v>
      </c>
      <c r="D247">
        <v>1.2182630947179101</v>
      </c>
      <c r="E247"/>
      <c r="F247"/>
      <c r="G247">
        <v>1535.3506068721999</v>
      </c>
      <c r="H247">
        <v>12.9166666666667</v>
      </c>
    </row>
    <row r="248" spans="1:8" x14ac:dyDescent="0.3">
      <c r="A248" t="s">
        <v>107</v>
      </c>
      <c r="B248" t="s">
        <v>213</v>
      </c>
      <c r="C248" t="s">
        <v>184</v>
      </c>
      <c r="D248">
        <v>6.1013319021366801</v>
      </c>
      <c r="E248"/>
      <c r="F248"/>
      <c r="G248">
        <v>446.79838910361798</v>
      </c>
      <c r="H248">
        <v>15.3545640086876</v>
      </c>
    </row>
    <row r="249" spans="1:8" x14ac:dyDescent="0.3">
      <c r="A249" t="s">
        <v>107</v>
      </c>
      <c r="B249" t="s">
        <v>213</v>
      </c>
      <c r="C249" t="s">
        <v>184</v>
      </c>
      <c r="D249">
        <v>7.7764962802752304</v>
      </c>
      <c r="E249"/>
      <c r="F249"/>
      <c r="G249">
        <v>666.09114478404297</v>
      </c>
      <c r="H249">
        <v>15.8386854666776</v>
      </c>
    </row>
    <row r="250" spans="1:8" x14ac:dyDescent="0.3">
      <c r="A250" t="s">
        <v>107</v>
      </c>
      <c r="B250" t="s">
        <v>213</v>
      </c>
      <c r="C250"/>
      <c r="D250">
        <v>12.575886714785799</v>
      </c>
      <c r="E250">
        <v>2.2896696148919302</v>
      </c>
      <c r="F250">
        <v>0.29574245506521102</v>
      </c>
      <c r="G250">
        <v>36.658361664465502</v>
      </c>
      <c r="H250">
        <v>16.927958747155099</v>
      </c>
    </row>
    <row r="251" spans="1:8" x14ac:dyDescent="0.3">
      <c r="A251" t="s">
        <v>107</v>
      </c>
      <c r="B251" t="s">
        <v>213</v>
      </c>
      <c r="C251"/>
      <c r="D251">
        <v>15.3913001572756</v>
      </c>
      <c r="E251">
        <v>0.77360117452573796</v>
      </c>
      <c r="F251">
        <v>9.9921276461700598E-2</v>
      </c>
      <c r="G251">
        <v>12.385608585349701</v>
      </c>
      <c r="H251">
        <v>17.4466603092872</v>
      </c>
    </row>
    <row r="252" spans="1:8" x14ac:dyDescent="0.3">
      <c r="A252" t="s">
        <v>107</v>
      </c>
      <c r="B252" t="s">
        <v>213</v>
      </c>
      <c r="C252"/>
      <c r="D252">
        <v>17.250371414727301</v>
      </c>
      <c r="E252">
        <v>0.77932389460427498</v>
      </c>
      <c r="F252">
        <v>0.100660444800517</v>
      </c>
      <c r="G252">
        <v>12.4772312111552</v>
      </c>
      <c r="H252">
        <v>17.757881246566502</v>
      </c>
    </row>
    <row r="253" spans="1:8" x14ac:dyDescent="0.3">
      <c r="A253" t="s">
        <v>107</v>
      </c>
      <c r="B253" t="s">
        <v>213</v>
      </c>
      <c r="C253"/>
      <c r="D253">
        <v>18.6731770524637</v>
      </c>
      <c r="E253">
        <v>1.4370228360824</v>
      </c>
      <c r="F253">
        <v>0.185611347053597</v>
      </c>
      <c r="G253">
        <v>23.007207023486199</v>
      </c>
      <c r="H253">
        <v>17.982651923490401</v>
      </c>
    </row>
    <row r="254" spans="1:8" x14ac:dyDescent="0.3">
      <c r="A254" t="s">
        <v>107</v>
      </c>
      <c r="B254" t="s">
        <v>213</v>
      </c>
      <c r="C254"/>
      <c r="D254">
        <v>21.356196191339201</v>
      </c>
      <c r="E254">
        <v>15.188136391330399</v>
      </c>
      <c r="F254">
        <v>1.9617575894019701</v>
      </c>
      <c r="G254">
        <v>243.16704611940199</v>
      </c>
      <c r="H254">
        <v>18.380323121124999</v>
      </c>
    </row>
    <row r="255" spans="1:8" x14ac:dyDescent="0.3">
      <c r="A255" t="s">
        <v>107</v>
      </c>
      <c r="B255" t="s">
        <v>213</v>
      </c>
      <c r="C255"/>
      <c r="D255">
        <v>22.714498220184701</v>
      </c>
      <c r="E255">
        <v>4.2708959478456903</v>
      </c>
      <c r="F255">
        <v>0.55164520013231699</v>
      </c>
      <c r="G255">
        <v>68.378445199752903</v>
      </c>
      <c r="H255">
        <v>18.570513693906801</v>
      </c>
    </row>
    <row r="256" spans="1:8" x14ac:dyDescent="0.3">
      <c r="A256" t="s">
        <v>107</v>
      </c>
      <c r="B256" t="s">
        <v>213</v>
      </c>
      <c r="C256"/>
      <c r="D256">
        <v>23.604213129641</v>
      </c>
      <c r="E256">
        <v>3.5210803195015301</v>
      </c>
      <c r="F256">
        <v>0.454796155479544</v>
      </c>
      <c r="G256">
        <v>56.373651011659497</v>
      </c>
      <c r="H256">
        <v>18.6915440584043</v>
      </c>
    </row>
    <row r="257" spans="1:8" x14ac:dyDescent="0.3">
      <c r="A257" t="s">
        <v>107</v>
      </c>
      <c r="B257" t="s">
        <v>213</v>
      </c>
      <c r="C257"/>
      <c r="D257">
        <v>26.666266736064301</v>
      </c>
      <c r="E257">
        <v>0.70815785816581001</v>
      </c>
      <c r="F257">
        <v>9.1468368268302597E-2</v>
      </c>
      <c r="G257">
        <v>11.337839621635</v>
      </c>
      <c r="H257">
        <v>19.089215256038901</v>
      </c>
    </row>
    <row r="258" spans="1:8" x14ac:dyDescent="0.3">
      <c r="A258" t="s">
        <v>107</v>
      </c>
      <c r="B258" t="s">
        <v>213</v>
      </c>
      <c r="C258"/>
      <c r="D258">
        <v>32.804092675410899</v>
      </c>
      <c r="E258">
        <v>4.90874800797208</v>
      </c>
      <c r="F258">
        <v>0.63403260353902402</v>
      </c>
      <c r="G258">
        <v>78.590665930839094</v>
      </c>
      <c r="H258">
        <v>19.815397443023901</v>
      </c>
    </row>
    <row r="259" spans="1:8" x14ac:dyDescent="0.3">
      <c r="A259" t="s">
        <v>107</v>
      </c>
      <c r="B259" t="s">
        <v>213</v>
      </c>
      <c r="C259"/>
      <c r="D259">
        <v>35.326254179205797</v>
      </c>
      <c r="E259">
        <v>30.332224215215401</v>
      </c>
      <c r="F259">
        <v>3.9178256979313701</v>
      </c>
      <c r="G259">
        <v>485.62886022379399</v>
      </c>
      <c r="H259">
        <v>20.092038276160999</v>
      </c>
    </row>
    <row r="260" spans="1:8" x14ac:dyDescent="0.3">
      <c r="A260" t="s">
        <v>107</v>
      </c>
      <c r="B260" t="s">
        <v>213</v>
      </c>
      <c r="C260"/>
      <c r="D260">
        <v>39.297086657741197</v>
      </c>
      <c r="E260">
        <v>56.869453115148303</v>
      </c>
      <c r="F260">
        <v>7.34547533543771</v>
      </c>
      <c r="G260">
        <v>910.498600495191</v>
      </c>
      <c r="H260">
        <v>20.5069995258667</v>
      </c>
    </row>
    <row r="261" spans="1:8" x14ac:dyDescent="0.3">
      <c r="A261" t="s">
        <v>107</v>
      </c>
      <c r="B261" t="s">
        <v>213</v>
      </c>
      <c r="C261"/>
      <c r="D261">
        <v>42.598207853901997</v>
      </c>
      <c r="E261">
        <v>9.4199595332810393</v>
      </c>
      <c r="F261">
        <v>1.21671787967495</v>
      </c>
      <c r="G261">
        <v>150.81664236171599</v>
      </c>
      <c r="H261">
        <v>20.835510515217099</v>
      </c>
    </row>
    <row r="262" spans="1:8" x14ac:dyDescent="0.3">
      <c r="A262" t="s">
        <v>107</v>
      </c>
      <c r="B262" t="s">
        <v>213</v>
      </c>
      <c r="C262"/>
      <c r="D262">
        <v>56.739021525616998</v>
      </c>
      <c r="E262">
        <v>0.75473982457475397</v>
      </c>
      <c r="F262">
        <v>9.7485072607629994E-2</v>
      </c>
      <c r="G262">
        <v>12.083632185136199</v>
      </c>
      <c r="H262">
        <v>22.1149743684763</v>
      </c>
    </row>
    <row r="263" spans="1:8" x14ac:dyDescent="0.3">
      <c r="A263" t="s">
        <v>107</v>
      </c>
      <c r="B263" t="s">
        <v>213</v>
      </c>
      <c r="C263"/>
      <c r="D263">
        <v>61.959740961053697</v>
      </c>
      <c r="E263">
        <v>0.45076304596052902</v>
      </c>
      <c r="F263">
        <v>5.8222273203958001E-2</v>
      </c>
      <c r="G263">
        <v>7.2168642394186904</v>
      </c>
      <c r="H263">
        <v>22.547225670253098</v>
      </c>
    </row>
    <row r="264" spans="1:8" x14ac:dyDescent="0.3">
      <c r="A264" t="s">
        <v>107</v>
      </c>
      <c r="B264" t="s">
        <v>213</v>
      </c>
      <c r="C264"/>
      <c r="D264">
        <v>63.675720668635797</v>
      </c>
      <c r="E264">
        <v>1.38997074396834</v>
      </c>
      <c r="F264">
        <v>0.17953391948620401</v>
      </c>
      <c r="G264">
        <v>22.2538875932206</v>
      </c>
      <c r="H264">
        <v>22.685546086821599</v>
      </c>
    </row>
    <row r="265" spans="1:8" x14ac:dyDescent="0.3">
      <c r="A265" t="s">
        <v>107</v>
      </c>
      <c r="B265" t="s">
        <v>213</v>
      </c>
      <c r="C265"/>
      <c r="D265">
        <v>97.506098994151301</v>
      </c>
      <c r="E265">
        <v>65.714348447306804</v>
      </c>
      <c r="F265">
        <v>8.4879157309053603</v>
      </c>
      <c r="G265">
        <v>1052.10827634614</v>
      </c>
      <c r="H265">
        <v>25.140733480913699</v>
      </c>
    </row>
    <row r="266" spans="1:8" x14ac:dyDescent="0.3">
      <c r="A266" t="s">
        <v>107</v>
      </c>
      <c r="B266" t="s">
        <v>213</v>
      </c>
      <c r="C266"/>
      <c r="D266">
        <v>110.23980754883701</v>
      </c>
      <c r="E266">
        <v>21.198541251645899</v>
      </c>
      <c r="F266">
        <v>2.7380843912097799</v>
      </c>
      <c r="G266">
        <v>339.395599656679</v>
      </c>
      <c r="H266">
        <v>25.970655980325098</v>
      </c>
    </row>
    <row r="267" spans="1:8" x14ac:dyDescent="0.3">
      <c r="A267" t="s">
        <v>107</v>
      </c>
      <c r="B267" t="s">
        <v>213</v>
      </c>
      <c r="C267"/>
      <c r="D267">
        <v>132.40505900501699</v>
      </c>
      <c r="E267">
        <v>15.463130629957</v>
      </c>
      <c r="F267">
        <v>1.9972768934671701</v>
      </c>
      <c r="G267">
        <v>247.569794092145</v>
      </c>
      <c r="H267">
        <v>27.336570093939699</v>
      </c>
    </row>
    <row r="268" spans="1:8" x14ac:dyDescent="0.3">
      <c r="A268" t="s">
        <v>107</v>
      </c>
      <c r="B268" t="s">
        <v>213</v>
      </c>
      <c r="C268"/>
      <c r="D268">
        <v>155.26077691399101</v>
      </c>
      <c r="E268">
        <v>25.605638595970401</v>
      </c>
      <c r="F268">
        <v>3.3073218828744602</v>
      </c>
      <c r="G268">
        <v>409.95467389516102</v>
      </c>
      <c r="H268">
        <v>28.667904103412098</v>
      </c>
    </row>
    <row r="269" spans="1:8" x14ac:dyDescent="0.3">
      <c r="A269" t="s">
        <v>107</v>
      </c>
      <c r="B269" t="s">
        <v>213</v>
      </c>
      <c r="C269" t="s">
        <v>19</v>
      </c>
      <c r="D269">
        <v>170.66495467324199</v>
      </c>
      <c r="E269">
        <v>513.13525510366696</v>
      </c>
      <c r="F269">
        <v>66.278505482999194</v>
      </c>
      <c r="G269">
        <v>8215.4637691105509</v>
      </c>
      <c r="H269">
        <v>29.532406706965698</v>
      </c>
    </row>
    <row r="270" spans="1:8" x14ac:dyDescent="0.3">
      <c r="A270" t="s">
        <v>116</v>
      </c>
      <c r="B270" t="s">
        <v>116</v>
      </c>
      <c r="C270" t="s">
        <v>182</v>
      </c>
      <c r="D270">
        <v>0.92960332523080802</v>
      </c>
      <c r="E270"/>
      <c r="F270"/>
      <c r="G270">
        <v>8.1980164324285507</v>
      </c>
      <c r="H270">
        <v>12.604436729579</v>
      </c>
    </row>
    <row r="271" spans="1:8" x14ac:dyDescent="0.3">
      <c r="A271" t="s">
        <v>116</v>
      </c>
      <c r="B271" t="s">
        <v>116</v>
      </c>
      <c r="C271" t="s">
        <v>183</v>
      </c>
      <c r="D271">
        <v>1.2182630947179101</v>
      </c>
      <c r="E271"/>
      <c r="F271"/>
      <c r="G271">
        <v>1563.0719020709801</v>
      </c>
      <c r="H271">
        <v>12.9166666666667</v>
      </c>
    </row>
    <row r="272" spans="1:8" x14ac:dyDescent="0.3">
      <c r="A272" t="s">
        <v>116</v>
      </c>
      <c r="B272" t="s">
        <v>116</v>
      </c>
      <c r="C272" t="s">
        <v>184</v>
      </c>
      <c r="D272">
        <v>6.1265403923448902</v>
      </c>
      <c r="E272"/>
      <c r="F272"/>
      <c r="G272">
        <v>358.74514043774599</v>
      </c>
      <c r="H272">
        <v>15.362467840519701</v>
      </c>
    </row>
    <row r="273" spans="1:8" x14ac:dyDescent="0.3">
      <c r="A273" t="s">
        <v>116</v>
      </c>
      <c r="B273" t="s">
        <v>116</v>
      </c>
      <c r="C273" t="s">
        <v>184</v>
      </c>
      <c r="D273">
        <v>7.6825320072964303</v>
      </c>
      <c r="E273"/>
      <c r="F273"/>
      <c r="G273">
        <v>136.63990426866101</v>
      </c>
      <c r="H273">
        <v>15.8134666385351</v>
      </c>
    </row>
    <row r="274" spans="1:8" x14ac:dyDescent="0.3">
      <c r="A274" t="s">
        <v>116</v>
      </c>
      <c r="B274" t="s">
        <v>116</v>
      </c>
      <c r="C274"/>
      <c r="D274">
        <v>12.378156584492499</v>
      </c>
      <c r="E274">
        <v>4.9944823099878297</v>
      </c>
      <c r="F274">
        <v>0.196646402185919</v>
      </c>
      <c r="G274">
        <v>81.248924156286094</v>
      </c>
      <c r="H274">
        <v>16.888925310725799</v>
      </c>
    </row>
    <row r="275" spans="1:8" x14ac:dyDescent="0.3">
      <c r="A275" t="s">
        <v>116</v>
      </c>
      <c r="B275" t="s">
        <v>116</v>
      </c>
      <c r="C275"/>
      <c r="D275">
        <v>18.331860471908598</v>
      </c>
      <c r="E275">
        <v>1.23061064650029</v>
      </c>
      <c r="F275">
        <v>4.8452500400699303E-2</v>
      </c>
      <c r="G275">
        <v>20.019250220082199</v>
      </c>
      <c r="H275">
        <v>17.929691767684499</v>
      </c>
    </row>
    <row r="276" spans="1:8" x14ac:dyDescent="0.3">
      <c r="A276" t="s">
        <v>116</v>
      </c>
      <c r="B276" t="s">
        <v>116</v>
      </c>
      <c r="C276"/>
      <c r="D276">
        <v>21.116238500071201</v>
      </c>
      <c r="E276">
        <v>1.2116008929344799</v>
      </c>
      <c r="F276">
        <v>4.77040345111149E-2</v>
      </c>
      <c r="G276">
        <v>19.7100045505941</v>
      </c>
      <c r="H276">
        <v>18.345998350468001</v>
      </c>
    </row>
    <row r="277" spans="1:8" x14ac:dyDescent="0.3">
      <c r="A277" t="s">
        <v>116</v>
      </c>
      <c r="B277" t="s">
        <v>116</v>
      </c>
      <c r="C277"/>
      <c r="D277">
        <v>22.595730487618201</v>
      </c>
      <c r="E277">
        <v>1.76127549889632</v>
      </c>
      <c r="F277">
        <v>6.9346224216983193E-2</v>
      </c>
      <c r="G277">
        <v>28.651966419418802</v>
      </c>
      <c r="H277">
        <v>18.554151641859701</v>
      </c>
    </row>
    <row r="278" spans="1:8" x14ac:dyDescent="0.3">
      <c r="A278" t="s">
        <v>116</v>
      </c>
      <c r="B278" t="s">
        <v>116</v>
      </c>
      <c r="C278"/>
      <c r="D278">
        <v>24.003143132556101</v>
      </c>
      <c r="E278">
        <v>2.4424145147229899</v>
      </c>
      <c r="F278">
        <v>9.6164526602981096E-2</v>
      </c>
      <c r="G278">
        <v>39.732556719261602</v>
      </c>
      <c r="H278">
        <v>18.7449588256355</v>
      </c>
    </row>
    <row r="279" spans="1:8" x14ac:dyDescent="0.3">
      <c r="A279" t="s">
        <v>116</v>
      </c>
      <c r="B279" t="s">
        <v>116</v>
      </c>
      <c r="C279"/>
      <c r="D279">
        <v>26.549451773835798</v>
      </c>
      <c r="E279">
        <v>4.6504603325662996</v>
      </c>
      <c r="F279">
        <v>0.18310131784403599</v>
      </c>
      <c r="G279">
        <v>75.65246514076</v>
      </c>
      <c r="H279">
        <v>19.0745348703391</v>
      </c>
    </row>
    <row r="280" spans="1:8" x14ac:dyDescent="0.3">
      <c r="A280" t="s">
        <v>116</v>
      </c>
      <c r="B280" t="s">
        <v>116</v>
      </c>
      <c r="C280"/>
      <c r="D280">
        <v>29.5332907977735</v>
      </c>
      <c r="E280">
        <v>2.2568851545840301</v>
      </c>
      <c r="F280">
        <v>8.8859729247262598E-2</v>
      </c>
      <c r="G280">
        <v>36.714413901826902</v>
      </c>
      <c r="H280">
        <v>19.4388031302747</v>
      </c>
    </row>
    <row r="281" spans="1:8" x14ac:dyDescent="0.3">
      <c r="A281" t="s">
        <v>116</v>
      </c>
      <c r="B281" t="s">
        <v>116</v>
      </c>
      <c r="C281"/>
      <c r="D281">
        <v>35.220062107866298</v>
      </c>
      <c r="E281">
        <v>35.741140951777801</v>
      </c>
      <c r="F281">
        <v>1.4072262833190501</v>
      </c>
      <c r="G281">
        <v>581.42747740700304</v>
      </c>
      <c r="H281">
        <v>20.0806091120659</v>
      </c>
    </row>
    <row r="282" spans="1:8" x14ac:dyDescent="0.3">
      <c r="A282" t="s">
        <v>116</v>
      </c>
      <c r="B282" t="s">
        <v>116</v>
      </c>
      <c r="C282"/>
      <c r="D282">
        <v>50.691578653950003</v>
      </c>
      <c r="E282">
        <v>1047.4649495818401</v>
      </c>
      <c r="F282">
        <v>41.241554372754699</v>
      </c>
      <c r="G282">
        <v>17039.884208770101</v>
      </c>
      <c r="H282">
        <v>21.589720474656001</v>
      </c>
    </row>
    <row r="283" spans="1:8" x14ac:dyDescent="0.3">
      <c r="A283" t="s">
        <v>116</v>
      </c>
      <c r="B283" t="s">
        <v>116</v>
      </c>
      <c r="C283"/>
      <c r="D283">
        <v>56.681434267265303</v>
      </c>
      <c r="E283">
        <v>1438.0751596801299</v>
      </c>
      <c r="F283">
        <v>56.620944608917299</v>
      </c>
      <c r="G283">
        <v>23394.228335984299</v>
      </c>
      <c r="H283">
        <v>22.110103703135401</v>
      </c>
    </row>
    <row r="284" spans="1:8" x14ac:dyDescent="0.3">
      <c r="A284" t="s">
        <v>42</v>
      </c>
      <c r="B284" t="s">
        <v>42</v>
      </c>
      <c r="C284" t="s">
        <v>182</v>
      </c>
      <c r="D284">
        <v>0.92943741104137401</v>
      </c>
      <c r="E284"/>
      <c r="F284"/>
      <c r="G284">
        <v>9.2922002290239991</v>
      </c>
      <c r="H284">
        <v>12.604237664756701</v>
      </c>
    </row>
    <row r="285" spans="1:8" x14ac:dyDescent="0.3">
      <c r="A285" t="s">
        <v>42</v>
      </c>
      <c r="B285" t="s">
        <v>42</v>
      </c>
      <c r="C285" t="s">
        <v>183</v>
      </c>
      <c r="D285">
        <v>1.2182630947179101</v>
      </c>
      <c r="E285"/>
      <c r="F285"/>
      <c r="G285">
        <v>1529.2708104572901</v>
      </c>
      <c r="H285">
        <v>12.9166666666667</v>
      </c>
    </row>
    <row r="286" spans="1:8" x14ac:dyDescent="0.3">
      <c r="A286" t="s">
        <v>42</v>
      </c>
      <c r="B286" t="s">
        <v>42</v>
      </c>
      <c r="C286" t="s">
        <v>184</v>
      </c>
      <c r="D286">
        <v>6.0212616539681898</v>
      </c>
      <c r="E286"/>
      <c r="F286"/>
      <c r="G286">
        <v>512.43208903785205</v>
      </c>
      <c r="H286">
        <v>15.3293128480828</v>
      </c>
    </row>
    <row r="287" spans="1:8" x14ac:dyDescent="0.3">
      <c r="A287" t="s">
        <v>42</v>
      </c>
      <c r="B287" t="s">
        <v>42</v>
      </c>
      <c r="C287"/>
      <c r="D287">
        <v>12.043835132680799</v>
      </c>
      <c r="E287">
        <v>4.38343420958146</v>
      </c>
      <c r="F287">
        <v>0.156210208469544</v>
      </c>
      <c r="G287">
        <v>69.630729945678397</v>
      </c>
      <c r="H287">
        <v>16.822029190541699</v>
      </c>
    </row>
    <row r="288" spans="1:8" x14ac:dyDescent="0.3">
      <c r="A288" t="s">
        <v>42</v>
      </c>
      <c r="B288" t="s">
        <v>42</v>
      </c>
      <c r="C288"/>
      <c r="D288">
        <v>20.540323370207101</v>
      </c>
      <c r="E288">
        <v>1.36918361985925</v>
      </c>
      <c r="F288">
        <v>4.8792898094327797E-2</v>
      </c>
      <c r="G288">
        <v>21.749443546357899</v>
      </c>
      <c r="H288">
        <v>18.262674032682199</v>
      </c>
    </row>
    <row r="289" spans="1:8" x14ac:dyDescent="0.3">
      <c r="A289" t="s">
        <v>42</v>
      </c>
      <c r="B289" t="s">
        <v>42</v>
      </c>
      <c r="C289"/>
      <c r="D289">
        <v>22.245961733992001</v>
      </c>
      <c r="E289">
        <v>4.3664470832048501</v>
      </c>
      <c r="F289">
        <v>0.15560484691380599</v>
      </c>
      <c r="G289">
        <v>69.360889917807697</v>
      </c>
      <c r="H289">
        <v>18.505674367501101</v>
      </c>
    </row>
    <row r="290" spans="1:8" x14ac:dyDescent="0.3">
      <c r="A290" t="s">
        <v>42</v>
      </c>
      <c r="B290" t="s">
        <v>42</v>
      </c>
      <c r="C290"/>
      <c r="D290">
        <v>23.641832941277599</v>
      </c>
      <c r="E290">
        <v>2.0364869017327698</v>
      </c>
      <c r="F290">
        <v>7.2573244687878305E-2</v>
      </c>
      <c r="G290">
        <v>32.349537534408498</v>
      </c>
      <c r="H290">
        <v>18.6966032020017</v>
      </c>
    </row>
    <row r="291" spans="1:8" x14ac:dyDescent="0.3">
      <c r="A291" t="s">
        <v>42</v>
      </c>
      <c r="B291" t="s">
        <v>42</v>
      </c>
      <c r="C291"/>
      <c r="D291">
        <v>24.8203904377405</v>
      </c>
      <c r="E291">
        <v>1.43990710014428</v>
      </c>
      <c r="F291">
        <v>5.1313234677654897E-2</v>
      </c>
      <c r="G291">
        <v>22.872884054665501</v>
      </c>
      <c r="H291">
        <v>18.852817702956699</v>
      </c>
    </row>
    <row r="292" spans="1:8" x14ac:dyDescent="0.3">
      <c r="A292" t="s">
        <v>42</v>
      </c>
      <c r="B292" t="s">
        <v>42</v>
      </c>
      <c r="C292"/>
      <c r="D292">
        <v>26.168377309128001</v>
      </c>
      <c r="E292">
        <v>8.5681356225413197</v>
      </c>
      <c r="F292">
        <v>0.305338277660679</v>
      </c>
      <c r="G292">
        <v>136.10459496963401</v>
      </c>
      <c r="H292">
        <v>19.026389370684399</v>
      </c>
    </row>
    <row r="293" spans="1:8" x14ac:dyDescent="0.3">
      <c r="A293" t="s">
        <v>42</v>
      </c>
      <c r="B293" t="s">
        <v>42</v>
      </c>
      <c r="C293"/>
      <c r="D293">
        <v>37.892747645592898</v>
      </c>
      <c r="E293">
        <v>2783.94892046934</v>
      </c>
      <c r="F293">
        <v>99.210167289496098</v>
      </c>
      <c r="G293">
        <v>44222.950817886798</v>
      </c>
      <c r="H293">
        <v>20.362891212188298</v>
      </c>
    </row>
  </sheetData>
  <mergeCells count="1">
    <mergeCell ref="L14:M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100"/>
  <sheetViews>
    <sheetView topLeftCell="A25" zoomScale="60" zoomScaleNormal="60" workbookViewId="0">
      <selection activeCell="B3" sqref="B3:B98"/>
    </sheetView>
  </sheetViews>
  <sheetFormatPr defaultRowHeight="14.4" x14ac:dyDescent="0.3"/>
  <cols>
    <col min="2" max="2" width="12.33203125" bestFit="1" customWidth="1"/>
    <col min="3" max="3" width="17.6640625" style="42" bestFit="1" customWidth="1"/>
    <col min="4" max="4" width="12.5546875" style="42" bestFit="1" customWidth="1"/>
    <col min="5" max="5" width="14" style="42" bestFit="1" customWidth="1"/>
    <col min="6" max="6" width="14.88671875" style="42" bestFit="1" customWidth="1"/>
    <col min="7" max="7" width="22.44140625" customWidth="1"/>
    <col min="8" max="8" width="19.6640625" bestFit="1" customWidth="1"/>
    <col min="9" max="9" width="20.33203125" bestFit="1" customWidth="1"/>
    <col min="10" max="10" width="21" bestFit="1" customWidth="1"/>
    <col min="11" max="11" width="15.33203125" bestFit="1" customWidth="1"/>
    <col min="12" max="12" width="20.5546875" bestFit="1" customWidth="1"/>
    <col min="13" max="15" width="17.6640625" customWidth="1"/>
    <col min="16" max="16" width="21.109375" customWidth="1"/>
    <col min="17" max="17" width="21.5546875" customWidth="1"/>
    <col min="18" max="18" width="20" customWidth="1"/>
    <col min="19" max="19" width="20.88671875" bestFit="1" customWidth="1"/>
    <col min="21" max="21" width="26.6640625" bestFit="1" customWidth="1"/>
    <col min="22" max="22" width="17.6640625" bestFit="1" customWidth="1"/>
    <col min="23" max="23" width="10.5546875" bestFit="1" customWidth="1"/>
  </cols>
  <sheetData>
    <row r="1" spans="1:19" x14ac:dyDescent="0.3">
      <c r="A1" s="52"/>
      <c r="B1" s="6"/>
      <c r="C1" s="52"/>
      <c r="D1" s="52"/>
      <c r="E1" s="71" t="s">
        <v>172</v>
      </c>
      <c r="F1" s="71">
        <v>10</v>
      </c>
    </row>
    <row r="2" spans="1:19" x14ac:dyDescent="0.3">
      <c r="B2" s="11" t="s">
        <v>159</v>
      </c>
      <c r="C2" s="76" t="s">
        <v>158</v>
      </c>
      <c r="D2" s="76" t="s">
        <v>156</v>
      </c>
      <c r="E2" s="76" t="s">
        <v>157</v>
      </c>
      <c r="F2" s="76" t="s">
        <v>178</v>
      </c>
    </row>
    <row r="3" spans="1:19" x14ac:dyDescent="0.3">
      <c r="A3" t="s">
        <v>57</v>
      </c>
      <c r="B3" t="s">
        <v>19</v>
      </c>
      <c r="C3" s="43">
        <f>IFERROR(VLOOKUP(A3,'Prot 96-well Smpls Analysis'!$AC$2:$AD$97,2,FALSE),0)</f>
        <v>0</v>
      </c>
      <c r="D3" s="44">
        <f>(C3*0.001)/VLOOKUP(B3,Platemap!B$19:C$23,2)</f>
        <v>0</v>
      </c>
      <c r="E3" s="43">
        <f>D3*1000000000</f>
        <v>0</v>
      </c>
      <c r="F3" s="43">
        <f>E3/F$1</f>
        <v>0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</row>
    <row r="4" spans="1:19" x14ac:dyDescent="0.3">
      <c r="A4" t="s">
        <v>58</v>
      </c>
      <c r="B4" t="s">
        <v>19</v>
      </c>
      <c r="C4" s="43">
        <f>IFERROR(VLOOKUP(A4,'Prot 96-well Smpls Analysis'!$AC$2:$AD$97,2,FALSE),0)</f>
        <v>0</v>
      </c>
      <c r="D4" s="44">
        <f>(C4*0.001)/VLOOKUP(B4,Platemap!B$19:C$23,2)</f>
        <v>0</v>
      </c>
      <c r="E4" s="43">
        <f t="shared" ref="E4:E13" si="0">D4*1000000000</f>
        <v>0</v>
      </c>
      <c r="F4" s="43">
        <f t="shared" ref="F4:F13" si="1">E4/F$1</f>
        <v>0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</row>
    <row r="5" spans="1:19" x14ac:dyDescent="0.3">
      <c r="A5" t="s">
        <v>59</v>
      </c>
      <c r="B5" t="s">
        <v>19</v>
      </c>
      <c r="C5" s="43">
        <f>IFERROR(VLOOKUP(A5,'Prot 96-well Smpls Analysis'!$AC$2:$AD$97,2,FALSE),0)</f>
        <v>0</v>
      </c>
      <c r="D5" s="44">
        <f>(C5*0.001)/VLOOKUP(B5,Platemap!B$19:C$23,2)</f>
        <v>0</v>
      </c>
      <c r="E5" s="43">
        <f t="shared" si="0"/>
        <v>0</v>
      </c>
      <c r="F5" s="43">
        <f t="shared" si="1"/>
        <v>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</row>
    <row r="6" spans="1:19" x14ac:dyDescent="0.3">
      <c r="A6" t="s">
        <v>60</v>
      </c>
      <c r="B6" t="s">
        <v>19</v>
      </c>
      <c r="C6" s="43">
        <f>IFERROR(VLOOKUP(A6,'Prot 96-well Smpls Analysis'!$AC$2:$AD$97,2,FALSE),0)</f>
        <v>0</v>
      </c>
      <c r="D6" s="44">
        <f>(C6*0.001)/VLOOKUP(B6,Platemap!B$19:C$23,2)</f>
        <v>0</v>
      </c>
      <c r="E6" s="43">
        <f t="shared" si="0"/>
        <v>0</v>
      </c>
      <c r="F6" s="43">
        <f t="shared" si="1"/>
        <v>0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103</v>
      </c>
      <c r="S6" t="s">
        <v>104</v>
      </c>
    </row>
    <row r="7" spans="1:19" x14ac:dyDescent="0.3">
      <c r="A7" t="s">
        <v>61</v>
      </c>
      <c r="B7" t="s">
        <v>19</v>
      </c>
      <c r="C7" s="43">
        <f>IFERROR(VLOOKUP(A7,'Prot 96-well Smpls Analysis'!$AC$2:$AD$97,2,FALSE),0)</f>
        <v>0</v>
      </c>
      <c r="D7" s="44">
        <f>(C7*0.001)/VLOOKUP(B7,Platemap!B$19:C$23,2)</f>
        <v>0</v>
      </c>
      <c r="E7" s="43">
        <f t="shared" si="0"/>
        <v>0</v>
      </c>
      <c r="F7" s="43">
        <f t="shared" si="1"/>
        <v>0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</row>
    <row r="8" spans="1:19" x14ac:dyDescent="0.3">
      <c r="A8" t="s">
        <v>62</v>
      </c>
      <c r="B8" t="s">
        <v>19</v>
      </c>
      <c r="C8" s="43">
        <f>IFERROR(VLOOKUP(A8,'Prot 96-well Smpls Analysis'!$AC$2:$AD$97,2,FALSE),0)</f>
        <v>0</v>
      </c>
      <c r="D8" s="44">
        <f>(C8*0.001)/VLOOKUP(B8,Platemap!B$19:C$23,2)</f>
        <v>0</v>
      </c>
      <c r="E8" s="43">
        <f t="shared" si="0"/>
        <v>0</v>
      </c>
      <c r="F8" s="43">
        <f t="shared" si="1"/>
        <v>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</row>
    <row r="9" spans="1:19" x14ac:dyDescent="0.3">
      <c r="A9" t="s">
        <v>63</v>
      </c>
      <c r="B9" t="s">
        <v>19</v>
      </c>
      <c r="C9" s="43">
        <f>IFERROR(VLOOKUP(A9,'Prot 96-well Smpls Analysis'!$AC$2:$AD$97,2,FALSE),0)</f>
        <v>0</v>
      </c>
      <c r="D9" s="44">
        <f>(C9*0.001)/VLOOKUP(B9,Platemap!B$19:C$23,2)</f>
        <v>0</v>
      </c>
      <c r="E9" s="43">
        <f t="shared" si="0"/>
        <v>0</v>
      </c>
      <c r="F9" s="43">
        <f t="shared" si="1"/>
        <v>0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48</v>
      </c>
    </row>
    <row r="10" spans="1:19" x14ac:dyDescent="0.3">
      <c r="A10" t="s">
        <v>64</v>
      </c>
      <c r="B10" t="s">
        <v>19</v>
      </c>
      <c r="C10" s="43">
        <f>IFERROR(VLOOKUP(A10,'Prot 96-well Smpls Analysis'!$AC$2:$AD$97,2,FALSE),0)</f>
        <v>0</v>
      </c>
      <c r="D10" s="44">
        <f>(C10*0.001)/VLOOKUP(B10,Platemap!B$19:C$23,2)</f>
        <v>0</v>
      </c>
      <c r="E10" s="43">
        <f t="shared" si="0"/>
        <v>0</v>
      </c>
      <c r="F10" s="43">
        <f t="shared" si="1"/>
        <v>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52</v>
      </c>
      <c r="O10" t="s">
        <v>53</v>
      </c>
      <c r="P10" t="s">
        <v>54</v>
      </c>
      <c r="Q10" t="s">
        <v>55</v>
      </c>
      <c r="R10" t="s">
        <v>56</v>
      </c>
      <c r="S10" t="s">
        <v>117</v>
      </c>
    </row>
    <row r="11" spans="1:19" x14ac:dyDescent="0.3">
      <c r="A11" t="s">
        <v>65</v>
      </c>
      <c r="B11" t="s">
        <v>19</v>
      </c>
      <c r="C11" s="43">
        <f>IFERROR(VLOOKUP(A11,'Prot 96-well Smpls Analysis'!$AC$2:$AD$97,2,FALSE),0)</f>
        <v>0</v>
      </c>
      <c r="D11" s="44">
        <f>(C11*0.001)/VLOOKUP(B11,Platemap!B$19:C$23,2)</f>
        <v>0</v>
      </c>
      <c r="E11" s="43">
        <f t="shared" si="0"/>
        <v>0</v>
      </c>
      <c r="F11" s="43">
        <f t="shared" si="1"/>
        <v>0</v>
      </c>
      <c r="S11" t="s">
        <v>161</v>
      </c>
    </row>
    <row r="12" spans="1:19" x14ac:dyDescent="0.3">
      <c r="A12" t="s">
        <v>66</v>
      </c>
      <c r="B12" t="s">
        <v>19</v>
      </c>
      <c r="C12" s="43">
        <f>IFERROR(VLOOKUP(A12,'Prot 96-well Smpls Analysis'!$AC$2:$AD$97,2,FALSE),0)</f>
        <v>0</v>
      </c>
      <c r="D12" s="44">
        <f>(C12*0.001)/VLOOKUP(B12,Platemap!B$19:C$23,2)</f>
        <v>0</v>
      </c>
      <c r="E12" s="43">
        <f t="shared" si="0"/>
        <v>0</v>
      </c>
      <c r="F12" s="43">
        <f t="shared" si="1"/>
        <v>0</v>
      </c>
    </row>
    <row r="13" spans="1:19" x14ac:dyDescent="0.3">
      <c r="A13" t="s">
        <v>67</v>
      </c>
      <c r="B13" t="s">
        <v>19</v>
      </c>
      <c r="C13" s="43">
        <f>IFERROR(VLOOKUP(A13,'Prot 96-well Smpls Analysis'!$AC$2:$AD$97,2,FALSE),0)</f>
        <v>0</v>
      </c>
      <c r="D13" s="44">
        <f>(C13*0.001)/VLOOKUP(B13,Platemap!B$19:C$23,2)</f>
        <v>0</v>
      </c>
      <c r="E13" s="43">
        <f t="shared" si="0"/>
        <v>0</v>
      </c>
      <c r="F13" s="43">
        <f t="shared" si="1"/>
        <v>0</v>
      </c>
    </row>
    <row r="14" spans="1:19" x14ac:dyDescent="0.3">
      <c r="A14" s="46" t="s">
        <v>68</v>
      </c>
      <c r="B14" t="s">
        <v>19</v>
      </c>
      <c r="C14" s="43">
        <f>IFERROR(VLOOKUP(A14,'Prot 96-well Smpls Analysis'!$AC$2:$AD$97,2,FALSE),0)</f>
        <v>0</v>
      </c>
      <c r="D14" s="44">
        <f>(C14*0.001)/VLOOKUP(B14,Platemap!B$19:C$23,2)</f>
        <v>0</v>
      </c>
      <c r="E14" s="43">
        <f t="shared" ref="E14:E77" si="2">D14*1000000000</f>
        <v>0</v>
      </c>
      <c r="F14" s="43">
        <f t="shared" ref="F14:F77" si="3">E14/F$1</f>
        <v>0</v>
      </c>
    </row>
    <row r="15" spans="1:19" x14ac:dyDescent="0.3">
      <c r="A15" t="s">
        <v>69</v>
      </c>
      <c r="B15" t="s">
        <v>19</v>
      </c>
      <c r="C15" s="43">
        <f>IFERROR(VLOOKUP(A15,'Prot 96-well Smpls Analysis'!$AC$2:$AD$97,2,FALSE),0)</f>
        <v>0</v>
      </c>
      <c r="D15" s="44">
        <f>(C15*0.001)/VLOOKUP(B15,Platemap!B$19:C$23,2)</f>
        <v>0</v>
      </c>
      <c r="E15" s="43">
        <f t="shared" si="2"/>
        <v>0</v>
      </c>
      <c r="F15" s="43">
        <f t="shared" si="3"/>
        <v>0</v>
      </c>
    </row>
    <row r="16" spans="1:19" x14ac:dyDescent="0.3">
      <c r="A16" t="s">
        <v>70</v>
      </c>
      <c r="B16" t="s">
        <v>19</v>
      </c>
      <c r="C16" s="43">
        <f>IFERROR(VLOOKUP(A16,'Prot 96-well Smpls Analysis'!$AC$2:$AD$97,2,FALSE),0)</f>
        <v>0</v>
      </c>
      <c r="D16" s="44">
        <f>(C16*0.001)/VLOOKUP(B16,Platemap!B$19:C$23,2)</f>
        <v>0</v>
      </c>
      <c r="E16" s="43">
        <f t="shared" si="2"/>
        <v>0</v>
      </c>
      <c r="F16" s="43">
        <f t="shared" si="3"/>
        <v>0</v>
      </c>
    </row>
    <row r="17" spans="1:23" x14ac:dyDescent="0.3">
      <c r="A17" t="s">
        <v>71</v>
      </c>
      <c r="B17" t="s">
        <v>19</v>
      </c>
      <c r="C17" s="43">
        <f>IFERROR(VLOOKUP(A17,'Prot 96-well Smpls Analysis'!$AC$2:$AD$97,2,FALSE),0)</f>
        <v>0</v>
      </c>
      <c r="D17" s="44">
        <f>(C17*0.001)/VLOOKUP(B17,Platemap!B$19:C$23,2)</f>
        <v>0</v>
      </c>
      <c r="E17" s="43">
        <f t="shared" si="2"/>
        <v>0</v>
      </c>
      <c r="F17" s="43">
        <f t="shared" si="3"/>
        <v>0</v>
      </c>
    </row>
    <row r="18" spans="1:23" x14ac:dyDescent="0.3">
      <c r="A18" t="s">
        <v>72</v>
      </c>
      <c r="B18" t="s">
        <v>19</v>
      </c>
      <c r="C18" s="43">
        <f>IFERROR(VLOOKUP(A18,'Prot 96-well Smpls Analysis'!$AC$2:$AD$97,2,FALSE),0)</f>
        <v>0</v>
      </c>
      <c r="D18" s="44">
        <f>(C18*0.001)/VLOOKUP(B18,Platemap!B$19:C$23,2)</f>
        <v>0</v>
      </c>
      <c r="E18" s="43">
        <f t="shared" si="2"/>
        <v>0</v>
      </c>
      <c r="F18" s="43">
        <f t="shared" si="3"/>
        <v>0</v>
      </c>
    </row>
    <row r="19" spans="1:23" x14ac:dyDescent="0.3">
      <c r="A19" t="s">
        <v>73</v>
      </c>
      <c r="B19" t="s">
        <v>19</v>
      </c>
      <c r="C19" s="43">
        <f>IFERROR(VLOOKUP(A19,'Prot 96-well Smpls Analysis'!$AC$2:$AD$97,2,FALSE),0)</f>
        <v>0</v>
      </c>
      <c r="D19" s="44">
        <f>(C19*0.001)/VLOOKUP(B19,Platemap!B$19:C$23,2)</f>
        <v>0</v>
      </c>
      <c r="E19" s="43">
        <f t="shared" si="2"/>
        <v>0</v>
      </c>
      <c r="F19" s="43">
        <f t="shared" si="3"/>
        <v>0</v>
      </c>
    </row>
    <row r="20" spans="1:23" x14ac:dyDescent="0.3">
      <c r="A20" t="s">
        <v>74</v>
      </c>
      <c r="B20" t="s">
        <v>19</v>
      </c>
      <c r="C20" s="43">
        <f>IFERROR(VLOOKUP(A20,'Prot 96-well Smpls Analysis'!$AC$2:$AD$97,2,FALSE),0)</f>
        <v>0</v>
      </c>
      <c r="D20" s="44">
        <f>(C20*0.001)/VLOOKUP(B20,Platemap!B$19:C$23,2)</f>
        <v>0</v>
      </c>
      <c r="E20" s="43">
        <f t="shared" si="2"/>
        <v>0</v>
      </c>
      <c r="F20" s="43">
        <f t="shared" si="3"/>
        <v>0</v>
      </c>
    </row>
    <row r="21" spans="1:23" x14ac:dyDescent="0.3">
      <c r="A21" t="s">
        <v>75</v>
      </c>
      <c r="B21" t="s">
        <v>19</v>
      </c>
      <c r="C21" s="43">
        <f>IFERROR(VLOOKUP(A21,'Prot 96-well Smpls Analysis'!$AC$2:$AD$97,2,FALSE),0)</f>
        <v>0</v>
      </c>
      <c r="D21" s="44">
        <f>(C21*0.001)/VLOOKUP(B21,Platemap!B$19:C$23,2)</f>
        <v>0</v>
      </c>
      <c r="E21" s="43">
        <f t="shared" si="2"/>
        <v>0</v>
      </c>
      <c r="F21" s="43">
        <f t="shared" si="3"/>
        <v>0</v>
      </c>
    </row>
    <row r="22" spans="1:23" x14ac:dyDescent="0.3">
      <c r="A22" t="s">
        <v>76</v>
      </c>
      <c r="B22" t="s">
        <v>19</v>
      </c>
      <c r="C22" s="43">
        <f>IFERROR(VLOOKUP(A22,'Prot 96-well Smpls Analysis'!$AC$2:$AD$97,2,FALSE),0)</f>
        <v>0</v>
      </c>
      <c r="D22" s="44">
        <f>(C22*0.001)/VLOOKUP(B22,Platemap!B$19:C$23,2)</f>
        <v>0</v>
      </c>
      <c r="E22" s="43">
        <f t="shared" si="2"/>
        <v>0</v>
      </c>
      <c r="F22" s="43">
        <f t="shared" si="3"/>
        <v>0</v>
      </c>
    </row>
    <row r="23" spans="1:23" x14ac:dyDescent="0.3">
      <c r="A23" t="s">
        <v>77</v>
      </c>
      <c r="B23" t="s">
        <v>19</v>
      </c>
      <c r="C23" s="43">
        <f>IFERROR(VLOOKUP(A23,'Prot 96-well Smpls Analysis'!$AC$2:$AD$97,2,FALSE),0)</f>
        <v>0</v>
      </c>
      <c r="D23" s="44">
        <f>(C23*0.001)/VLOOKUP(B23,Platemap!B$19:C$23,2)</f>
        <v>0</v>
      </c>
      <c r="E23" s="43">
        <f t="shared" si="2"/>
        <v>0</v>
      </c>
      <c r="F23" s="43">
        <f t="shared" si="3"/>
        <v>0</v>
      </c>
    </row>
    <row r="24" spans="1:23" x14ac:dyDescent="0.3">
      <c r="A24" t="s">
        <v>78</v>
      </c>
      <c r="B24" t="s">
        <v>19</v>
      </c>
      <c r="C24" s="43">
        <f>IFERROR(VLOOKUP(A24,'Prot 96-well Smpls Analysis'!$AC$2:$AD$97,2,FALSE),0)</f>
        <v>0</v>
      </c>
      <c r="D24" s="44">
        <f>(C24*0.001)/VLOOKUP(B24,Platemap!B$19:C$23,2)</f>
        <v>0</v>
      </c>
      <c r="E24" s="43">
        <f t="shared" si="2"/>
        <v>0</v>
      </c>
      <c r="F24" s="43">
        <f t="shared" si="3"/>
        <v>0</v>
      </c>
    </row>
    <row r="25" spans="1:23" x14ac:dyDescent="0.3">
      <c r="A25" t="s">
        <v>79</v>
      </c>
      <c r="B25" t="s">
        <v>19</v>
      </c>
      <c r="C25" s="43">
        <f>IFERROR(VLOOKUP(A25,'Prot 96-well Smpls Analysis'!$AC$2:$AD$97,2,FALSE),0)</f>
        <v>0</v>
      </c>
      <c r="D25" s="44">
        <f>(C25*0.001)/VLOOKUP(B25,Platemap!B$19:C$23,2)</f>
        <v>0</v>
      </c>
      <c r="E25" s="43">
        <f t="shared" si="2"/>
        <v>0</v>
      </c>
      <c r="F25" s="43">
        <f t="shared" si="3"/>
        <v>0</v>
      </c>
    </row>
    <row r="26" spans="1:23" x14ac:dyDescent="0.3">
      <c r="A26" s="46" t="s">
        <v>80</v>
      </c>
      <c r="B26" t="s">
        <v>19</v>
      </c>
      <c r="C26" s="43">
        <f>IFERROR(VLOOKUP(A26,'Prot 96-well Smpls Analysis'!$AC$2:$AD$97,2,FALSE),0)</f>
        <v>0</v>
      </c>
      <c r="D26" s="44">
        <f>(C26*0.001)/VLOOKUP(B26,Platemap!B$19:C$23,2)</f>
        <v>0</v>
      </c>
      <c r="E26" s="43">
        <f t="shared" si="2"/>
        <v>0</v>
      </c>
      <c r="F26" s="43">
        <f t="shared" si="3"/>
        <v>0</v>
      </c>
    </row>
    <row r="27" spans="1:23" x14ac:dyDescent="0.3">
      <c r="A27" t="s">
        <v>81</v>
      </c>
      <c r="B27" t="s">
        <v>19</v>
      </c>
      <c r="C27" s="43">
        <f>IFERROR(VLOOKUP(A27,'Prot 96-well Smpls Analysis'!$AC$2:$AD$97,2,FALSE),0)</f>
        <v>0</v>
      </c>
      <c r="D27" s="44">
        <f>(C27*0.001)/VLOOKUP(B27,Platemap!B$19:C$23,2)</f>
        <v>0</v>
      </c>
      <c r="E27" s="43">
        <f t="shared" si="2"/>
        <v>0</v>
      </c>
      <c r="F27" s="43">
        <f t="shared" si="3"/>
        <v>0</v>
      </c>
    </row>
    <row r="28" spans="1:23" x14ac:dyDescent="0.3">
      <c r="A28" t="s">
        <v>82</v>
      </c>
      <c r="B28" t="s">
        <v>19</v>
      </c>
      <c r="C28" s="43">
        <f>IFERROR(VLOOKUP(A28,'Prot 96-well Smpls Analysis'!$AC$2:$AD$97,2,FALSE),0)</f>
        <v>0</v>
      </c>
      <c r="D28" s="44">
        <f>(C28*0.001)/VLOOKUP(B28,Platemap!B$19:C$23,2)</f>
        <v>0</v>
      </c>
      <c r="E28" s="43">
        <f t="shared" si="2"/>
        <v>0</v>
      </c>
      <c r="F28" s="43">
        <f t="shared" si="3"/>
        <v>0</v>
      </c>
    </row>
    <row r="29" spans="1:23" x14ac:dyDescent="0.3">
      <c r="A29" t="s">
        <v>83</v>
      </c>
      <c r="B29" t="s">
        <v>19</v>
      </c>
      <c r="C29" s="43">
        <f>IFERROR(VLOOKUP(A29,'Prot 96-well Smpls Analysis'!$AC$2:$AD$97,2,FALSE),0)</f>
        <v>0</v>
      </c>
      <c r="D29" s="44">
        <f>(C29*0.001)/VLOOKUP(B29,Platemap!B$19:C$23,2)</f>
        <v>0</v>
      </c>
      <c r="E29" s="43">
        <f t="shared" si="2"/>
        <v>0</v>
      </c>
      <c r="F29" s="43">
        <f t="shared" si="3"/>
        <v>0</v>
      </c>
    </row>
    <row r="30" spans="1:23" x14ac:dyDescent="0.3">
      <c r="A30" t="s">
        <v>84</v>
      </c>
      <c r="B30" t="s">
        <v>19</v>
      </c>
      <c r="C30" s="43">
        <f>IFERROR(VLOOKUP(A30,'Prot 96-well Smpls Analysis'!$AC$2:$AD$97,2,FALSE),0)</f>
        <v>0</v>
      </c>
      <c r="D30" s="44">
        <f>(C30*0.001)/VLOOKUP(B30,Platemap!B$19:C$23,2)</f>
        <v>0</v>
      </c>
      <c r="E30" s="43">
        <f t="shared" si="2"/>
        <v>0</v>
      </c>
      <c r="F30" s="43">
        <f t="shared" si="3"/>
        <v>0</v>
      </c>
    </row>
    <row r="31" spans="1:23" x14ac:dyDescent="0.3">
      <c r="A31" t="s">
        <v>85</v>
      </c>
      <c r="B31" t="s">
        <v>19</v>
      </c>
      <c r="C31" s="43">
        <f>IFERROR(VLOOKUP(A31,'Prot 96-well Smpls Analysis'!$AC$2:$AD$97,2,FALSE),0)</f>
        <v>0</v>
      </c>
      <c r="D31" s="44">
        <f>(C31*0.001)/VLOOKUP(B31,Platemap!B$19:C$23,2)</f>
        <v>0</v>
      </c>
      <c r="E31" s="43">
        <f t="shared" si="2"/>
        <v>0</v>
      </c>
      <c r="F31" s="43">
        <f t="shared" si="3"/>
        <v>0</v>
      </c>
      <c r="W31" t="s">
        <v>160</v>
      </c>
    </row>
    <row r="32" spans="1:23" x14ac:dyDescent="0.3">
      <c r="A32" t="s">
        <v>86</v>
      </c>
      <c r="B32" t="s">
        <v>19</v>
      </c>
      <c r="C32" s="43">
        <f>IFERROR(VLOOKUP(A32,'Prot 96-well Smpls Analysis'!$AC$2:$AD$97,2,FALSE),0)</f>
        <v>0</v>
      </c>
      <c r="D32" s="44">
        <f>(C32*0.001)/VLOOKUP(B32,Platemap!B$19:C$23,2)</f>
        <v>0</v>
      </c>
      <c r="E32" s="43">
        <f t="shared" si="2"/>
        <v>0</v>
      </c>
      <c r="F32" s="43">
        <f t="shared" si="3"/>
        <v>0</v>
      </c>
    </row>
    <row r="33" spans="1:23" x14ac:dyDescent="0.3">
      <c r="A33" t="s">
        <v>87</v>
      </c>
      <c r="B33" t="s">
        <v>19</v>
      </c>
      <c r="C33" s="43">
        <f>IFERROR(VLOOKUP(A33,'Prot 96-well Smpls Analysis'!$AC$2:$AD$97,2,FALSE),0)</f>
        <v>0</v>
      </c>
      <c r="D33" s="44">
        <f>(C33*0.001)/VLOOKUP(B33,Platemap!B$19:C$23,2)</f>
        <v>0</v>
      </c>
      <c r="E33" s="43">
        <f t="shared" si="2"/>
        <v>0</v>
      </c>
      <c r="F33" s="43">
        <f t="shared" si="3"/>
        <v>0</v>
      </c>
    </row>
    <row r="34" spans="1:23" ht="21" customHeight="1" x14ac:dyDescent="0.3">
      <c r="A34" t="s">
        <v>88</v>
      </c>
      <c r="B34" t="s">
        <v>19</v>
      </c>
      <c r="C34" s="43">
        <f>IFERROR(VLOOKUP(A34,'Prot 96-well Smpls Analysis'!$AC$2:$AD$97,2,FALSE),0)</f>
        <v>0</v>
      </c>
      <c r="D34" s="44">
        <f>(C34*0.001)/VLOOKUP(B34,Platemap!B$19:C$23,2)</f>
        <v>0</v>
      </c>
      <c r="E34" s="43">
        <f t="shared" si="2"/>
        <v>0</v>
      </c>
      <c r="F34" s="43">
        <f t="shared" si="3"/>
        <v>0</v>
      </c>
    </row>
    <row r="35" spans="1:23" ht="18" customHeight="1" x14ac:dyDescent="0.3">
      <c r="A35" t="s">
        <v>89</v>
      </c>
      <c r="B35" t="s">
        <v>19</v>
      </c>
      <c r="C35" s="43">
        <f>IFERROR(VLOOKUP(A35,'Prot 96-well Smpls Analysis'!$AC$2:$AD$97,2,FALSE),0)</f>
        <v>0</v>
      </c>
      <c r="D35" s="44">
        <f>(C35*0.001)/VLOOKUP(B35,Platemap!B$19:C$23,2)</f>
        <v>0</v>
      </c>
      <c r="E35" s="43">
        <f t="shared" si="2"/>
        <v>0</v>
      </c>
      <c r="F35" s="43">
        <f t="shared" si="3"/>
        <v>0</v>
      </c>
      <c r="W35" t="s">
        <v>160</v>
      </c>
    </row>
    <row r="36" spans="1:23" x14ac:dyDescent="0.3">
      <c r="A36" t="s">
        <v>90</v>
      </c>
      <c r="B36" t="s">
        <v>19</v>
      </c>
      <c r="C36" s="43">
        <f>IFERROR(VLOOKUP(A36,'Prot 96-well Smpls Analysis'!$AC$2:$AD$97,2,FALSE),0)</f>
        <v>0</v>
      </c>
      <c r="D36" s="44">
        <f>(C36*0.001)/VLOOKUP(B36,Platemap!B$19:C$23,2)</f>
        <v>0</v>
      </c>
      <c r="E36" s="43">
        <f t="shared" si="2"/>
        <v>0</v>
      </c>
      <c r="F36" s="43">
        <f t="shared" si="3"/>
        <v>0</v>
      </c>
    </row>
    <row r="37" spans="1:23" x14ac:dyDescent="0.3">
      <c r="A37" t="s">
        <v>91</v>
      </c>
      <c r="B37" t="s">
        <v>19</v>
      </c>
      <c r="C37" s="43">
        <f>IFERROR(VLOOKUP(A37,'Prot 96-well Smpls Analysis'!$AC$2:$AD$97,2,FALSE),0)</f>
        <v>0</v>
      </c>
      <c r="D37" s="44">
        <f>(C37*0.001)/VLOOKUP(B37,Platemap!B$19:C$23,2)</f>
        <v>0</v>
      </c>
      <c r="E37" s="43">
        <f t="shared" si="2"/>
        <v>0</v>
      </c>
      <c r="F37" s="43">
        <f t="shared" si="3"/>
        <v>0</v>
      </c>
    </row>
    <row r="38" spans="1:23" x14ac:dyDescent="0.3">
      <c r="A38" s="72" t="s">
        <v>92</v>
      </c>
      <c r="B38" t="s">
        <v>19</v>
      </c>
      <c r="C38" s="43">
        <f>IFERROR(VLOOKUP(A38,'Prot 96-well Smpls Analysis'!$AC$2:$AD$97,2,FALSE),0)</f>
        <v>0</v>
      </c>
      <c r="D38" s="44">
        <f>(C38*0.001)/VLOOKUP(B38,Platemap!B$19:C$23,2)</f>
        <v>0</v>
      </c>
      <c r="E38" s="43">
        <f t="shared" si="2"/>
        <v>0</v>
      </c>
      <c r="F38" s="43">
        <f t="shared" si="3"/>
        <v>0</v>
      </c>
    </row>
    <row r="39" spans="1:23" x14ac:dyDescent="0.3">
      <c r="A39" t="s">
        <v>93</v>
      </c>
      <c r="B39" t="s">
        <v>19</v>
      </c>
      <c r="C39" s="43">
        <f>IFERROR(VLOOKUP(A39,'Prot 96-well Smpls Analysis'!$AC$2:$AD$97,2,FALSE),0)</f>
        <v>462.06872620013803</v>
      </c>
      <c r="D39" s="44">
        <f>(C39*0.001)/VLOOKUP(B39,Platemap!B$19:C$23,2)</f>
        <v>3.080458174667587E-6</v>
      </c>
      <c r="E39" s="43">
        <f t="shared" si="2"/>
        <v>3080.4581746675872</v>
      </c>
      <c r="F39" s="43">
        <f t="shared" si="3"/>
        <v>308.04581746675871</v>
      </c>
    </row>
    <row r="40" spans="1:23" x14ac:dyDescent="0.3">
      <c r="A40" t="s">
        <v>94</v>
      </c>
      <c r="B40" t="s">
        <v>19</v>
      </c>
      <c r="C40" s="43">
        <f>IFERROR(VLOOKUP(A40,'Prot 96-well Smpls Analysis'!$AC$2:$AD$97,2,FALSE),0)</f>
        <v>834.33893052194503</v>
      </c>
      <c r="D40" s="44">
        <f>(C40*0.001)/VLOOKUP(B40,Platemap!B$19:C$23,2)</f>
        <v>5.5622595368129668E-6</v>
      </c>
      <c r="E40" s="43">
        <f t="shared" si="2"/>
        <v>5562.2595368129669</v>
      </c>
      <c r="F40" s="43">
        <f t="shared" si="3"/>
        <v>556.22595368129669</v>
      </c>
    </row>
    <row r="41" spans="1:23" x14ac:dyDescent="0.3">
      <c r="A41" t="s">
        <v>95</v>
      </c>
      <c r="B41" t="s">
        <v>19</v>
      </c>
      <c r="C41" s="43">
        <f>IFERROR(VLOOKUP(A41,'Prot 96-well Smpls Analysis'!$AC$2:$AD$97,2,FALSE),0)</f>
        <v>170.05106503428254</v>
      </c>
      <c r="D41" s="44">
        <f>(C41*0.001)/VLOOKUP(B41,Platemap!B$19:C$23,2)</f>
        <v>1.133673766895217E-6</v>
      </c>
      <c r="E41" s="43">
        <f t="shared" si="2"/>
        <v>1133.6737668952171</v>
      </c>
      <c r="F41" s="43">
        <f t="shared" si="3"/>
        <v>113.36737668952171</v>
      </c>
    </row>
    <row r="42" spans="1:23" x14ac:dyDescent="0.3">
      <c r="A42" t="s">
        <v>96</v>
      </c>
      <c r="B42" t="s">
        <v>19</v>
      </c>
      <c r="C42" s="43">
        <f>IFERROR(VLOOKUP(A42,'Prot 96-well Smpls Analysis'!$AC$2:$AD$97,2,FALSE),0)</f>
        <v>891.00926489081905</v>
      </c>
      <c r="D42" s="44">
        <f>(C42*0.001)/VLOOKUP(B42,Platemap!B$19:C$23,2)</f>
        <v>5.9400617659387939E-6</v>
      </c>
      <c r="E42" s="43">
        <f t="shared" si="2"/>
        <v>5940.0617659387935</v>
      </c>
      <c r="F42" s="43">
        <f t="shared" si="3"/>
        <v>594.00617659387933</v>
      </c>
    </row>
    <row r="43" spans="1:23" x14ac:dyDescent="0.3">
      <c r="A43" t="s">
        <v>97</v>
      </c>
      <c r="B43" t="s">
        <v>19</v>
      </c>
      <c r="C43" s="43">
        <f>IFERROR(VLOOKUP(A43,'Prot 96-well Smpls Analysis'!$AC$2:$AD$97,2,FALSE),0)</f>
        <v>884.93997115057925</v>
      </c>
      <c r="D43" s="44">
        <f>(C43*0.001)/VLOOKUP(B43,Platemap!B$19:C$23,2)</f>
        <v>5.8995998076705291E-6</v>
      </c>
      <c r="E43" s="43">
        <f t="shared" si="2"/>
        <v>5899.5998076705291</v>
      </c>
      <c r="F43" s="43">
        <f t="shared" si="3"/>
        <v>589.95998076705291</v>
      </c>
    </row>
    <row r="44" spans="1:23" x14ac:dyDescent="0.3">
      <c r="A44" t="s">
        <v>98</v>
      </c>
      <c r="B44" t="s">
        <v>19</v>
      </c>
      <c r="C44" s="43">
        <f>IFERROR(VLOOKUP(A44,'Prot 96-well Smpls Analysis'!$AC$2:$AD$97,2,FALSE),0)</f>
        <v>1236.4264568783942</v>
      </c>
      <c r="D44" s="44">
        <f>(C44*0.001)/VLOOKUP(B44,Platemap!B$19:C$23,2)</f>
        <v>8.242843045855961E-6</v>
      </c>
      <c r="E44" s="43">
        <f t="shared" si="2"/>
        <v>8242.8430458559615</v>
      </c>
      <c r="F44" s="43">
        <f t="shared" si="3"/>
        <v>824.28430458559615</v>
      </c>
    </row>
    <row r="45" spans="1:23" x14ac:dyDescent="0.3">
      <c r="A45" t="s">
        <v>99</v>
      </c>
      <c r="B45" t="s">
        <v>19</v>
      </c>
      <c r="C45" s="43">
        <f>IFERROR(VLOOKUP(A45,'Prot 96-well Smpls Analysis'!$AC$2:$AD$97,2,FALSE),0)</f>
        <v>698.08837629641323</v>
      </c>
      <c r="D45" s="44">
        <f>(C45*0.001)/VLOOKUP(B45,Platemap!B$19:C$23,2)</f>
        <v>4.6539225086427552E-6</v>
      </c>
      <c r="E45" s="43">
        <f t="shared" si="2"/>
        <v>4653.922508642755</v>
      </c>
      <c r="F45" s="43">
        <f t="shared" si="3"/>
        <v>465.39225086427552</v>
      </c>
    </row>
    <row r="46" spans="1:23" x14ac:dyDescent="0.3">
      <c r="A46" t="s">
        <v>100</v>
      </c>
      <c r="B46" t="s">
        <v>19</v>
      </c>
      <c r="C46" s="43">
        <f>IFERROR(VLOOKUP(A46,'Prot 96-well Smpls Analysis'!$AC$2:$AD$97,2,FALSE),0)</f>
        <v>643.30804239993552</v>
      </c>
      <c r="D46" s="44">
        <f>(C46*0.001)/VLOOKUP(B46,Platemap!B$19:C$23,2)</f>
        <v>4.2887202826662369E-6</v>
      </c>
      <c r="E46" s="43">
        <f t="shared" si="2"/>
        <v>4288.7202826662369</v>
      </c>
      <c r="F46" s="43">
        <f t="shared" si="3"/>
        <v>428.87202826662372</v>
      </c>
    </row>
    <row r="47" spans="1:23" x14ac:dyDescent="0.3">
      <c r="A47" t="s">
        <v>101</v>
      </c>
      <c r="B47" t="s">
        <v>19</v>
      </c>
      <c r="C47" s="43">
        <f>IFERROR(VLOOKUP(A47,'Prot 96-well Smpls Analysis'!$AC$2:$AD$97,2,FALSE),0)</f>
        <v>0</v>
      </c>
      <c r="D47" s="44">
        <f>(C47*0.001)/VLOOKUP(B47,Platemap!B$19:C$23,2)</f>
        <v>0</v>
      </c>
      <c r="E47" s="43">
        <f t="shared" si="2"/>
        <v>0</v>
      </c>
      <c r="F47" s="43">
        <f t="shared" si="3"/>
        <v>0</v>
      </c>
    </row>
    <row r="48" spans="1:23" x14ac:dyDescent="0.3">
      <c r="A48" t="s">
        <v>102</v>
      </c>
      <c r="B48" t="s">
        <v>19</v>
      </c>
      <c r="C48" s="43">
        <f>IFERROR(VLOOKUP(A48,'Prot 96-well Smpls Analysis'!$AC$2:$AD$97,2,FALSE),0)</f>
        <v>1386.7455464085619</v>
      </c>
      <c r="D48" s="44">
        <f>(C48*0.001)/VLOOKUP(B48,Platemap!B$19:C$23,2)</f>
        <v>9.2449703093904138E-6</v>
      </c>
      <c r="E48" s="43">
        <f t="shared" si="2"/>
        <v>9244.9703093904136</v>
      </c>
      <c r="F48" s="43">
        <f t="shared" si="3"/>
        <v>924.49703093904134</v>
      </c>
    </row>
    <row r="49" spans="1:6" x14ac:dyDescent="0.3">
      <c r="A49" t="s">
        <v>103</v>
      </c>
      <c r="B49" t="s">
        <v>19</v>
      </c>
      <c r="C49" s="43">
        <f>IFERROR(VLOOKUP(A49,'Prot 96-well Smpls Analysis'!$AC$2:$AD$97,2,FALSE),0)</f>
        <v>1018.4288500449836</v>
      </c>
      <c r="D49" s="44">
        <f>(C49*0.001)/VLOOKUP(B49,Platemap!B$19:C$23,2)</f>
        <v>6.7895256669665574E-6</v>
      </c>
      <c r="E49" s="43">
        <f t="shared" si="2"/>
        <v>6789.5256669665578</v>
      </c>
      <c r="F49" s="43">
        <f t="shared" si="3"/>
        <v>678.95256669665582</v>
      </c>
    </row>
    <row r="50" spans="1:6" x14ac:dyDescent="0.3">
      <c r="A50" s="46" t="s">
        <v>104</v>
      </c>
      <c r="B50" t="s">
        <v>19</v>
      </c>
      <c r="C50" s="43">
        <f>IFERROR(VLOOKUP(A50,'Prot 96-well Smpls Analysis'!$AC$2:$AD$97,2,FALSE),0)</f>
        <v>0</v>
      </c>
      <c r="D50" s="44">
        <f>(C50*0.001)/VLOOKUP(B50,Platemap!B$19:C$23,2)</f>
        <v>0</v>
      </c>
      <c r="E50" s="43">
        <f t="shared" si="2"/>
        <v>0</v>
      </c>
      <c r="F50" s="43">
        <f t="shared" si="3"/>
        <v>0</v>
      </c>
    </row>
    <row r="51" spans="1:6" x14ac:dyDescent="0.3">
      <c r="A51" t="s">
        <v>105</v>
      </c>
      <c r="B51" t="s">
        <v>19</v>
      </c>
      <c r="C51" s="43">
        <f>IFERROR(VLOOKUP(A51,'Prot 96-well Smpls Analysis'!$AC$2:$AD$97,2,FALSE),0)</f>
        <v>293.04890814909879</v>
      </c>
      <c r="D51" s="44">
        <f>(C51*0.001)/VLOOKUP(B51,Platemap!B$19:C$23,2)</f>
        <v>1.9536593876606584E-6</v>
      </c>
      <c r="E51" s="43">
        <f t="shared" si="2"/>
        <v>1953.6593876606585</v>
      </c>
      <c r="F51" s="43">
        <f t="shared" si="3"/>
        <v>195.36593876606585</v>
      </c>
    </row>
    <row r="52" spans="1:6" x14ac:dyDescent="0.3">
      <c r="A52" t="s">
        <v>106</v>
      </c>
      <c r="B52" t="s">
        <v>19</v>
      </c>
      <c r="C52" s="43">
        <f>IFERROR(VLOOKUP(A52,'Prot 96-well Smpls Analysis'!$AC$2:$AD$97,2,FALSE),0)</f>
        <v>360.29925337544944</v>
      </c>
      <c r="D52" s="44">
        <f>(C52*0.001)/VLOOKUP(B52,Platemap!B$19:C$23,2)</f>
        <v>2.4019950225029961E-6</v>
      </c>
      <c r="E52" s="43">
        <f t="shared" si="2"/>
        <v>2401.9950225029961</v>
      </c>
      <c r="F52" s="43">
        <f t="shared" si="3"/>
        <v>240.19950225029962</v>
      </c>
    </row>
    <row r="53" spans="1:6" x14ac:dyDescent="0.3">
      <c r="A53" t="s">
        <v>107</v>
      </c>
      <c r="B53" t="s">
        <v>19</v>
      </c>
      <c r="C53" s="43">
        <f>IFERROR(VLOOKUP(A53,'Prot 96-well Smpls Analysis'!$AC$2:$AD$97,2,FALSE),0)</f>
        <v>993.88089156890248</v>
      </c>
      <c r="D53" s="44">
        <f>(C53*0.001)/VLOOKUP(B53,Platemap!B$19:C$23,2)</f>
        <v>6.6258726104593501E-6</v>
      </c>
      <c r="E53" s="43">
        <f t="shared" si="2"/>
        <v>6625.8726104593497</v>
      </c>
      <c r="F53" s="43">
        <f t="shared" si="3"/>
        <v>662.58726104593495</v>
      </c>
    </row>
    <row r="54" spans="1:6" x14ac:dyDescent="0.3">
      <c r="A54" t="s">
        <v>108</v>
      </c>
      <c r="B54" t="s">
        <v>19</v>
      </c>
      <c r="C54" s="43">
        <f>IFERROR(VLOOKUP(A54,'Prot 96-well Smpls Analysis'!$AC$2:$AD$97,2,FALSE),0)</f>
        <v>0</v>
      </c>
      <c r="D54" s="44">
        <f>(C54*0.001)/VLOOKUP(B54,Platemap!B$19:C$23,2)</f>
        <v>0</v>
      </c>
      <c r="E54" s="43">
        <f t="shared" si="2"/>
        <v>0</v>
      </c>
      <c r="F54" s="43">
        <f t="shared" si="3"/>
        <v>0</v>
      </c>
    </row>
    <row r="55" spans="1:6" x14ac:dyDescent="0.3">
      <c r="A55" t="s">
        <v>109</v>
      </c>
      <c r="B55" t="s">
        <v>19</v>
      </c>
      <c r="C55" s="43">
        <f>IFERROR(VLOOKUP(A55,'Prot 96-well Smpls Analysis'!$AC$2:$AD$97,2,FALSE),0)</f>
        <v>0</v>
      </c>
      <c r="D55" s="44">
        <f>(C55*0.001)/VLOOKUP(B55,Platemap!B$19:C$23,2)</f>
        <v>0</v>
      </c>
      <c r="E55" s="43">
        <f t="shared" si="2"/>
        <v>0</v>
      </c>
      <c r="F55" s="43">
        <f t="shared" si="3"/>
        <v>0</v>
      </c>
    </row>
    <row r="56" spans="1:6" x14ac:dyDescent="0.3">
      <c r="A56" t="s">
        <v>110</v>
      </c>
      <c r="B56" t="s">
        <v>19</v>
      </c>
      <c r="C56" s="43">
        <f>IFERROR(VLOOKUP(A56,'Prot 96-well Smpls Analysis'!$AC$2:$AD$97,2,FALSE),0)</f>
        <v>0</v>
      </c>
      <c r="D56" s="44">
        <f>(C56*0.001)/VLOOKUP(B56,Platemap!B$19:C$23,2)</f>
        <v>0</v>
      </c>
      <c r="E56" s="43">
        <f t="shared" si="2"/>
        <v>0</v>
      </c>
      <c r="F56" s="43">
        <f t="shared" si="3"/>
        <v>0</v>
      </c>
    </row>
    <row r="57" spans="1:6" x14ac:dyDescent="0.3">
      <c r="A57" t="s">
        <v>111</v>
      </c>
      <c r="B57" t="s">
        <v>19</v>
      </c>
      <c r="C57" s="43">
        <f>IFERROR(VLOOKUP(A57,'Prot 96-well Smpls Analysis'!$AC$2:$AD$97,2,FALSE),0)</f>
        <v>0</v>
      </c>
      <c r="D57" s="44">
        <f>(C57*0.001)/VLOOKUP(B57,Platemap!B$19:C$23,2)</f>
        <v>0</v>
      </c>
      <c r="E57" s="43">
        <f t="shared" si="2"/>
        <v>0</v>
      </c>
      <c r="F57" s="43">
        <f t="shared" si="3"/>
        <v>0</v>
      </c>
    </row>
    <row r="58" spans="1:6" x14ac:dyDescent="0.3">
      <c r="A58" t="s">
        <v>112</v>
      </c>
      <c r="B58" t="s">
        <v>19</v>
      </c>
      <c r="C58" s="43">
        <f>IFERROR(VLOOKUP(A58,'Prot 96-well Smpls Analysis'!$AC$2:$AD$97,2,FALSE),0)</f>
        <v>0</v>
      </c>
      <c r="D58" s="44">
        <f>(C58*0.001)/VLOOKUP(B58,Platemap!B$19:C$23,2)</f>
        <v>0</v>
      </c>
      <c r="E58" s="43">
        <f t="shared" si="2"/>
        <v>0</v>
      </c>
      <c r="F58" s="43">
        <f t="shared" si="3"/>
        <v>0</v>
      </c>
    </row>
    <row r="59" spans="1:6" x14ac:dyDescent="0.3">
      <c r="A59" t="s">
        <v>113</v>
      </c>
      <c r="B59" t="s">
        <v>19</v>
      </c>
      <c r="C59" s="43">
        <f>IFERROR(VLOOKUP(A59,'Prot 96-well Smpls Analysis'!$AC$2:$AD$97,2,FALSE),0)</f>
        <v>0</v>
      </c>
      <c r="D59" s="44">
        <f>(C59*0.001)/VLOOKUP(B59,Platemap!B$19:C$23,2)</f>
        <v>0</v>
      </c>
      <c r="E59" s="43">
        <f t="shared" si="2"/>
        <v>0</v>
      </c>
      <c r="F59" s="43">
        <f t="shared" si="3"/>
        <v>0</v>
      </c>
    </row>
    <row r="60" spans="1:6" x14ac:dyDescent="0.3">
      <c r="A60" t="s">
        <v>114</v>
      </c>
      <c r="B60" t="s">
        <v>19</v>
      </c>
      <c r="C60" s="43">
        <f>IFERROR(VLOOKUP(A60,'Prot 96-well Smpls Analysis'!$AC$2:$AD$97,2,FALSE),0)</f>
        <v>0</v>
      </c>
      <c r="D60" s="44">
        <f>(C60*0.001)/VLOOKUP(B60,Platemap!B$19:C$23,2)</f>
        <v>0</v>
      </c>
      <c r="E60" s="43">
        <f t="shared" si="2"/>
        <v>0</v>
      </c>
      <c r="F60" s="43">
        <f t="shared" si="3"/>
        <v>0</v>
      </c>
    </row>
    <row r="61" spans="1:6" x14ac:dyDescent="0.3">
      <c r="A61" t="s">
        <v>115</v>
      </c>
      <c r="B61" t="s">
        <v>19</v>
      </c>
      <c r="C61" s="43">
        <f>IFERROR(VLOOKUP(A61,'Prot 96-well Smpls Analysis'!$AC$2:$AD$97,2,FALSE),0)</f>
        <v>0</v>
      </c>
      <c r="D61" s="44">
        <f>(C61*0.001)/VLOOKUP(B61,Platemap!B$19:C$23,2)</f>
        <v>0</v>
      </c>
      <c r="E61" s="43">
        <f t="shared" si="2"/>
        <v>0</v>
      </c>
      <c r="F61" s="43">
        <f t="shared" si="3"/>
        <v>0</v>
      </c>
    </row>
    <row r="62" spans="1:6" x14ac:dyDescent="0.3">
      <c r="A62" s="72" t="s">
        <v>116</v>
      </c>
      <c r="B62" t="s">
        <v>19</v>
      </c>
      <c r="C62" s="43">
        <f>IFERROR(VLOOKUP(A62,'Prot 96-well Smpls Analysis'!$AC$2:$AD$97,2,FALSE),0)</f>
        <v>0</v>
      </c>
      <c r="D62" s="44">
        <f>(C62*0.001)/VLOOKUP(B62,Platemap!B$19:C$23,2)</f>
        <v>0</v>
      </c>
      <c r="E62" s="43">
        <f t="shared" si="2"/>
        <v>0</v>
      </c>
      <c r="F62" s="43">
        <f t="shared" si="3"/>
        <v>0</v>
      </c>
    </row>
    <row r="63" spans="1:6" x14ac:dyDescent="0.3">
      <c r="A63" t="s">
        <v>18</v>
      </c>
      <c r="B63" t="s">
        <v>19</v>
      </c>
      <c r="C63" s="43">
        <f>IFERROR(VLOOKUP(A63,'Prot 96-well Smpls Analysis'!$AC$2:$AD$97,2,FALSE),0)</f>
        <v>0</v>
      </c>
      <c r="D63" s="44">
        <f>(C63*0.001)/VLOOKUP(B63,Platemap!B$19:C$23,2)</f>
        <v>0</v>
      </c>
      <c r="E63" s="43">
        <f t="shared" si="2"/>
        <v>0</v>
      </c>
      <c r="F63" s="43">
        <f t="shared" si="3"/>
        <v>0</v>
      </c>
    </row>
    <row r="64" spans="1:6" x14ac:dyDescent="0.3">
      <c r="A64" t="s">
        <v>20</v>
      </c>
      <c r="B64" t="s">
        <v>19</v>
      </c>
      <c r="C64" s="43">
        <f>IFERROR(VLOOKUP(A64,'Prot 96-well Smpls Analysis'!$AC$2:$AD$97,2,FALSE),0)</f>
        <v>0</v>
      </c>
      <c r="D64" s="44">
        <f>(C64*0.001)/VLOOKUP(B64,Platemap!B$19:C$23,2)</f>
        <v>0</v>
      </c>
      <c r="E64" s="43">
        <f t="shared" si="2"/>
        <v>0</v>
      </c>
      <c r="F64" s="43">
        <f t="shared" si="3"/>
        <v>0</v>
      </c>
    </row>
    <row r="65" spans="1:21" x14ac:dyDescent="0.3">
      <c r="A65" t="s">
        <v>21</v>
      </c>
      <c r="B65" t="s">
        <v>19</v>
      </c>
      <c r="C65" s="43">
        <f>IFERROR(VLOOKUP(A65,'Prot 96-well Smpls Analysis'!$AC$2:$AD$97,2,FALSE),0)</f>
        <v>0</v>
      </c>
      <c r="D65" s="44">
        <f>(C65*0.001)/VLOOKUP(B65,Platemap!B$19:C$23,2)</f>
        <v>0</v>
      </c>
      <c r="E65" s="43">
        <f t="shared" si="2"/>
        <v>0</v>
      </c>
      <c r="F65" s="43">
        <f t="shared" si="3"/>
        <v>0</v>
      </c>
    </row>
    <row r="66" spans="1:21" x14ac:dyDescent="0.3">
      <c r="A66" t="s">
        <v>22</v>
      </c>
      <c r="B66" t="s">
        <v>19</v>
      </c>
      <c r="C66" s="43">
        <f>IFERROR(VLOOKUP(A66,'Prot 96-well Smpls Analysis'!$AC$2:$AD$97,2,FALSE),0)</f>
        <v>0</v>
      </c>
      <c r="D66" s="44">
        <f>(C66*0.001)/VLOOKUP(B66,Platemap!B$19:C$23,2)</f>
        <v>0</v>
      </c>
      <c r="E66" s="43">
        <f t="shared" si="2"/>
        <v>0</v>
      </c>
      <c r="F66" s="43">
        <f t="shared" si="3"/>
        <v>0</v>
      </c>
    </row>
    <row r="67" spans="1:21" x14ac:dyDescent="0.3">
      <c r="A67" t="s">
        <v>23</v>
      </c>
      <c r="B67" t="s">
        <v>19</v>
      </c>
      <c r="C67" s="43">
        <f>IFERROR(VLOOKUP(A67,'Prot 96-well Smpls Analysis'!$AC$2:$AD$97,2,FALSE),0)</f>
        <v>0</v>
      </c>
      <c r="D67" s="44">
        <f>(C67*0.001)/VLOOKUP(B67,Platemap!B$19:C$23,2)</f>
        <v>0</v>
      </c>
      <c r="E67" s="43">
        <f t="shared" si="2"/>
        <v>0</v>
      </c>
      <c r="F67" s="43">
        <f t="shared" si="3"/>
        <v>0</v>
      </c>
    </row>
    <row r="68" spans="1:21" x14ac:dyDescent="0.3">
      <c r="A68" t="s">
        <v>24</v>
      </c>
      <c r="B68" t="s">
        <v>19</v>
      </c>
      <c r="C68" s="43">
        <f>IFERROR(VLOOKUP(A68,'Prot 96-well Smpls Analysis'!$AC$2:$AD$97,2,FALSE),0)</f>
        <v>0</v>
      </c>
      <c r="D68" s="44">
        <f>(C68*0.001)/VLOOKUP(B68,Platemap!B$19:C$23,2)</f>
        <v>0</v>
      </c>
      <c r="E68" s="43">
        <f t="shared" si="2"/>
        <v>0</v>
      </c>
      <c r="F68" s="43">
        <f t="shared" si="3"/>
        <v>0</v>
      </c>
    </row>
    <row r="69" spans="1:21" x14ac:dyDescent="0.3">
      <c r="A69" t="s">
        <v>37</v>
      </c>
      <c r="B69" t="s">
        <v>19</v>
      </c>
      <c r="C69" s="43">
        <f>IFERROR(VLOOKUP(A69,'Prot 96-well Smpls Analysis'!$AC$2:$AD$97,2,FALSE),0)</f>
        <v>0</v>
      </c>
      <c r="D69" s="44">
        <f>(C69*0.001)/VLOOKUP(B69,Platemap!B$19:C$23,2)</f>
        <v>0</v>
      </c>
      <c r="E69" s="43">
        <f t="shared" si="2"/>
        <v>0</v>
      </c>
      <c r="F69" s="43">
        <f t="shared" si="3"/>
        <v>0</v>
      </c>
    </row>
    <row r="70" spans="1:21" x14ac:dyDescent="0.3">
      <c r="A70" t="s">
        <v>38</v>
      </c>
      <c r="B70" t="s">
        <v>19</v>
      </c>
      <c r="C70" s="43">
        <f>IFERROR(VLOOKUP(A70,'Prot 96-well Smpls Analysis'!$AC$2:$AD$97,2,FALSE),0)</f>
        <v>0</v>
      </c>
      <c r="D70" s="44">
        <f>(C70*0.001)/VLOOKUP(B70,Platemap!B$19:C$23,2)</f>
        <v>0</v>
      </c>
      <c r="E70" s="43">
        <f t="shared" si="2"/>
        <v>0</v>
      </c>
      <c r="F70" s="43">
        <f t="shared" si="3"/>
        <v>0</v>
      </c>
    </row>
    <row r="71" spans="1:21" x14ac:dyDescent="0.3">
      <c r="A71" t="s">
        <v>39</v>
      </c>
      <c r="B71" t="s">
        <v>19</v>
      </c>
      <c r="C71" s="43">
        <f>IFERROR(VLOOKUP(A71,'Prot 96-well Smpls Analysis'!$AC$2:$AD$97,2,FALSE),0)</f>
        <v>0</v>
      </c>
      <c r="D71" s="44">
        <f>(C71*0.001)/VLOOKUP(B71,Platemap!B$19:C$23,2)</f>
        <v>0</v>
      </c>
      <c r="E71" s="43">
        <f t="shared" si="2"/>
        <v>0</v>
      </c>
      <c r="F71" s="43">
        <f t="shared" si="3"/>
        <v>0</v>
      </c>
    </row>
    <row r="72" spans="1:21" x14ac:dyDescent="0.3">
      <c r="A72" t="s">
        <v>40</v>
      </c>
      <c r="B72" t="s">
        <v>19</v>
      </c>
      <c r="C72" s="43">
        <f>IFERROR(VLOOKUP(A72,'Prot 96-well Smpls Analysis'!$AC$2:$AD$97,2,FALSE),0)</f>
        <v>0</v>
      </c>
      <c r="D72" s="44">
        <f>(C72*0.001)/VLOOKUP(B72,Platemap!B$19:C$23,2)</f>
        <v>0</v>
      </c>
      <c r="E72" s="43">
        <f t="shared" si="2"/>
        <v>0</v>
      </c>
      <c r="F72" s="43">
        <f t="shared" si="3"/>
        <v>0</v>
      </c>
    </row>
    <row r="73" spans="1:21" x14ac:dyDescent="0.3">
      <c r="A73" t="s">
        <v>41</v>
      </c>
      <c r="B73" t="s">
        <v>19</v>
      </c>
      <c r="C73" s="43">
        <f>IFERROR(VLOOKUP(A73,'Prot 96-well Smpls Analysis'!$AC$2:$AD$97,2,FALSE),0)</f>
        <v>0</v>
      </c>
      <c r="D73" s="44">
        <f>(C73*0.001)/VLOOKUP(B73,Platemap!B$19:C$23,2)</f>
        <v>0</v>
      </c>
      <c r="E73" s="43">
        <f t="shared" si="2"/>
        <v>0</v>
      </c>
      <c r="F73" s="43">
        <f t="shared" si="3"/>
        <v>0</v>
      </c>
    </row>
    <row r="74" spans="1:21" x14ac:dyDescent="0.3">
      <c r="A74" s="72" t="s">
        <v>42</v>
      </c>
      <c r="B74" t="s">
        <v>19</v>
      </c>
      <c r="C74" s="43">
        <f>IFERROR(VLOOKUP(A74,'Prot 96-well Smpls Analysis'!$AC$2:$AD$97,2,FALSE),0)</f>
        <v>0</v>
      </c>
      <c r="D74" s="44">
        <f>(C74*0.001)/VLOOKUP(B74,Platemap!B$19:C$23,2)</f>
        <v>0</v>
      </c>
      <c r="E74" s="43">
        <f t="shared" si="2"/>
        <v>0</v>
      </c>
      <c r="F74" s="43">
        <f t="shared" si="3"/>
        <v>0</v>
      </c>
    </row>
    <row r="75" spans="1:21" x14ac:dyDescent="0.3">
      <c r="A75" t="s">
        <v>25</v>
      </c>
      <c r="B75" t="s">
        <v>19</v>
      </c>
      <c r="C75" s="43">
        <f>IFERROR(VLOOKUP(A75,'Prot 96-well Smpls Analysis'!$AC$2:$AD$97,2,FALSE),0)</f>
        <v>0</v>
      </c>
      <c r="D75" s="44">
        <f>(C75*0.001)/VLOOKUP(B75,Platemap!B$19:C$23,2)</f>
        <v>0</v>
      </c>
      <c r="E75" s="43">
        <f t="shared" si="2"/>
        <v>0</v>
      </c>
      <c r="F75" s="43">
        <f t="shared" si="3"/>
        <v>0</v>
      </c>
    </row>
    <row r="76" spans="1:21" x14ac:dyDescent="0.3">
      <c r="A76" t="s">
        <v>26</v>
      </c>
      <c r="B76" t="s">
        <v>19</v>
      </c>
      <c r="C76" s="43">
        <f>IFERROR(VLOOKUP(A76,'Prot 96-well Smpls Analysis'!$AC$2:$AD$97,2,FALSE),0)</f>
        <v>0</v>
      </c>
      <c r="D76" s="44">
        <f>(C76*0.001)/VLOOKUP(B76,Platemap!B$19:C$23,2)</f>
        <v>0</v>
      </c>
      <c r="E76" s="43">
        <f t="shared" si="2"/>
        <v>0</v>
      </c>
      <c r="F76" s="43">
        <f t="shared" si="3"/>
        <v>0</v>
      </c>
    </row>
    <row r="77" spans="1:21" x14ac:dyDescent="0.3">
      <c r="A77" t="s">
        <v>27</v>
      </c>
      <c r="B77" t="s">
        <v>19</v>
      </c>
      <c r="C77" s="43">
        <f>IFERROR(VLOOKUP(A77,'Prot 96-well Smpls Analysis'!$AC$2:$AD$97,2,FALSE),0)</f>
        <v>0</v>
      </c>
      <c r="D77" s="44">
        <f>(C77*0.001)/VLOOKUP(B77,Platemap!B$19:C$23,2)</f>
        <v>0</v>
      </c>
      <c r="E77" s="43">
        <f t="shared" si="2"/>
        <v>0</v>
      </c>
      <c r="F77" s="43">
        <f t="shared" si="3"/>
        <v>0</v>
      </c>
    </row>
    <row r="78" spans="1:21" x14ac:dyDescent="0.3">
      <c r="A78" t="s">
        <v>28</v>
      </c>
      <c r="B78" t="s">
        <v>19</v>
      </c>
      <c r="C78" s="43">
        <f>IFERROR(VLOOKUP(A78,'Prot 96-well Smpls Analysis'!$AC$2:$AD$97,2,FALSE),0)</f>
        <v>0</v>
      </c>
      <c r="D78" s="44">
        <f>(C78*0.001)/VLOOKUP(B78,Platemap!B$19:C$23,2)</f>
        <v>0</v>
      </c>
      <c r="E78" s="43">
        <f t="shared" ref="E78:E98" si="4">D78*1000000000</f>
        <v>0</v>
      </c>
      <c r="F78" s="43">
        <f t="shared" ref="F78:F98" si="5">E78/F$1</f>
        <v>0</v>
      </c>
    </row>
    <row r="79" spans="1:21" x14ac:dyDescent="0.3">
      <c r="A79" t="s">
        <v>29</v>
      </c>
      <c r="B79" t="s">
        <v>19</v>
      </c>
      <c r="C79" s="43">
        <f>IFERROR(VLOOKUP(A79,'Prot 96-well Smpls Analysis'!$AC$2:$AD$97,2,FALSE),0)</f>
        <v>0</v>
      </c>
      <c r="D79" s="44">
        <f>(C79*0.001)/VLOOKUP(B79,Platemap!B$19:C$23,2)</f>
        <v>0</v>
      </c>
      <c r="E79" s="43">
        <f t="shared" si="4"/>
        <v>0</v>
      </c>
      <c r="F79" s="43">
        <f t="shared" si="5"/>
        <v>0</v>
      </c>
    </row>
    <row r="80" spans="1:21" x14ac:dyDescent="0.3">
      <c r="A80" t="s">
        <v>30</v>
      </c>
      <c r="B80" t="s">
        <v>19</v>
      </c>
      <c r="C80" s="43">
        <f>IFERROR(VLOOKUP(A80,'Prot 96-well Smpls Analysis'!$AC$2:$AD$97,2,FALSE),0)</f>
        <v>0</v>
      </c>
      <c r="D80" s="44">
        <f>(C80*0.001)/VLOOKUP(B80,Platemap!B$19:C$23,2)</f>
        <v>0</v>
      </c>
      <c r="E80" s="43">
        <f t="shared" si="4"/>
        <v>0</v>
      </c>
      <c r="F80" s="43">
        <f t="shared" si="5"/>
        <v>0</v>
      </c>
      <c r="U80" t="s">
        <v>160</v>
      </c>
    </row>
    <row r="81" spans="1:6" x14ac:dyDescent="0.3">
      <c r="A81" t="s">
        <v>43</v>
      </c>
      <c r="B81" t="s">
        <v>19</v>
      </c>
      <c r="C81" s="43">
        <f>IFERROR(VLOOKUP(A81,'Prot 96-well Smpls Analysis'!$AC$2:$AD$97,2,FALSE),0)</f>
        <v>0</v>
      </c>
      <c r="D81" s="44">
        <f>(C81*0.001)/VLOOKUP(B81,Platemap!B$19:C$23,2)</f>
        <v>0</v>
      </c>
      <c r="E81" s="43">
        <f t="shared" si="4"/>
        <v>0</v>
      </c>
      <c r="F81" s="43">
        <f t="shared" si="5"/>
        <v>0</v>
      </c>
    </row>
    <row r="82" spans="1:6" x14ac:dyDescent="0.3">
      <c r="A82" t="s">
        <v>44</v>
      </c>
      <c r="B82" t="s">
        <v>19</v>
      </c>
      <c r="C82" s="43">
        <f>IFERROR(VLOOKUP(A82,'Prot 96-well Smpls Analysis'!$AC$2:$AD$97,2,FALSE),0)</f>
        <v>0</v>
      </c>
      <c r="D82" s="44">
        <f>(C82*0.001)/VLOOKUP(B82,Platemap!B$19:C$23,2)</f>
        <v>0</v>
      </c>
      <c r="E82" s="43">
        <f t="shared" si="4"/>
        <v>0</v>
      </c>
      <c r="F82" s="43">
        <f t="shared" si="5"/>
        <v>0</v>
      </c>
    </row>
    <row r="83" spans="1:6" x14ac:dyDescent="0.3">
      <c r="A83" t="s">
        <v>45</v>
      </c>
      <c r="B83" t="s">
        <v>19</v>
      </c>
      <c r="C83" s="43">
        <f>IFERROR(VLOOKUP(A83,'Prot 96-well Smpls Analysis'!$AC$2:$AD$97,2,FALSE),0)</f>
        <v>0</v>
      </c>
      <c r="D83" s="44">
        <f>(C83*0.001)/VLOOKUP(B83,Platemap!B$19:C$23,2)</f>
        <v>0</v>
      </c>
      <c r="E83" s="43">
        <f t="shared" si="4"/>
        <v>0</v>
      </c>
      <c r="F83" s="43">
        <f t="shared" si="5"/>
        <v>0</v>
      </c>
    </row>
    <row r="84" spans="1:6" x14ac:dyDescent="0.3">
      <c r="A84" t="s">
        <v>46</v>
      </c>
      <c r="B84" t="s">
        <v>19</v>
      </c>
      <c r="C84" s="43">
        <f>IFERROR(VLOOKUP(A84,'Prot 96-well Smpls Analysis'!$AC$2:$AD$97,2,FALSE),0)</f>
        <v>0</v>
      </c>
      <c r="D84" s="44">
        <f>(C84*0.001)/VLOOKUP(B84,Platemap!B$19:C$23,2)</f>
        <v>0</v>
      </c>
      <c r="E84" s="43">
        <f t="shared" si="4"/>
        <v>0</v>
      </c>
      <c r="F84" s="43">
        <f t="shared" si="5"/>
        <v>0</v>
      </c>
    </row>
    <row r="85" spans="1:6" x14ac:dyDescent="0.3">
      <c r="A85" t="s">
        <v>47</v>
      </c>
      <c r="B85" t="s">
        <v>19</v>
      </c>
      <c r="C85" s="43">
        <f>IFERROR(VLOOKUP(A85,'Prot 96-well Smpls Analysis'!$AC$2:$AD$97,2,FALSE),0)</f>
        <v>0</v>
      </c>
      <c r="D85" s="44">
        <f>(C85*0.001)/VLOOKUP(B85,Platemap!B$19:C$23,2)</f>
        <v>0</v>
      </c>
      <c r="E85" s="43">
        <f t="shared" si="4"/>
        <v>0</v>
      </c>
      <c r="F85" s="43">
        <f t="shared" si="5"/>
        <v>0</v>
      </c>
    </row>
    <row r="86" spans="1:6" x14ac:dyDescent="0.3">
      <c r="A86" t="s">
        <v>48</v>
      </c>
      <c r="B86" t="s">
        <v>19</v>
      </c>
      <c r="C86" s="43">
        <f>IFERROR(VLOOKUP(A86,'Prot 96-well Smpls Analysis'!$AC$2:$AD$97,2,FALSE),0)</f>
        <v>0</v>
      </c>
      <c r="D86" s="44">
        <f>(C86*0.001)/VLOOKUP(B86,Platemap!B$19:C$23,2)</f>
        <v>0</v>
      </c>
      <c r="E86" s="43">
        <f t="shared" si="4"/>
        <v>0</v>
      </c>
      <c r="F86" s="43">
        <f t="shared" si="5"/>
        <v>0</v>
      </c>
    </row>
    <row r="87" spans="1:6" x14ac:dyDescent="0.3">
      <c r="A87" t="s">
        <v>31</v>
      </c>
      <c r="B87" t="s">
        <v>19</v>
      </c>
      <c r="C87" s="43">
        <f>IFERROR(VLOOKUP(A87,'Prot 96-well Smpls Analysis'!$AC$2:$AD$97,2,FALSE),0)</f>
        <v>0</v>
      </c>
      <c r="D87" s="44">
        <f>(C87*0.001)/VLOOKUP(B87,Platemap!B$19:C$23,2)</f>
        <v>0</v>
      </c>
      <c r="E87" s="43">
        <f t="shared" si="4"/>
        <v>0</v>
      </c>
      <c r="F87" s="43">
        <f t="shared" si="5"/>
        <v>0</v>
      </c>
    </row>
    <row r="88" spans="1:6" x14ac:dyDescent="0.3">
      <c r="A88" t="s">
        <v>32</v>
      </c>
      <c r="B88" t="s">
        <v>19</v>
      </c>
      <c r="C88" s="43">
        <f>IFERROR(VLOOKUP(A88,'Prot 96-well Smpls Analysis'!$AC$2:$AD$97,2,FALSE),0)</f>
        <v>0</v>
      </c>
      <c r="D88" s="44">
        <f>(C88*0.001)/VLOOKUP(B88,Platemap!B$19:C$23,2)</f>
        <v>0</v>
      </c>
      <c r="E88" s="43">
        <f t="shared" si="4"/>
        <v>0</v>
      </c>
      <c r="F88" s="43">
        <f t="shared" si="5"/>
        <v>0</v>
      </c>
    </row>
    <row r="89" spans="1:6" x14ac:dyDescent="0.3">
      <c r="A89" t="s">
        <v>33</v>
      </c>
      <c r="B89" t="s">
        <v>19</v>
      </c>
      <c r="C89" s="43">
        <f>IFERROR(VLOOKUP(A89,'Prot 96-well Smpls Analysis'!$AC$2:$AD$97,2,FALSE),0)</f>
        <v>0</v>
      </c>
      <c r="D89" s="44">
        <f>(C89*0.001)/VLOOKUP(B89,Platemap!B$19:C$23,2)</f>
        <v>0</v>
      </c>
      <c r="E89" s="43">
        <f t="shared" si="4"/>
        <v>0</v>
      </c>
      <c r="F89" s="43">
        <f t="shared" si="5"/>
        <v>0</v>
      </c>
    </row>
    <row r="90" spans="1:6" x14ac:dyDescent="0.3">
      <c r="A90" t="s">
        <v>34</v>
      </c>
      <c r="B90" t="s">
        <v>19</v>
      </c>
      <c r="C90" s="43">
        <f>IFERROR(VLOOKUP(A90,'Prot 96-well Smpls Analysis'!$AC$2:$AD$97,2,FALSE),0)</f>
        <v>0</v>
      </c>
      <c r="D90" s="44">
        <f>(C90*0.001)/VLOOKUP(B90,Platemap!B$19:C$23,2)</f>
        <v>0</v>
      </c>
      <c r="E90" s="43">
        <f t="shared" si="4"/>
        <v>0</v>
      </c>
      <c r="F90" s="43">
        <f t="shared" si="5"/>
        <v>0</v>
      </c>
    </row>
    <row r="91" spans="1:6" x14ac:dyDescent="0.3">
      <c r="A91" t="s">
        <v>35</v>
      </c>
      <c r="B91" t="s">
        <v>19</v>
      </c>
      <c r="C91" s="43">
        <f>IFERROR(VLOOKUP(A91,'Prot 96-well Smpls Analysis'!$AC$2:$AD$97,2,FALSE),0)</f>
        <v>0</v>
      </c>
      <c r="D91" s="44">
        <f>(C91*0.001)/VLOOKUP(B91,Platemap!B$19:C$23,2)</f>
        <v>0</v>
      </c>
      <c r="E91" s="43">
        <f t="shared" si="4"/>
        <v>0</v>
      </c>
      <c r="F91" s="43">
        <f t="shared" si="5"/>
        <v>0</v>
      </c>
    </row>
    <row r="92" spans="1:6" x14ac:dyDescent="0.3">
      <c r="A92" t="s">
        <v>36</v>
      </c>
      <c r="B92" t="s">
        <v>19</v>
      </c>
      <c r="C92" s="43">
        <f>IFERROR(VLOOKUP(A92,'Prot 96-well Smpls Analysis'!$AC$2:$AD$97,2,FALSE),0)</f>
        <v>0</v>
      </c>
      <c r="D92" s="44">
        <f>(C92*0.001)/VLOOKUP(B92,Platemap!B$19:C$23,2)</f>
        <v>0</v>
      </c>
      <c r="E92" s="43">
        <f t="shared" si="4"/>
        <v>0</v>
      </c>
      <c r="F92" s="43">
        <f t="shared" si="5"/>
        <v>0</v>
      </c>
    </row>
    <row r="93" spans="1:6" x14ac:dyDescent="0.3">
      <c r="A93" t="s">
        <v>52</v>
      </c>
      <c r="B93" t="s">
        <v>19</v>
      </c>
      <c r="C93" s="43">
        <f>IFERROR(VLOOKUP(A93,'Prot 96-well Smpls Analysis'!$AC$2:$AD$97,2,FALSE),0)</f>
        <v>0</v>
      </c>
      <c r="D93" s="44">
        <f>(C93*0.001)/VLOOKUP(B93,Platemap!B$19:C$23,2)</f>
        <v>0</v>
      </c>
      <c r="E93" s="43">
        <f t="shared" si="4"/>
        <v>0</v>
      </c>
      <c r="F93" s="43">
        <f t="shared" si="5"/>
        <v>0</v>
      </c>
    </row>
    <row r="94" spans="1:6" x14ac:dyDescent="0.3">
      <c r="A94" t="s">
        <v>53</v>
      </c>
      <c r="B94" t="s">
        <v>19</v>
      </c>
      <c r="C94" s="43">
        <f>IFERROR(VLOOKUP(A94,'Prot 96-well Smpls Analysis'!$AC$2:$AD$97,2,FALSE),0)</f>
        <v>0</v>
      </c>
      <c r="D94" s="44">
        <f>(C94*0.001)/VLOOKUP(B94,Platemap!B$19:C$23,2)</f>
        <v>0</v>
      </c>
      <c r="E94" s="43">
        <f t="shared" si="4"/>
        <v>0</v>
      </c>
      <c r="F94" s="43">
        <f t="shared" si="5"/>
        <v>0</v>
      </c>
    </row>
    <row r="95" spans="1:6" x14ac:dyDescent="0.3">
      <c r="A95" t="s">
        <v>54</v>
      </c>
      <c r="B95" t="s">
        <v>19</v>
      </c>
      <c r="C95" s="43">
        <f>IFERROR(VLOOKUP(A95,'Prot 96-well Smpls Analysis'!$AC$2:$AD$97,2,FALSE),0)</f>
        <v>0</v>
      </c>
      <c r="D95" s="44">
        <f>(C95*0.001)/VLOOKUP(B95,Platemap!B$19:C$23,2)</f>
        <v>0</v>
      </c>
      <c r="E95" s="43">
        <f t="shared" si="4"/>
        <v>0</v>
      </c>
      <c r="F95" s="43">
        <f t="shared" si="5"/>
        <v>0</v>
      </c>
    </row>
    <row r="96" spans="1:6" x14ac:dyDescent="0.3">
      <c r="A96" t="s">
        <v>55</v>
      </c>
      <c r="B96" t="s">
        <v>19</v>
      </c>
      <c r="C96" s="43">
        <f>IFERROR(VLOOKUP(A96,'Prot 96-well Smpls Analysis'!$AC$2:$AD$97,2,FALSE),0)</f>
        <v>0</v>
      </c>
      <c r="D96" s="44">
        <f>(C96*0.001)/VLOOKUP(B96,Platemap!B$19:C$23,2)</f>
        <v>0</v>
      </c>
      <c r="E96" s="43">
        <f t="shared" si="4"/>
        <v>0</v>
      </c>
      <c r="F96" s="43">
        <f t="shared" si="5"/>
        <v>0</v>
      </c>
    </row>
    <row r="97" spans="1:6" x14ac:dyDescent="0.3">
      <c r="A97" t="s">
        <v>56</v>
      </c>
      <c r="B97" t="s">
        <v>19</v>
      </c>
      <c r="C97" s="43">
        <f>IFERROR(VLOOKUP(A97,'Prot 96-well Smpls Analysis'!$AC$2:$AD$97,2,FALSE),0)</f>
        <v>0</v>
      </c>
      <c r="D97" s="44">
        <f>(C97*0.001)/VLOOKUP(B97,Platemap!B$19:C$23,2)</f>
        <v>0</v>
      </c>
      <c r="E97" s="43">
        <f t="shared" si="4"/>
        <v>0</v>
      </c>
      <c r="F97" s="43">
        <f t="shared" si="5"/>
        <v>0</v>
      </c>
    </row>
    <row r="98" spans="1:6" x14ac:dyDescent="0.3">
      <c r="A98" t="s">
        <v>117</v>
      </c>
      <c r="B98" t="s">
        <v>19</v>
      </c>
      <c r="C98" s="43">
        <f>IFERROR(VLOOKUP(A98,'Prot 96-well Smpls Analysis'!$AC$2:$AD$97,2,FALSE),0)</f>
        <v>0</v>
      </c>
      <c r="D98" s="44">
        <f>(C98*0.001)/VLOOKUP(B98,Platemap!B$19:C$23,2)</f>
        <v>0</v>
      </c>
      <c r="E98" s="43">
        <f t="shared" si="4"/>
        <v>0</v>
      </c>
      <c r="F98" s="43">
        <f t="shared" si="5"/>
        <v>0</v>
      </c>
    </row>
    <row r="99" spans="1:6" x14ac:dyDescent="0.3">
      <c r="A99" t="s">
        <v>161</v>
      </c>
      <c r="C99" s="42">
        <f>'Prot 96-well Smpls Analysis'!L20</f>
        <v>39.648000000000003</v>
      </c>
      <c r="D99" s="44" t="e">
        <f>(C99*0.001)/VLOOKUP(B99,Platemap!B$19:C$23,2)</f>
        <v>#N/A</v>
      </c>
      <c r="E99" s="43" t="e">
        <f t="shared" ref="E99" si="6">D99*1000000000</f>
        <v>#N/A</v>
      </c>
      <c r="F99" s="43" t="e">
        <f t="shared" ref="F99" si="7">E99/2</f>
        <v>#N/A</v>
      </c>
    </row>
    <row r="100" spans="1:6" x14ac:dyDescent="0.3">
      <c r="E100" s="42">
        <f>COUNTIF(E3:E98,"&lt;325")</f>
        <v>83</v>
      </c>
      <c r="F100" s="42">
        <f>COUNTIF(F3:F98,"&lt;325")</f>
        <v>87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O99"/>
  <sheetViews>
    <sheetView topLeftCell="C71" workbookViewId="0">
      <selection sqref="A1:F97"/>
    </sheetView>
  </sheetViews>
  <sheetFormatPr defaultRowHeight="14.4" x14ac:dyDescent="0.3"/>
  <cols>
    <col min="2" max="2" width="12.6640625" bestFit="1" customWidth="1"/>
    <col min="3" max="3" width="23.33203125" bestFit="1" customWidth="1"/>
    <col min="4" max="4" width="9.33203125" bestFit="1" customWidth="1"/>
    <col min="5" max="5" width="32.88671875" style="60" bestFit="1" customWidth="1"/>
    <col min="6" max="6" width="16.6640625" bestFit="1" customWidth="1"/>
    <col min="7" max="7" width="16.6640625" style="61" bestFit="1" customWidth="1"/>
    <col min="10" max="10" width="12.6640625" bestFit="1" customWidth="1"/>
    <col min="11" max="11" width="23.33203125" bestFit="1" customWidth="1"/>
    <col min="12" max="12" width="9.33203125" bestFit="1" customWidth="1"/>
    <col min="13" max="13" width="32.88671875" style="60" bestFit="1" customWidth="1"/>
    <col min="14" max="14" width="16.6640625" bestFit="1" customWidth="1"/>
    <col min="15" max="15" width="16.6640625" style="61" bestFit="1" customWidth="1"/>
  </cols>
  <sheetData>
    <row r="1" spans="1:15" x14ac:dyDescent="0.3">
      <c r="A1" s="57" t="s">
        <v>162</v>
      </c>
      <c r="B1" s="57" t="s">
        <v>51</v>
      </c>
      <c r="C1" s="57" t="s">
        <v>163</v>
      </c>
      <c r="D1" s="57" t="s">
        <v>159</v>
      </c>
      <c r="E1" s="57" t="s">
        <v>164</v>
      </c>
      <c r="F1" s="82" t="s">
        <v>176</v>
      </c>
      <c r="G1" s="57" t="s">
        <v>165</v>
      </c>
      <c r="H1" s="53"/>
      <c r="I1" s="57"/>
      <c r="J1" s="57"/>
      <c r="K1" s="57"/>
      <c r="L1" s="57"/>
      <c r="M1" s="57"/>
      <c r="N1" s="82"/>
      <c r="O1" s="57"/>
    </row>
    <row r="2" spans="1:15" x14ac:dyDescent="0.3">
      <c r="A2" s="55" t="str">
        <f>Platemap!B$16</f>
        <v>SRP1947</v>
      </c>
      <c r="B2" s="55" t="s">
        <v>57</v>
      </c>
      <c r="C2" s="58" t="s">
        <v>215</v>
      </c>
      <c r="D2" s="58" t="str">
        <f>'All Conc Summary'!B3</f>
        <v>IgG</v>
      </c>
      <c r="E2" s="55"/>
      <c r="F2" s="59" t="str">
        <f>IF('All Conc Summary'!C3=0,"not detected",'All Conc Summary'!C3)</f>
        <v>not detected</v>
      </c>
      <c r="G2" s="59">
        <f>'All Conc Summary'!E3</f>
        <v>0</v>
      </c>
      <c r="H2" s="53"/>
      <c r="I2" s="77"/>
      <c r="J2" s="77"/>
      <c r="K2" s="58"/>
      <c r="L2" s="58"/>
      <c r="M2" s="77"/>
      <c r="N2" s="59"/>
      <c r="O2" s="59"/>
    </row>
    <row r="3" spans="1:15" x14ac:dyDescent="0.3">
      <c r="A3" s="77" t="str">
        <f>Platemap!B$16</f>
        <v>SRP1947</v>
      </c>
      <c r="B3" s="55" t="s">
        <v>58</v>
      </c>
      <c r="C3" s="58" t="s">
        <v>215</v>
      </c>
      <c r="D3" s="58" t="str">
        <f>'All Conc Summary'!B4</f>
        <v>IgG</v>
      </c>
      <c r="E3" s="77"/>
      <c r="F3" s="59" t="str">
        <f>IF('All Conc Summary'!C4=0,"not detected",'All Conc Summary'!C4)</f>
        <v>not detected</v>
      </c>
      <c r="G3" s="59">
        <f>'All Conc Summary'!E4</f>
        <v>0</v>
      </c>
      <c r="H3" s="53"/>
      <c r="I3" s="77"/>
      <c r="J3" s="77"/>
      <c r="K3" s="58"/>
      <c r="L3" s="58"/>
      <c r="M3" s="77"/>
      <c r="N3" s="59"/>
      <c r="O3" s="59"/>
    </row>
    <row r="4" spans="1:15" x14ac:dyDescent="0.3">
      <c r="A4" s="77" t="str">
        <f>Platemap!B$16</f>
        <v>SRP1947</v>
      </c>
      <c r="B4" s="55" t="s">
        <v>59</v>
      </c>
      <c r="C4" s="58" t="s">
        <v>215</v>
      </c>
      <c r="D4" s="58" t="str">
        <f>'All Conc Summary'!B5</f>
        <v>IgG</v>
      </c>
      <c r="E4" s="77"/>
      <c r="F4" s="59" t="str">
        <f>IF('All Conc Summary'!C5=0,"not detected",'All Conc Summary'!C5)</f>
        <v>not detected</v>
      </c>
      <c r="G4" s="59">
        <f>'All Conc Summary'!E5</f>
        <v>0</v>
      </c>
      <c r="H4" s="53"/>
      <c r="I4" s="77"/>
      <c r="J4" s="77"/>
      <c r="K4" s="58"/>
      <c r="L4" s="58"/>
      <c r="M4" s="77"/>
      <c r="N4" s="59"/>
      <c r="O4" s="59"/>
    </row>
    <row r="5" spans="1:15" x14ac:dyDescent="0.3">
      <c r="A5" s="77" t="str">
        <f>Platemap!B$16</f>
        <v>SRP1947</v>
      </c>
      <c r="B5" s="55" t="s">
        <v>60</v>
      </c>
      <c r="C5" s="58" t="s">
        <v>215</v>
      </c>
      <c r="D5" s="58" t="str">
        <f>'All Conc Summary'!B6</f>
        <v>IgG</v>
      </c>
      <c r="E5" s="77"/>
      <c r="F5" s="59" t="str">
        <f>IF('All Conc Summary'!C6=0,"not detected",'All Conc Summary'!C6)</f>
        <v>not detected</v>
      </c>
      <c r="G5" s="59">
        <f>'All Conc Summary'!E6</f>
        <v>0</v>
      </c>
      <c r="H5" s="53"/>
      <c r="I5" s="77"/>
      <c r="J5" s="77"/>
      <c r="K5" s="58"/>
      <c r="L5" s="58"/>
      <c r="M5" s="77"/>
      <c r="N5" s="59"/>
      <c r="O5" s="59"/>
    </row>
    <row r="6" spans="1:15" x14ac:dyDescent="0.3">
      <c r="A6" s="77" t="str">
        <f>Platemap!B$16</f>
        <v>SRP1947</v>
      </c>
      <c r="B6" s="55" t="s">
        <v>61</v>
      </c>
      <c r="C6" s="58" t="s">
        <v>215</v>
      </c>
      <c r="D6" s="58" t="str">
        <f>'All Conc Summary'!B7</f>
        <v>IgG</v>
      </c>
      <c r="E6" s="77"/>
      <c r="F6" s="59" t="str">
        <f>IF('All Conc Summary'!C7=0,"not detected",'All Conc Summary'!C7)</f>
        <v>not detected</v>
      </c>
      <c r="G6" s="59">
        <f>'All Conc Summary'!E7</f>
        <v>0</v>
      </c>
      <c r="H6" s="53"/>
      <c r="I6" s="77"/>
      <c r="J6" s="77"/>
      <c r="K6" s="58"/>
      <c r="L6" s="58"/>
      <c r="M6" s="77"/>
      <c r="N6" s="59"/>
      <c r="O6" s="59"/>
    </row>
    <row r="7" spans="1:15" x14ac:dyDescent="0.3">
      <c r="A7" s="77" t="str">
        <f>Platemap!B$16</f>
        <v>SRP1947</v>
      </c>
      <c r="B7" s="55" t="s">
        <v>62</v>
      </c>
      <c r="C7" s="58" t="s">
        <v>215</v>
      </c>
      <c r="D7" s="58" t="str">
        <f>'All Conc Summary'!B8</f>
        <v>IgG</v>
      </c>
      <c r="E7" s="77"/>
      <c r="F7" s="59" t="str">
        <f>IF('All Conc Summary'!C8=0,"not detected",'All Conc Summary'!C8)</f>
        <v>not detected</v>
      </c>
      <c r="G7" s="59">
        <f>'All Conc Summary'!E8</f>
        <v>0</v>
      </c>
      <c r="H7" s="53"/>
      <c r="I7" s="77"/>
      <c r="J7" s="77"/>
      <c r="K7" s="58"/>
      <c r="L7" s="58"/>
      <c r="M7" s="77"/>
      <c r="N7" s="59"/>
      <c r="O7" s="59"/>
    </row>
    <row r="8" spans="1:15" x14ac:dyDescent="0.3">
      <c r="A8" s="77" t="str">
        <f>Platemap!B$16</f>
        <v>SRP1947</v>
      </c>
      <c r="B8" s="55" t="s">
        <v>63</v>
      </c>
      <c r="C8" s="58" t="s">
        <v>215</v>
      </c>
      <c r="D8" s="58" t="str">
        <f>'All Conc Summary'!B9</f>
        <v>IgG</v>
      </c>
      <c r="E8" s="77"/>
      <c r="F8" s="59" t="str">
        <f>IF('All Conc Summary'!C9=0,"not detected",'All Conc Summary'!C9)</f>
        <v>not detected</v>
      </c>
      <c r="G8" s="59">
        <f>'All Conc Summary'!E9</f>
        <v>0</v>
      </c>
      <c r="H8" s="53"/>
      <c r="I8" s="77"/>
      <c r="J8" s="77"/>
      <c r="K8" s="58"/>
      <c r="L8" s="58"/>
      <c r="M8" s="77"/>
      <c r="N8" s="59"/>
      <c r="O8" s="59"/>
    </row>
    <row r="9" spans="1:15" x14ac:dyDescent="0.3">
      <c r="A9" s="77" t="str">
        <f>Platemap!B$16</f>
        <v>SRP1947</v>
      </c>
      <c r="B9" s="55" t="s">
        <v>64</v>
      </c>
      <c r="C9" s="58" t="s">
        <v>215</v>
      </c>
      <c r="D9" s="58" t="str">
        <f>'All Conc Summary'!B10</f>
        <v>IgG</v>
      </c>
      <c r="E9" s="77"/>
      <c r="F9" s="59" t="str">
        <f>IF('All Conc Summary'!C10=0,"not detected",'All Conc Summary'!C10)</f>
        <v>not detected</v>
      </c>
      <c r="G9" s="59">
        <f>'All Conc Summary'!E10</f>
        <v>0</v>
      </c>
      <c r="H9" s="53"/>
      <c r="I9" s="77"/>
      <c r="J9" s="77"/>
      <c r="K9" s="58"/>
      <c r="L9" s="58"/>
      <c r="M9" s="77"/>
      <c r="N9" s="59"/>
      <c r="O9" s="59"/>
    </row>
    <row r="10" spans="1:15" x14ac:dyDescent="0.3">
      <c r="A10" s="77" t="str">
        <f>Platemap!B$16</f>
        <v>SRP1947</v>
      </c>
      <c r="B10" s="55" t="s">
        <v>65</v>
      </c>
      <c r="C10" s="58" t="s">
        <v>215</v>
      </c>
      <c r="D10" s="58" t="str">
        <f>'All Conc Summary'!B11</f>
        <v>IgG</v>
      </c>
      <c r="E10" s="77"/>
      <c r="F10" s="59" t="str">
        <f>IF('All Conc Summary'!C11=0,"not detected",'All Conc Summary'!C11)</f>
        <v>not detected</v>
      </c>
      <c r="G10" s="59">
        <f>'All Conc Summary'!E11</f>
        <v>0</v>
      </c>
      <c r="H10" s="53"/>
      <c r="I10" s="77"/>
      <c r="J10" s="77"/>
      <c r="K10" s="58"/>
      <c r="L10" s="58"/>
      <c r="M10" s="77"/>
      <c r="N10" s="59"/>
      <c r="O10" s="59"/>
    </row>
    <row r="11" spans="1:15" x14ac:dyDescent="0.3">
      <c r="A11" s="77" t="str">
        <f>Platemap!B$16</f>
        <v>SRP1947</v>
      </c>
      <c r="B11" s="55" t="s">
        <v>66</v>
      </c>
      <c r="C11" s="58" t="s">
        <v>215</v>
      </c>
      <c r="D11" s="58" t="str">
        <f>'All Conc Summary'!B12</f>
        <v>IgG</v>
      </c>
      <c r="E11" s="77"/>
      <c r="F11" s="59" t="str">
        <f>IF('All Conc Summary'!C12=0,"not detected",'All Conc Summary'!C12)</f>
        <v>not detected</v>
      </c>
      <c r="G11" s="59">
        <f>'All Conc Summary'!E12</f>
        <v>0</v>
      </c>
      <c r="H11" s="53"/>
      <c r="I11" s="77"/>
      <c r="J11" s="77"/>
      <c r="K11" s="58"/>
      <c r="L11" s="58"/>
      <c r="M11" s="77"/>
      <c r="N11" s="59"/>
      <c r="O11" s="59"/>
    </row>
    <row r="12" spans="1:15" x14ac:dyDescent="0.3">
      <c r="A12" s="77" t="str">
        <f>Platemap!B$16</f>
        <v>SRP1947</v>
      </c>
      <c r="B12" s="55" t="s">
        <v>67</v>
      </c>
      <c r="C12" s="58" t="s">
        <v>215</v>
      </c>
      <c r="D12" s="58" t="str">
        <f>'All Conc Summary'!B13</f>
        <v>IgG</v>
      </c>
      <c r="E12" s="77"/>
      <c r="F12" s="59" t="str">
        <f>IF('All Conc Summary'!C13=0,"not detected",'All Conc Summary'!C13)</f>
        <v>not detected</v>
      </c>
      <c r="G12" s="59">
        <f>'All Conc Summary'!E13</f>
        <v>0</v>
      </c>
      <c r="H12" s="53"/>
      <c r="I12" s="77"/>
      <c r="J12" s="77"/>
      <c r="K12" s="58"/>
      <c r="L12" s="58"/>
      <c r="M12" s="77"/>
      <c r="N12" s="59"/>
      <c r="O12" s="59"/>
    </row>
    <row r="13" spans="1:15" x14ac:dyDescent="0.3">
      <c r="A13" s="77" t="str">
        <f>Platemap!B$16</f>
        <v>SRP1947</v>
      </c>
      <c r="B13" s="55" t="s">
        <v>68</v>
      </c>
      <c r="C13" s="58" t="s">
        <v>215</v>
      </c>
      <c r="D13" s="58" t="str">
        <f>'All Conc Summary'!B14</f>
        <v>IgG</v>
      </c>
      <c r="E13" s="70"/>
      <c r="F13" s="59" t="str">
        <f>IF('All Conc Summary'!C14=0,"not detected",'All Conc Summary'!C14)</f>
        <v>not detected</v>
      </c>
      <c r="G13" s="59">
        <f>'All Conc Summary'!E14</f>
        <v>0</v>
      </c>
      <c r="H13" s="53"/>
      <c r="I13" s="77"/>
      <c r="J13" s="77"/>
      <c r="K13" s="58"/>
      <c r="L13" s="58"/>
      <c r="M13" s="70"/>
      <c r="N13" s="59"/>
      <c r="O13" s="59"/>
    </row>
    <row r="14" spans="1:15" x14ac:dyDescent="0.3">
      <c r="A14" s="77" t="str">
        <f>Platemap!B$16</f>
        <v>SRP1947</v>
      </c>
      <c r="B14" s="55" t="s">
        <v>69</v>
      </c>
      <c r="C14" s="58" t="s">
        <v>215</v>
      </c>
      <c r="D14" s="58" t="str">
        <f>'All Conc Summary'!B15</f>
        <v>IgG</v>
      </c>
      <c r="E14" s="77"/>
      <c r="F14" s="59" t="str">
        <f>IF('All Conc Summary'!C15=0,"not detected",'All Conc Summary'!C15)</f>
        <v>not detected</v>
      </c>
      <c r="G14" s="59">
        <f>'All Conc Summary'!E15</f>
        <v>0</v>
      </c>
      <c r="H14" s="53"/>
      <c r="I14" s="77"/>
      <c r="J14" s="77"/>
      <c r="K14" s="58"/>
      <c r="L14" s="58"/>
      <c r="M14" s="77"/>
      <c r="N14" s="59"/>
      <c r="O14" s="59"/>
    </row>
    <row r="15" spans="1:15" x14ac:dyDescent="0.3">
      <c r="A15" s="77" t="str">
        <f>Platemap!B$16</f>
        <v>SRP1947</v>
      </c>
      <c r="B15" s="55" t="s">
        <v>70</v>
      </c>
      <c r="C15" s="58" t="s">
        <v>215</v>
      </c>
      <c r="D15" s="58" t="str">
        <f>'All Conc Summary'!B16</f>
        <v>IgG</v>
      </c>
      <c r="E15" s="77"/>
      <c r="F15" s="59" t="str">
        <f>IF('All Conc Summary'!C16=0,"not detected",'All Conc Summary'!C16)</f>
        <v>not detected</v>
      </c>
      <c r="G15" s="59">
        <f>'All Conc Summary'!E16</f>
        <v>0</v>
      </c>
      <c r="H15" s="53"/>
      <c r="I15" s="77"/>
      <c r="J15" s="77"/>
      <c r="K15" s="58"/>
      <c r="L15" s="58"/>
      <c r="M15" s="77"/>
      <c r="N15" s="59"/>
      <c r="O15" s="59"/>
    </row>
    <row r="16" spans="1:15" x14ac:dyDescent="0.3">
      <c r="A16" s="77" t="str">
        <f>Platemap!B$16</f>
        <v>SRP1947</v>
      </c>
      <c r="B16" s="55" t="s">
        <v>71</v>
      </c>
      <c r="C16" s="58" t="s">
        <v>215</v>
      </c>
      <c r="D16" s="58" t="str">
        <f>'All Conc Summary'!B17</f>
        <v>IgG</v>
      </c>
      <c r="E16" s="77"/>
      <c r="F16" s="59" t="str">
        <f>IF('All Conc Summary'!C17=0,"not detected",'All Conc Summary'!C17)</f>
        <v>not detected</v>
      </c>
      <c r="G16" s="59">
        <f>'All Conc Summary'!E17</f>
        <v>0</v>
      </c>
      <c r="H16" s="53"/>
      <c r="I16" s="77"/>
      <c r="J16" s="77"/>
      <c r="K16" s="58"/>
      <c r="L16" s="58"/>
      <c r="M16" s="77"/>
      <c r="N16" s="59"/>
      <c r="O16" s="59"/>
    </row>
    <row r="17" spans="1:15" x14ac:dyDescent="0.3">
      <c r="A17" s="77" t="str">
        <f>Platemap!B$16</f>
        <v>SRP1947</v>
      </c>
      <c r="B17" s="55" t="s">
        <v>72</v>
      </c>
      <c r="C17" s="58" t="s">
        <v>215</v>
      </c>
      <c r="D17" s="58" t="str">
        <f>'All Conc Summary'!B18</f>
        <v>IgG</v>
      </c>
      <c r="E17" s="77"/>
      <c r="F17" s="59" t="str">
        <f>IF('All Conc Summary'!C18=0,"not detected",'All Conc Summary'!C18)</f>
        <v>not detected</v>
      </c>
      <c r="G17" s="59">
        <f>'All Conc Summary'!E18</f>
        <v>0</v>
      </c>
      <c r="H17" s="53"/>
      <c r="I17" s="77"/>
      <c r="J17" s="77"/>
      <c r="K17" s="58"/>
      <c r="L17" s="58"/>
      <c r="M17" s="77"/>
      <c r="N17" s="59"/>
      <c r="O17" s="59"/>
    </row>
    <row r="18" spans="1:15" x14ac:dyDescent="0.3">
      <c r="A18" s="77" t="str">
        <f>Platemap!B$16</f>
        <v>SRP1947</v>
      </c>
      <c r="B18" s="55" t="s">
        <v>73</v>
      </c>
      <c r="C18" s="58" t="s">
        <v>215</v>
      </c>
      <c r="D18" s="58" t="str">
        <f>'All Conc Summary'!B19</f>
        <v>IgG</v>
      </c>
      <c r="E18" s="77"/>
      <c r="F18" s="59" t="str">
        <f>IF('All Conc Summary'!C19=0,"not detected",'All Conc Summary'!C19)</f>
        <v>not detected</v>
      </c>
      <c r="G18" s="59">
        <f>'All Conc Summary'!E19</f>
        <v>0</v>
      </c>
      <c r="H18" s="53"/>
      <c r="I18" s="77"/>
      <c r="J18" s="77"/>
      <c r="K18" s="58"/>
      <c r="L18" s="58"/>
      <c r="M18" s="77"/>
      <c r="N18" s="59"/>
      <c r="O18" s="59"/>
    </row>
    <row r="19" spans="1:15" x14ac:dyDescent="0.3">
      <c r="A19" s="77" t="str">
        <f>Platemap!B$16</f>
        <v>SRP1947</v>
      </c>
      <c r="B19" s="55" t="s">
        <v>74</v>
      </c>
      <c r="C19" s="58" t="s">
        <v>215</v>
      </c>
      <c r="D19" s="58" t="str">
        <f>'All Conc Summary'!B20</f>
        <v>IgG</v>
      </c>
      <c r="E19" s="77"/>
      <c r="F19" s="59" t="str">
        <f>IF('All Conc Summary'!C20=0,"not detected",'All Conc Summary'!C20)</f>
        <v>not detected</v>
      </c>
      <c r="G19" s="59">
        <f>'All Conc Summary'!E20</f>
        <v>0</v>
      </c>
      <c r="H19" s="53"/>
      <c r="I19" s="77"/>
      <c r="J19" s="77"/>
      <c r="K19" s="58"/>
      <c r="L19" s="58"/>
      <c r="M19" s="77"/>
      <c r="N19" s="59"/>
      <c r="O19" s="59"/>
    </row>
    <row r="20" spans="1:15" x14ac:dyDescent="0.3">
      <c r="A20" s="77" t="str">
        <f>Platemap!B$16</f>
        <v>SRP1947</v>
      </c>
      <c r="B20" s="55" t="s">
        <v>75</v>
      </c>
      <c r="C20" s="58" t="s">
        <v>215</v>
      </c>
      <c r="D20" s="58" t="str">
        <f>'All Conc Summary'!B21</f>
        <v>IgG</v>
      </c>
      <c r="E20" s="77"/>
      <c r="F20" s="59" t="str">
        <f>IF('All Conc Summary'!C21=0,"not detected",'All Conc Summary'!C21)</f>
        <v>not detected</v>
      </c>
      <c r="G20" s="59">
        <f>'All Conc Summary'!E21</f>
        <v>0</v>
      </c>
      <c r="H20" s="53"/>
      <c r="I20" s="77"/>
      <c r="J20" s="77"/>
      <c r="K20" s="58"/>
      <c r="L20" s="58"/>
      <c r="M20" s="70"/>
      <c r="N20" s="59"/>
      <c r="O20" s="59"/>
    </row>
    <row r="21" spans="1:15" x14ac:dyDescent="0.3">
      <c r="A21" s="77" t="str">
        <f>Platemap!B$16</f>
        <v>SRP1947</v>
      </c>
      <c r="B21" s="55" t="s">
        <v>76</v>
      </c>
      <c r="C21" s="58" t="s">
        <v>215</v>
      </c>
      <c r="D21" s="58" t="str">
        <f>'All Conc Summary'!B22</f>
        <v>IgG</v>
      </c>
      <c r="E21" s="77"/>
      <c r="F21" s="59" t="str">
        <f>IF('All Conc Summary'!C22=0,"not detected",'All Conc Summary'!C22)</f>
        <v>not detected</v>
      </c>
      <c r="G21" s="59">
        <f>'All Conc Summary'!E22</f>
        <v>0</v>
      </c>
      <c r="H21" s="53"/>
      <c r="I21" s="77"/>
      <c r="J21" s="77"/>
      <c r="K21" s="58"/>
      <c r="L21" s="58"/>
      <c r="M21" s="77"/>
      <c r="N21" s="59"/>
      <c r="O21" s="59"/>
    </row>
    <row r="22" spans="1:15" ht="14.25" customHeight="1" x14ac:dyDescent="0.3">
      <c r="A22" s="77" t="str">
        <f>Platemap!B$16</f>
        <v>SRP1947</v>
      </c>
      <c r="B22" s="55" t="s">
        <v>77</v>
      </c>
      <c r="C22" s="58" t="s">
        <v>215</v>
      </c>
      <c r="D22" s="58" t="str">
        <f>'All Conc Summary'!B23</f>
        <v>IgG</v>
      </c>
      <c r="E22" s="77"/>
      <c r="F22" s="59" t="str">
        <f>IF('All Conc Summary'!C23=0,"not detected",'All Conc Summary'!C23)</f>
        <v>not detected</v>
      </c>
      <c r="G22" s="59">
        <f>'All Conc Summary'!E23</f>
        <v>0</v>
      </c>
      <c r="H22" s="53"/>
      <c r="I22" s="77"/>
      <c r="J22" s="77"/>
      <c r="K22" s="58"/>
      <c r="L22" s="58"/>
      <c r="M22" s="77"/>
      <c r="N22" s="59"/>
      <c r="O22" s="59"/>
    </row>
    <row r="23" spans="1:15" x14ac:dyDescent="0.3">
      <c r="A23" s="77" t="str">
        <f>Platemap!B$16</f>
        <v>SRP1947</v>
      </c>
      <c r="B23" s="56" t="s">
        <v>78</v>
      </c>
      <c r="C23" s="58" t="s">
        <v>215</v>
      </c>
      <c r="D23" s="58" t="str">
        <f>'All Conc Summary'!B24</f>
        <v>IgG</v>
      </c>
      <c r="E23" s="77"/>
      <c r="F23" s="59" t="str">
        <f>IF('All Conc Summary'!C24=0,"not detected",'All Conc Summary'!C24)</f>
        <v>not detected</v>
      </c>
      <c r="G23" s="59">
        <f>'All Conc Summary'!E24</f>
        <v>0</v>
      </c>
      <c r="H23" s="53"/>
      <c r="I23" s="77"/>
      <c r="J23" s="67"/>
      <c r="K23" s="58"/>
      <c r="L23" s="58"/>
      <c r="M23" s="77"/>
      <c r="N23" s="59"/>
      <c r="O23" s="59"/>
    </row>
    <row r="24" spans="1:15" x14ac:dyDescent="0.3">
      <c r="A24" s="77" t="str">
        <f>Platemap!B$16</f>
        <v>SRP1947</v>
      </c>
      <c r="B24" s="56" t="s">
        <v>79</v>
      </c>
      <c r="C24" s="58" t="s">
        <v>215</v>
      </c>
      <c r="D24" s="58" t="str">
        <f>'All Conc Summary'!B25</f>
        <v>IgG</v>
      </c>
      <c r="E24" s="77"/>
      <c r="F24" s="59" t="str">
        <f>IF('All Conc Summary'!C25=0,"not detected",'All Conc Summary'!C25)</f>
        <v>not detected</v>
      </c>
      <c r="G24" s="59">
        <f>'All Conc Summary'!E25</f>
        <v>0</v>
      </c>
      <c r="H24" s="53"/>
      <c r="I24" s="77"/>
      <c r="J24" s="67"/>
      <c r="K24" s="58"/>
      <c r="L24" s="58"/>
      <c r="M24" s="77"/>
      <c r="N24" s="59"/>
      <c r="O24" s="59"/>
    </row>
    <row r="25" spans="1:15" x14ac:dyDescent="0.3">
      <c r="A25" s="77" t="str">
        <f>Platemap!B$16</f>
        <v>SRP1947</v>
      </c>
      <c r="B25" s="56" t="s">
        <v>80</v>
      </c>
      <c r="C25" s="58" t="s">
        <v>215</v>
      </c>
      <c r="D25" s="58" t="str">
        <f>'All Conc Summary'!B26</f>
        <v>IgG</v>
      </c>
      <c r="E25" s="70"/>
      <c r="F25" s="59" t="str">
        <f>IF('All Conc Summary'!C26=0,"not detected",'All Conc Summary'!C26)</f>
        <v>not detected</v>
      </c>
      <c r="G25" s="59">
        <f>'All Conc Summary'!E26</f>
        <v>0</v>
      </c>
      <c r="H25" s="53"/>
      <c r="I25" s="77"/>
      <c r="J25" s="67"/>
      <c r="K25" s="58"/>
      <c r="L25" s="58"/>
      <c r="M25" s="70"/>
      <c r="N25" s="59"/>
      <c r="O25" s="59"/>
    </row>
    <row r="26" spans="1:15" x14ac:dyDescent="0.3">
      <c r="A26" s="77" t="str">
        <f>Platemap!B$16</f>
        <v>SRP1947</v>
      </c>
      <c r="B26" s="56" t="s">
        <v>81</v>
      </c>
      <c r="C26" s="58" t="s">
        <v>215</v>
      </c>
      <c r="D26" s="58" t="str">
        <f>'All Conc Summary'!B27</f>
        <v>IgG</v>
      </c>
      <c r="E26" s="77"/>
      <c r="F26" s="59" t="str">
        <f>IF('All Conc Summary'!C27=0,"not detected",'All Conc Summary'!C27)</f>
        <v>not detected</v>
      </c>
      <c r="G26" s="59">
        <f>'All Conc Summary'!E27</f>
        <v>0</v>
      </c>
      <c r="H26" s="53"/>
      <c r="I26" s="77"/>
      <c r="J26" s="67"/>
      <c r="K26" s="58"/>
      <c r="L26" s="58"/>
      <c r="M26" s="70"/>
      <c r="N26" s="59"/>
      <c r="O26" s="59"/>
    </row>
    <row r="27" spans="1:15" x14ac:dyDescent="0.3">
      <c r="A27" s="77" t="str">
        <f>Platemap!B$16</f>
        <v>SRP1947</v>
      </c>
      <c r="B27" s="56" t="s">
        <v>82</v>
      </c>
      <c r="C27" s="58" t="s">
        <v>215</v>
      </c>
      <c r="D27" s="58" t="str">
        <f>'All Conc Summary'!B28</f>
        <v>IgG</v>
      </c>
      <c r="E27" s="77"/>
      <c r="F27" s="59" t="str">
        <f>IF('All Conc Summary'!C28=0,"not detected",'All Conc Summary'!C28)</f>
        <v>not detected</v>
      </c>
      <c r="G27" s="59">
        <f>'All Conc Summary'!E28</f>
        <v>0</v>
      </c>
      <c r="H27" s="53"/>
      <c r="I27" s="77"/>
      <c r="J27" s="67"/>
      <c r="K27" s="58"/>
      <c r="L27" s="58"/>
      <c r="M27" s="70"/>
      <c r="N27" s="59"/>
      <c r="O27" s="59"/>
    </row>
    <row r="28" spans="1:15" x14ac:dyDescent="0.3">
      <c r="A28" s="77" t="str">
        <f>Platemap!B$16</f>
        <v>SRP1947</v>
      </c>
      <c r="B28" s="56" t="s">
        <v>83</v>
      </c>
      <c r="C28" s="58" t="s">
        <v>215</v>
      </c>
      <c r="D28" s="58" t="str">
        <f>'All Conc Summary'!B29</f>
        <v>IgG</v>
      </c>
      <c r="E28" s="77"/>
      <c r="F28" s="59" t="str">
        <f>IF('All Conc Summary'!C29=0,"not detected",'All Conc Summary'!C29)</f>
        <v>not detected</v>
      </c>
      <c r="G28" s="59">
        <f>'All Conc Summary'!E29</f>
        <v>0</v>
      </c>
      <c r="H28" s="53"/>
      <c r="I28" s="77"/>
      <c r="J28" s="67"/>
      <c r="K28" s="58"/>
      <c r="L28" s="58"/>
      <c r="M28" s="70"/>
      <c r="N28" s="59"/>
      <c r="O28" s="59"/>
    </row>
    <row r="29" spans="1:15" x14ac:dyDescent="0.3">
      <c r="A29" s="77" t="str">
        <f>Platemap!B$16</f>
        <v>SRP1947</v>
      </c>
      <c r="B29" s="56" t="s">
        <v>84</v>
      </c>
      <c r="C29" s="58" t="s">
        <v>215</v>
      </c>
      <c r="D29" s="58" t="str">
        <f>'All Conc Summary'!B30</f>
        <v>IgG</v>
      </c>
      <c r="E29" s="77"/>
      <c r="F29" s="59" t="str">
        <f>IF('All Conc Summary'!C30=0,"not detected",'All Conc Summary'!C30)</f>
        <v>not detected</v>
      </c>
      <c r="G29" s="59">
        <f>'All Conc Summary'!E30</f>
        <v>0</v>
      </c>
      <c r="H29" s="53"/>
      <c r="I29" s="77"/>
      <c r="J29" s="67"/>
      <c r="K29" s="58"/>
      <c r="L29" s="58"/>
      <c r="M29" s="70"/>
      <c r="N29" s="59"/>
      <c r="O29" s="59"/>
    </row>
    <row r="30" spans="1:15" x14ac:dyDescent="0.3">
      <c r="A30" s="77" t="str">
        <f>Platemap!B$16</f>
        <v>SRP1947</v>
      </c>
      <c r="B30" s="56" t="s">
        <v>85</v>
      </c>
      <c r="C30" s="58" t="s">
        <v>215</v>
      </c>
      <c r="D30" s="58" t="str">
        <f>'All Conc Summary'!B31</f>
        <v>IgG</v>
      </c>
      <c r="E30" s="77"/>
      <c r="F30" s="59" t="str">
        <f>IF('All Conc Summary'!C31=0,"not detected",'All Conc Summary'!C31)</f>
        <v>not detected</v>
      </c>
      <c r="G30" s="59">
        <f>'All Conc Summary'!E31</f>
        <v>0</v>
      </c>
      <c r="H30" s="53"/>
      <c r="I30" s="77"/>
      <c r="J30" s="67"/>
      <c r="K30" s="58"/>
      <c r="L30" s="58"/>
      <c r="M30" s="70"/>
      <c r="N30" s="59"/>
      <c r="O30" s="59"/>
    </row>
    <row r="31" spans="1:15" x14ac:dyDescent="0.3">
      <c r="A31" s="77" t="str">
        <f>Platemap!B$16</f>
        <v>SRP1947</v>
      </c>
      <c r="B31" s="56" t="s">
        <v>86</v>
      </c>
      <c r="C31" s="58" t="s">
        <v>215</v>
      </c>
      <c r="D31" s="58" t="str">
        <f>'All Conc Summary'!B32</f>
        <v>IgG</v>
      </c>
      <c r="E31" s="77"/>
      <c r="F31" s="59" t="str">
        <f>IF('All Conc Summary'!C32=0,"not detected",'All Conc Summary'!C32)</f>
        <v>not detected</v>
      </c>
      <c r="G31" s="59">
        <f>'All Conc Summary'!E32</f>
        <v>0</v>
      </c>
      <c r="H31" s="53"/>
      <c r="I31" s="77"/>
      <c r="J31" s="67"/>
      <c r="K31" s="58"/>
      <c r="L31" s="58"/>
      <c r="M31" s="70"/>
      <c r="N31" s="59"/>
      <c r="O31" s="59"/>
    </row>
    <row r="32" spans="1:15" x14ac:dyDescent="0.3">
      <c r="A32" s="77" t="str">
        <f>Platemap!B$16</f>
        <v>SRP1947</v>
      </c>
      <c r="B32" s="56" t="s">
        <v>87</v>
      </c>
      <c r="C32" s="58" t="s">
        <v>215</v>
      </c>
      <c r="D32" s="58" t="str">
        <f>'All Conc Summary'!B33</f>
        <v>IgG</v>
      </c>
      <c r="E32" s="77"/>
      <c r="F32" s="59" t="str">
        <f>IF('All Conc Summary'!C33=0,"not detected",'All Conc Summary'!C33)</f>
        <v>not detected</v>
      </c>
      <c r="G32" s="59">
        <f>'All Conc Summary'!E33</f>
        <v>0</v>
      </c>
      <c r="H32" s="53"/>
      <c r="I32" s="77"/>
      <c r="J32" s="67"/>
      <c r="K32" s="58"/>
      <c r="L32" s="58"/>
      <c r="M32" s="70"/>
      <c r="N32" s="59"/>
      <c r="O32" s="59"/>
    </row>
    <row r="33" spans="1:15" x14ac:dyDescent="0.3">
      <c r="A33" s="77" t="str">
        <f>Platemap!B$16</f>
        <v>SRP1947</v>
      </c>
      <c r="B33" s="56" t="s">
        <v>88</v>
      </c>
      <c r="C33" s="58" t="s">
        <v>215</v>
      </c>
      <c r="D33" s="58" t="str">
        <f>'All Conc Summary'!B34</f>
        <v>IgG</v>
      </c>
      <c r="E33" s="77"/>
      <c r="F33" s="59" t="str">
        <f>IF('All Conc Summary'!C34=0,"not detected",'All Conc Summary'!C34)</f>
        <v>not detected</v>
      </c>
      <c r="G33" s="59">
        <f>'All Conc Summary'!E34</f>
        <v>0</v>
      </c>
      <c r="H33" s="53"/>
      <c r="I33" s="77"/>
      <c r="J33" s="67"/>
      <c r="K33" s="58"/>
      <c r="L33" s="58"/>
      <c r="M33" s="70"/>
      <c r="N33" s="59"/>
      <c r="O33" s="59"/>
    </row>
    <row r="34" spans="1:15" x14ac:dyDescent="0.3">
      <c r="A34" s="77" t="str">
        <f>Platemap!B$16</f>
        <v>SRP1947</v>
      </c>
      <c r="B34" s="56" t="s">
        <v>89</v>
      </c>
      <c r="C34" s="58" t="s">
        <v>215</v>
      </c>
      <c r="D34" s="58" t="str">
        <f>'All Conc Summary'!B35</f>
        <v>IgG</v>
      </c>
      <c r="E34" s="77"/>
      <c r="F34" s="59" t="str">
        <f>IF('All Conc Summary'!C35=0,"not detected",'All Conc Summary'!C35)</f>
        <v>not detected</v>
      </c>
      <c r="G34" s="59">
        <f>'All Conc Summary'!E35</f>
        <v>0</v>
      </c>
      <c r="H34" s="53"/>
      <c r="I34" s="77"/>
      <c r="J34" s="67"/>
      <c r="K34" s="58"/>
      <c r="L34" s="58"/>
      <c r="M34" s="70"/>
      <c r="N34" s="59"/>
      <c r="O34" s="59"/>
    </row>
    <row r="35" spans="1:15" x14ac:dyDescent="0.3">
      <c r="A35" s="77" t="str">
        <f>Platemap!B$16</f>
        <v>SRP1947</v>
      </c>
      <c r="B35" s="56" t="s">
        <v>90</v>
      </c>
      <c r="C35" s="58" t="s">
        <v>215</v>
      </c>
      <c r="D35" s="58" t="str">
        <f>'All Conc Summary'!B36</f>
        <v>IgG</v>
      </c>
      <c r="E35" s="77"/>
      <c r="F35" s="59" t="str">
        <f>IF('All Conc Summary'!C36=0,"not detected",'All Conc Summary'!C36)</f>
        <v>not detected</v>
      </c>
      <c r="G35" s="59">
        <f>'All Conc Summary'!E36</f>
        <v>0</v>
      </c>
      <c r="H35" s="53"/>
      <c r="I35" s="77"/>
      <c r="J35" s="67"/>
      <c r="K35" s="58"/>
      <c r="L35" s="58"/>
      <c r="M35" s="70"/>
      <c r="N35" s="59"/>
      <c r="O35" s="59"/>
    </row>
    <row r="36" spans="1:15" x14ac:dyDescent="0.3">
      <c r="A36" s="77" t="str">
        <f>Platemap!B$16</f>
        <v>SRP1947</v>
      </c>
      <c r="B36" s="56" t="s">
        <v>91</v>
      </c>
      <c r="C36" s="58" t="s">
        <v>215</v>
      </c>
      <c r="D36" s="58" t="str">
        <f>'All Conc Summary'!B37</f>
        <v>IgG</v>
      </c>
      <c r="E36" s="77"/>
      <c r="F36" s="59" t="str">
        <f>IF('All Conc Summary'!C37=0,"not detected",'All Conc Summary'!C37)</f>
        <v>not detected</v>
      </c>
      <c r="G36" s="59">
        <f>'All Conc Summary'!E37</f>
        <v>0</v>
      </c>
      <c r="H36" s="53"/>
      <c r="I36" s="77"/>
      <c r="J36" s="67"/>
      <c r="K36" s="58"/>
      <c r="L36" s="58"/>
      <c r="M36" s="70"/>
      <c r="N36" s="59"/>
      <c r="O36" s="59"/>
    </row>
    <row r="37" spans="1:15" x14ac:dyDescent="0.3">
      <c r="A37" s="77" t="str">
        <f>Platemap!B$16</f>
        <v>SRP1947</v>
      </c>
      <c r="B37" s="56" t="s">
        <v>92</v>
      </c>
      <c r="C37" s="58" t="s">
        <v>215</v>
      </c>
      <c r="D37" s="58" t="str">
        <f>'All Conc Summary'!B38</f>
        <v>IgG</v>
      </c>
      <c r="E37" s="70"/>
      <c r="F37" s="59"/>
      <c r="G37" s="59"/>
      <c r="H37" s="53"/>
      <c r="I37" s="77"/>
      <c r="J37" s="67"/>
      <c r="K37" s="58"/>
      <c r="L37" s="58"/>
      <c r="M37" s="70"/>
      <c r="N37" s="59"/>
      <c r="O37" s="59"/>
    </row>
    <row r="38" spans="1:15" x14ac:dyDescent="0.3">
      <c r="A38" s="77" t="str">
        <f>Platemap!B$16</f>
        <v>SRP1947</v>
      </c>
      <c r="B38" s="56" t="s">
        <v>93</v>
      </c>
      <c r="C38" s="58" t="str">
        <f t="shared" ref="C38:C52" si="0">CONCATENATE(A38,"-",B38)</f>
        <v>SRP1947-D01</v>
      </c>
      <c r="D38" s="58" t="str">
        <f>'All Conc Summary'!B39</f>
        <v>IgG</v>
      </c>
      <c r="E38" s="77"/>
      <c r="F38" s="59">
        <f>IF('All Conc Summary'!C39=0,"not detected",'All Conc Summary'!C39)</f>
        <v>462.06872620013803</v>
      </c>
      <c r="G38" s="59">
        <f>'All Conc Summary'!E39</f>
        <v>3080.4581746675872</v>
      </c>
      <c r="H38" s="53"/>
      <c r="I38" s="77"/>
      <c r="J38" s="67"/>
      <c r="K38" s="58"/>
      <c r="L38" s="58"/>
      <c r="M38" s="70"/>
      <c r="N38" s="59"/>
      <c r="O38" s="59"/>
    </row>
    <row r="39" spans="1:15" x14ac:dyDescent="0.3">
      <c r="A39" s="77" t="str">
        <f>Platemap!B$16</f>
        <v>SRP1947</v>
      </c>
      <c r="B39" s="56" t="s">
        <v>94</v>
      </c>
      <c r="C39" s="58" t="str">
        <f t="shared" si="0"/>
        <v>SRP1947-D02</v>
      </c>
      <c r="D39" s="58" t="str">
        <f>'All Conc Summary'!B40</f>
        <v>IgG</v>
      </c>
      <c r="E39" s="77"/>
      <c r="F39" s="59">
        <f>IF('All Conc Summary'!C40=0,"not detected",'All Conc Summary'!C40)</f>
        <v>834.33893052194503</v>
      </c>
      <c r="G39" s="59">
        <f>'All Conc Summary'!E40</f>
        <v>5562.2595368129669</v>
      </c>
      <c r="H39" s="53"/>
      <c r="I39" s="77"/>
      <c r="J39" s="67"/>
      <c r="K39" s="58"/>
      <c r="L39" s="58"/>
      <c r="M39" s="70"/>
      <c r="N39" s="59"/>
      <c r="O39" s="59"/>
    </row>
    <row r="40" spans="1:15" x14ac:dyDescent="0.3">
      <c r="A40" s="77" t="str">
        <f>Platemap!B$16</f>
        <v>SRP1947</v>
      </c>
      <c r="B40" s="56" t="s">
        <v>95</v>
      </c>
      <c r="C40" s="58" t="str">
        <f t="shared" si="0"/>
        <v>SRP1947-D03</v>
      </c>
      <c r="D40" s="58" t="str">
        <f>'All Conc Summary'!B41</f>
        <v>IgG</v>
      </c>
      <c r="E40" s="77"/>
      <c r="F40" s="59">
        <f>IF('All Conc Summary'!C41=0,"not detected",'All Conc Summary'!C41)</f>
        <v>170.05106503428254</v>
      </c>
      <c r="G40" s="59">
        <f>'All Conc Summary'!E41</f>
        <v>1133.6737668952171</v>
      </c>
      <c r="H40" s="53"/>
      <c r="I40" s="77"/>
      <c r="J40" s="67"/>
      <c r="K40" s="58"/>
      <c r="L40" s="58"/>
      <c r="M40" s="70"/>
      <c r="N40" s="59"/>
      <c r="O40" s="59"/>
    </row>
    <row r="41" spans="1:15" x14ac:dyDescent="0.3">
      <c r="A41" s="77" t="str">
        <f>Platemap!B$16</f>
        <v>SRP1947</v>
      </c>
      <c r="B41" s="56" t="s">
        <v>96</v>
      </c>
      <c r="C41" s="58" t="str">
        <f t="shared" si="0"/>
        <v>SRP1947-D04</v>
      </c>
      <c r="D41" s="58" t="str">
        <f>'All Conc Summary'!B42</f>
        <v>IgG</v>
      </c>
      <c r="E41" s="77"/>
      <c r="F41" s="59">
        <f>IF('All Conc Summary'!C42=0,"not detected",'All Conc Summary'!C42)</f>
        <v>891.00926489081905</v>
      </c>
      <c r="G41" s="59">
        <f>'All Conc Summary'!E42</f>
        <v>5940.0617659387935</v>
      </c>
      <c r="H41" s="53"/>
      <c r="I41" s="77"/>
      <c r="J41" s="67"/>
      <c r="K41" s="58"/>
      <c r="L41" s="58"/>
      <c r="M41" s="70"/>
      <c r="N41" s="59"/>
      <c r="O41" s="59"/>
    </row>
    <row r="42" spans="1:15" x14ac:dyDescent="0.3">
      <c r="A42" s="77" t="str">
        <f>Platemap!B$16</f>
        <v>SRP1947</v>
      </c>
      <c r="B42" s="56" t="s">
        <v>97</v>
      </c>
      <c r="C42" s="58" t="str">
        <f t="shared" si="0"/>
        <v>SRP1947-D05</v>
      </c>
      <c r="D42" s="58" t="str">
        <f>'All Conc Summary'!B43</f>
        <v>IgG</v>
      </c>
      <c r="E42" s="77"/>
      <c r="F42" s="59">
        <f>IF('All Conc Summary'!C43=0,"not detected",'All Conc Summary'!C43)</f>
        <v>884.93997115057925</v>
      </c>
      <c r="G42" s="59">
        <f>'All Conc Summary'!E43</f>
        <v>5899.5998076705291</v>
      </c>
      <c r="H42" s="53"/>
      <c r="I42" s="77"/>
      <c r="J42" s="67"/>
      <c r="K42" s="58"/>
      <c r="L42" s="58"/>
      <c r="M42" s="70"/>
      <c r="N42" s="59"/>
      <c r="O42" s="59"/>
    </row>
    <row r="43" spans="1:15" x14ac:dyDescent="0.3">
      <c r="A43" s="77" t="str">
        <f>Platemap!B$16</f>
        <v>SRP1947</v>
      </c>
      <c r="B43" s="56" t="s">
        <v>98</v>
      </c>
      <c r="C43" s="58" t="str">
        <f t="shared" si="0"/>
        <v>SRP1947-D06</v>
      </c>
      <c r="D43" s="58" t="str">
        <f>'All Conc Summary'!B44</f>
        <v>IgG</v>
      </c>
      <c r="E43" s="77"/>
      <c r="F43" s="59">
        <f>IF('All Conc Summary'!C44=0,"not detected",'All Conc Summary'!C44)</f>
        <v>1236.4264568783942</v>
      </c>
      <c r="G43" s="59">
        <f>'All Conc Summary'!E44</f>
        <v>8242.8430458559615</v>
      </c>
      <c r="H43" s="53"/>
      <c r="I43" s="77"/>
      <c r="J43" s="67"/>
      <c r="K43" s="58"/>
      <c r="L43" s="58"/>
      <c r="M43" s="70"/>
      <c r="N43" s="59"/>
      <c r="O43" s="59"/>
    </row>
    <row r="44" spans="1:15" x14ac:dyDescent="0.3">
      <c r="A44" s="77" t="str">
        <f>Platemap!B$16</f>
        <v>SRP1947</v>
      </c>
      <c r="B44" s="56" t="s">
        <v>99</v>
      </c>
      <c r="C44" s="58" t="str">
        <f t="shared" si="0"/>
        <v>SRP1947-D07</v>
      </c>
      <c r="D44" s="58" t="str">
        <f>'All Conc Summary'!B45</f>
        <v>IgG</v>
      </c>
      <c r="E44" s="70"/>
      <c r="F44" s="59">
        <f>IF('All Conc Summary'!C45=0,"not detected",'All Conc Summary'!C45)</f>
        <v>698.08837629641323</v>
      </c>
      <c r="G44" s="59">
        <f>'All Conc Summary'!E45</f>
        <v>4653.922508642755</v>
      </c>
      <c r="H44" s="53"/>
      <c r="I44" s="77"/>
      <c r="J44" s="67"/>
      <c r="K44" s="58"/>
      <c r="L44" s="58"/>
      <c r="M44" s="70"/>
      <c r="N44" s="59"/>
      <c r="O44" s="59"/>
    </row>
    <row r="45" spans="1:15" x14ac:dyDescent="0.3">
      <c r="A45" s="77" t="str">
        <f>Platemap!B$16</f>
        <v>SRP1947</v>
      </c>
      <c r="B45" s="56" t="s">
        <v>100</v>
      </c>
      <c r="C45" s="58" t="str">
        <f t="shared" si="0"/>
        <v>SRP1947-D08</v>
      </c>
      <c r="D45" s="58" t="str">
        <f>'All Conc Summary'!B46</f>
        <v>IgG</v>
      </c>
      <c r="E45" s="77"/>
      <c r="F45" s="59">
        <f>IF('All Conc Summary'!C46=0,"not detected",'All Conc Summary'!C46)</f>
        <v>643.30804239993552</v>
      </c>
      <c r="G45" s="59">
        <f>'All Conc Summary'!E46</f>
        <v>4288.7202826662369</v>
      </c>
      <c r="H45" s="53"/>
      <c r="I45" s="77"/>
      <c r="J45" s="67"/>
      <c r="K45" s="58"/>
      <c r="L45" s="58"/>
      <c r="M45" s="70"/>
      <c r="N45" s="59"/>
      <c r="O45" s="59"/>
    </row>
    <row r="46" spans="1:15" x14ac:dyDescent="0.3">
      <c r="A46" s="77" t="str">
        <f>Platemap!B$16</f>
        <v>SRP1947</v>
      </c>
      <c r="B46" s="56" t="s">
        <v>101</v>
      </c>
      <c r="C46" s="58" t="str">
        <f t="shared" si="0"/>
        <v>SRP1947-D09</v>
      </c>
      <c r="D46" s="58" t="str">
        <f>'All Conc Summary'!B47</f>
        <v>IgG</v>
      </c>
      <c r="E46" s="77"/>
      <c r="F46" s="59" t="str">
        <f>IF('All Conc Summary'!C47=0,"not detected",'All Conc Summary'!C47)</f>
        <v>not detected</v>
      </c>
      <c r="G46" s="59">
        <f>'All Conc Summary'!E47</f>
        <v>0</v>
      </c>
      <c r="H46" s="53"/>
      <c r="I46" s="77"/>
      <c r="J46" s="67"/>
      <c r="K46" s="58"/>
      <c r="L46" s="58"/>
      <c r="M46" s="70"/>
      <c r="N46" s="59"/>
      <c r="O46" s="59"/>
    </row>
    <row r="47" spans="1:15" x14ac:dyDescent="0.3">
      <c r="A47" s="77" t="str">
        <f>Platemap!B$16</f>
        <v>SRP1947</v>
      </c>
      <c r="B47" s="56" t="s">
        <v>102</v>
      </c>
      <c r="C47" s="58" t="str">
        <f t="shared" si="0"/>
        <v>SRP1947-D10</v>
      </c>
      <c r="D47" s="58" t="str">
        <f>'All Conc Summary'!B48</f>
        <v>IgG</v>
      </c>
      <c r="E47" s="77"/>
      <c r="F47" s="59">
        <f>IF('All Conc Summary'!C48=0,"not detected",'All Conc Summary'!C48)</f>
        <v>1386.7455464085619</v>
      </c>
      <c r="G47" s="59">
        <f>'All Conc Summary'!E48</f>
        <v>9244.9703093904136</v>
      </c>
      <c r="H47" s="53"/>
      <c r="I47" s="77"/>
      <c r="J47" s="67"/>
      <c r="K47" s="58"/>
      <c r="L47" s="58"/>
      <c r="M47" s="70"/>
      <c r="N47" s="59"/>
      <c r="O47" s="59"/>
    </row>
    <row r="48" spans="1:15" x14ac:dyDescent="0.3">
      <c r="A48" s="77" t="str">
        <f>Platemap!B$16</f>
        <v>SRP1947</v>
      </c>
      <c r="B48" s="56" t="s">
        <v>103</v>
      </c>
      <c r="C48" s="58" t="str">
        <f t="shared" si="0"/>
        <v>SRP1947-D11</v>
      </c>
      <c r="D48" s="58" t="str">
        <f>'All Conc Summary'!B49</f>
        <v>IgG</v>
      </c>
      <c r="E48" s="77"/>
      <c r="F48" s="59">
        <f>IF('All Conc Summary'!C49=0,"not detected",'All Conc Summary'!C49)</f>
        <v>1018.4288500449836</v>
      </c>
      <c r="G48" s="59">
        <f>'All Conc Summary'!E49</f>
        <v>6789.5256669665578</v>
      </c>
      <c r="H48" s="53"/>
      <c r="I48" s="77"/>
      <c r="J48" s="67"/>
      <c r="K48" s="58"/>
      <c r="L48" s="58"/>
      <c r="M48" s="70"/>
      <c r="N48" s="59"/>
      <c r="O48" s="59"/>
    </row>
    <row r="49" spans="1:15" x14ac:dyDescent="0.3">
      <c r="A49" s="77" t="str">
        <f>Platemap!B$16</f>
        <v>SRP1947</v>
      </c>
      <c r="B49" s="56" t="s">
        <v>104</v>
      </c>
      <c r="C49" s="58" t="s">
        <v>215</v>
      </c>
      <c r="D49" s="58" t="str">
        <f>'All Conc Summary'!B50</f>
        <v>IgG</v>
      </c>
      <c r="E49" s="70"/>
      <c r="F49" s="59"/>
      <c r="G49" s="59">
        <f>'All Conc Summary'!E50</f>
        <v>0</v>
      </c>
      <c r="H49" s="53"/>
      <c r="I49" s="77"/>
      <c r="J49" s="67"/>
      <c r="K49" s="58"/>
      <c r="L49" s="58"/>
      <c r="M49" s="70"/>
      <c r="N49" s="59"/>
      <c r="O49" s="59"/>
    </row>
    <row r="50" spans="1:15" x14ac:dyDescent="0.3">
      <c r="A50" s="77" t="str">
        <f>Platemap!B$16</f>
        <v>SRP1947</v>
      </c>
      <c r="B50" s="56" t="s">
        <v>105</v>
      </c>
      <c r="C50" s="58" t="str">
        <f t="shared" si="0"/>
        <v>SRP1947-E01</v>
      </c>
      <c r="D50" s="58" t="str">
        <f>'All Conc Summary'!B51</f>
        <v>IgG</v>
      </c>
      <c r="E50" s="77"/>
      <c r="F50" s="59">
        <f>IF('All Conc Summary'!C51=0,"not detected",'All Conc Summary'!C51)</f>
        <v>293.04890814909879</v>
      </c>
      <c r="G50" s="59">
        <f>'All Conc Summary'!E51</f>
        <v>1953.6593876606585</v>
      </c>
      <c r="H50" s="53"/>
      <c r="I50" s="77"/>
      <c r="J50" s="67"/>
      <c r="K50" s="58"/>
      <c r="L50" s="58"/>
      <c r="M50" s="70"/>
      <c r="N50" s="59"/>
      <c r="O50" s="59"/>
    </row>
    <row r="51" spans="1:15" x14ac:dyDescent="0.3">
      <c r="A51" s="77" t="str">
        <f>Platemap!B$16</f>
        <v>SRP1947</v>
      </c>
      <c r="B51" s="56" t="s">
        <v>106</v>
      </c>
      <c r="C51" s="58" t="str">
        <f t="shared" si="0"/>
        <v>SRP1947-E02</v>
      </c>
      <c r="D51" s="58" t="str">
        <f>'All Conc Summary'!B52</f>
        <v>IgG</v>
      </c>
      <c r="E51" s="77"/>
      <c r="F51" s="59">
        <f>IF('All Conc Summary'!C52=0,"not detected",'All Conc Summary'!C52)</f>
        <v>360.29925337544944</v>
      </c>
      <c r="G51" s="59">
        <f>'All Conc Summary'!E52</f>
        <v>2401.9950225029961</v>
      </c>
      <c r="H51" s="53"/>
      <c r="I51" s="77"/>
      <c r="J51" s="67"/>
      <c r="K51" s="58"/>
      <c r="L51" s="58"/>
      <c r="M51" s="70"/>
      <c r="N51" s="59"/>
      <c r="O51" s="59"/>
    </row>
    <row r="52" spans="1:15" x14ac:dyDescent="0.3">
      <c r="A52" s="77" t="str">
        <f>Platemap!B$16</f>
        <v>SRP1947</v>
      </c>
      <c r="B52" s="56" t="s">
        <v>107</v>
      </c>
      <c r="C52" s="58" t="str">
        <f t="shared" si="0"/>
        <v>SRP1947-E03</v>
      </c>
      <c r="D52" s="58" t="str">
        <f>'All Conc Summary'!B53</f>
        <v>IgG</v>
      </c>
      <c r="E52" s="77"/>
      <c r="F52" s="59">
        <f>IF('All Conc Summary'!C53=0,"not detected",'All Conc Summary'!C53)</f>
        <v>993.88089156890248</v>
      </c>
      <c r="G52" s="59">
        <f>'All Conc Summary'!E53</f>
        <v>6625.8726104593497</v>
      </c>
      <c r="H52" s="53"/>
      <c r="I52" s="77"/>
      <c r="J52" s="67"/>
      <c r="K52" s="58"/>
      <c r="L52" s="58"/>
      <c r="M52" s="70"/>
      <c r="N52" s="59"/>
      <c r="O52" s="59"/>
    </row>
    <row r="53" spans="1:15" x14ac:dyDescent="0.3">
      <c r="A53" s="77" t="str">
        <f>Platemap!B$16</f>
        <v>SRP1947</v>
      </c>
      <c r="B53" s="56" t="s">
        <v>108</v>
      </c>
      <c r="C53" s="58" t="s">
        <v>215</v>
      </c>
      <c r="D53" s="58" t="str">
        <f>'All Conc Summary'!B54</f>
        <v>IgG</v>
      </c>
      <c r="E53" s="77"/>
      <c r="F53" s="59" t="str">
        <f>IF('All Conc Summary'!C54=0,"not detected",'All Conc Summary'!C54)</f>
        <v>not detected</v>
      </c>
      <c r="G53" s="59">
        <f>'All Conc Summary'!E54</f>
        <v>0</v>
      </c>
      <c r="H53" s="53"/>
      <c r="I53" s="77"/>
      <c r="J53" s="67"/>
      <c r="K53" s="58"/>
      <c r="L53" s="58"/>
      <c r="M53" s="70"/>
      <c r="N53" s="59"/>
      <c r="O53" s="59"/>
    </row>
    <row r="54" spans="1:15" x14ac:dyDescent="0.3">
      <c r="A54" s="77" t="str">
        <f>Platemap!B$16</f>
        <v>SRP1947</v>
      </c>
      <c r="B54" s="56" t="s">
        <v>109</v>
      </c>
      <c r="C54" s="58" t="s">
        <v>215</v>
      </c>
      <c r="D54" s="58" t="str">
        <f>'All Conc Summary'!B55</f>
        <v>IgG</v>
      </c>
      <c r="E54" s="77"/>
      <c r="F54" s="59" t="str">
        <f>IF('All Conc Summary'!C55=0,"not detected",'All Conc Summary'!C55)</f>
        <v>not detected</v>
      </c>
      <c r="G54" s="59">
        <f>'All Conc Summary'!E55</f>
        <v>0</v>
      </c>
      <c r="H54" s="53"/>
      <c r="I54" s="77"/>
      <c r="J54" s="67"/>
      <c r="K54" s="58"/>
      <c r="L54" s="58"/>
      <c r="M54" s="70"/>
      <c r="N54" s="59"/>
      <c r="O54" s="59"/>
    </row>
    <row r="55" spans="1:15" x14ac:dyDescent="0.3">
      <c r="A55" s="77" t="str">
        <f>Platemap!B$16</f>
        <v>SRP1947</v>
      </c>
      <c r="B55" s="56" t="s">
        <v>110</v>
      </c>
      <c r="C55" s="58" t="s">
        <v>215</v>
      </c>
      <c r="D55" s="58" t="str">
        <f>'All Conc Summary'!B56</f>
        <v>IgG</v>
      </c>
      <c r="E55" s="77"/>
      <c r="F55" s="59" t="str">
        <f>IF('All Conc Summary'!C56=0,"not detected",'All Conc Summary'!C56)</f>
        <v>not detected</v>
      </c>
      <c r="G55" s="59">
        <f>'All Conc Summary'!E56</f>
        <v>0</v>
      </c>
      <c r="H55" s="53"/>
      <c r="I55" s="77"/>
      <c r="J55" s="67"/>
      <c r="K55" s="58"/>
      <c r="L55" s="58"/>
      <c r="M55" s="70"/>
      <c r="N55" s="59"/>
      <c r="O55" s="59"/>
    </row>
    <row r="56" spans="1:15" x14ac:dyDescent="0.3">
      <c r="A56" s="77" t="str">
        <f>Platemap!B$16</f>
        <v>SRP1947</v>
      </c>
      <c r="B56" s="56" t="s">
        <v>111</v>
      </c>
      <c r="C56" s="58" t="s">
        <v>215</v>
      </c>
      <c r="D56" s="58" t="str">
        <f>'All Conc Summary'!B57</f>
        <v>IgG</v>
      </c>
      <c r="E56" s="77"/>
      <c r="F56" s="59" t="str">
        <f>IF('All Conc Summary'!C57=0,"not detected",'All Conc Summary'!C57)</f>
        <v>not detected</v>
      </c>
      <c r="G56" s="59">
        <f>'All Conc Summary'!E57</f>
        <v>0</v>
      </c>
      <c r="H56" s="53"/>
      <c r="I56" s="77"/>
      <c r="J56" s="67"/>
      <c r="K56" s="58"/>
      <c r="L56" s="58"/>
      <c r="M56" s="70"/>
      <c r="N56" s="59"/>
      <c r="O56" s="59"/>
    </row>
    <row r="57" spans="1:15" x14ac:dyDescent="0.3">
      <c r="A57" s="77" t="str">
        <f>Platemap!B$16</f>
        <v>SRP1947</v>
      </c>
      <c r="B57" s="56" t="s">
        <v>112</v>
      </c>
      <c r="C57" s="58" t="s">
        <v>215</v>
      </c>
      <c r="D57" s="58" t="str">
        <f>'All Conc Summary'!B58</f>
        <v>IgG</v>
      </c>
      <c r="E57" s="77"/>
      <c r="F57" s="59" t="str">
        <f>IF('All Conc Summary'!C58=0,"not detected",'All Conc Summary'!C58)</f>
        <v>not detected</v>
      </c>
      <c r="G57" s="59">
        <f>'All Conc Summary'!E58</f>
        <v>0</v>
      </c>
      <c r="H57" s="53"/>
      <c r="I57" s="77"/>
      <c r="J57" s="67"/>
      <c r="K57" s="58"/>
      <c r="L57" s="58"/>
      <c r="M57" s="70"/>
      <c r="N57" s="59"/>
      <c r="O57" s="59"/>
    </row>
    <row r="58" spans="1:15" x14ac:dyDescent="0.3">
      <c r="A58" s="77" t="str">
        <f>Platemap!B$16</f>
        <v>SRP1947</v>
      </c>
      <c r="B58" s="56" t="s">
        <v>113</v>
      </c>
      <c r="C58" s="58" t="s">
        <v>215</v>
      </c>
      <c r="D58" s="58" t="str">
        <f>'All Conc Summary'!B59</f>
        <v>IgG</v>
      </c>
      <c r="E58" s="77"/>
      <c r="F58" s="59" t="str">
        <f>IF('All Conc Summary'!C59=0,"not detected",'All Conc Summary'!C59)</f>
        <v>not detected</v>
      </c>
      <c r="G58" s="59">
        <f>'All Conc Summary'!E59</f>
        <v>0</v>
      </c>
      <c r="H58" s="53"/>
      <c r="I58" s="77"/>
      <c r="J58" s="67"/>
      <c r="K58" s="58"/>
      <c r="L58" s="58"/>
      <c r="M58" s="70"/>
      <c r="N58" s="59"/>
      <c r="O58" s="59"/>
    </row>
    <row r="59" spans="1:15" x14ac:dyDescent="0.3">
      <c r="A59" s="77" t="str">
        <f>Platemap!B$16</f>
        <v>SRP1947</v>
      </c>
      <c r="B59" s="56" t="s">
        <v>114</v>
      </c>
      <c r="C59" s="58" t="s">
        <v>215</v>
      </c>
      <c r="D59" s="58" t="str">
        <f>'All Conc Summary'!B60</f>
        <v>IgG</v>
      </c>
      <c r="E59" s="77"/>
      <c r="F59" s="59" t="str">
        <f>IF('All Conc Summary'!C60=0,"not detected",'All Conc Summary'!C60)</f>
        <v>not detected</v>
      </c>
      <c r="G59" s="59">
        <f>'All Conc Summary'!E60</f>
        <v>0</v>
      </c>
      <c r="H59" s="53"/>
      <c r="I59" s="77"/>
      <c r="J59" s="67"/>
      <c r="K59" s="58"/>
      <c r="L59" s="58"/>
      <c r="M59" s="70"/>
      <c r="N59" s="59"/>
      <c r="O59" s="59"/>
    </row>
    <row r="60" spans="1:15" x14ac:dyDescent="0.3">
      <c r="A60" s="77" t="str">
        <f>Platemap!B$16</f>
        <v>SRP1947</v>
      </c>
      <c r="B60" s="56" t="s">
        <v>115</v>
      </c>
      <c r="C60" s="58" t="s">
        <v>215</v>
      </c>
      <c r="D60" s="58" t="str">
        <f>'All Conc Summary'!B61</f>
        <v>IgG</v>
      </c>
      <c r="E60" s="77"/>
      <c r="F60" s="59" t="str">
        <f>IF('All Conc Summary'!C61=0,"not detected",'All Conc Summary'!C61)</f>
        <v>not detected</v>
      </c>
      <c r="G60" s="59">
        <f>'All Conc Summary'!E61</f>
        <v>0</v>
      </c>
      <c r="H60" s="53"/>
      <c r="I60" s="77"/>
      <c r="J60" s="67"/>
      <c r="K60" s="58"/>
      <c r="L60" s="58"/>
      <c r="M60" s="70"/>
      <c r="N60" s="59"/>
      <c r="O60" s="59"/>
    </row>
    <row r="61" spans="1:15" x14ac:dyDescent="0.3">
      <c r="A61" s="77" t="str">
        <f>Platemap!B$16</f>
        <v>SRP1947</v>
      </c>
      <c r="B61" s="56" t="s">
        <v>116</v>
      </c>
      <c r="C61" s="58" t="s">
        <v>215</v>
      </c>
      <c r="D61" s="58" t="str">
        <f>'All Conc Summary'!B62</f>
        <v>IgG</v>
      </c>
      <c r="E61" s="70"/>
      <c r="F61" s="59"/>
      <c r="G61" s="59"/>
      <c r="H61" s="53"/>
      <c r="I61" s="77"/>
      <c r="J61" s="67"/>
      <c r="K61" s="58"/>
      <c r="L61" s="58"/>
      <c r="M61" s="70"/>
      <c r="N61" s="59"/>
      <c r="O61" s="59"/>
    </row>
    <row r="62" spans="1:15" x14ac:dyDescent="0.3">
      <c r="A62" s="77" t="str">
        <f>Platemap!B$16</f>
        <v>SRP1947</v>
      </c>
      <c r="B62" s="56" t="s">
        <v>18</v>
      </c>
      <c r="C62" s="58" t="s">
        <v>215</v>
      </c>
      <c r="D62" s="58" t="str">
        <f>'All Conc Summary'!B63</f>
        <v>IgG</v>
      </c>
      <c r="E62" s="77"/>
      <c r="F62" s="59" t="str">
        <f>IF('All Conc Summary'!C63=0,"not detected",'All Conc Summary'!C63)</f>
        <v>not detected</v>
      </c>
      <c r="G62" s="59">
        <f>'All Conc Summary'!E63</f>
        <v>0</v>
      </c>
      <c r="H62" s="53"/>
      <c r="I62" s="77"/>
      <c r="J62" s="67"/>
      <c r="K62" s="58"/>
      <c r="L62" s="58"/>
      <c r="M62" s="70"/>
      <c r="N62" s="59"/>
      <c r="O62" s="59"/>
    </row>
    <row r="63" spans="1:15" x14ac:dyDescent="0.3">
      <c r="A63" s="77" t="str">
        <f>Platemap!B$16</f>
        <v>SRP1947</v>
      </c>
      <c r="B63" s="56" t="s">
        <v>20</v>
      </c>
      <c r="C63" s="58" t="s">
        <v>215</v>
      </c>
      <c r="D63" s="58" t="str">
        <f>'All Conc Summary'!B64</f>
        <v>IgG</v>
      </c>
      <c r="E63" s="77"/>
      <c r="F63" s="59" t="str">
        <f>IF('All Conc Summary'!C64=0,"not detected",'All Conc Summary'!C64)</f>
        <v>not detected</v>
      </c>
      <c r="G63" s="59">
        <f>'All Conc Summary'!E64</f>
        <v>0</v>
      </c>
      <c r="H63" s="53"/>
      <c r="I63" s="77"/>
      <c r="J63" s="67"/>
      <c r="K63" s="58"/>
      <c r="L63" s="58"/>
      <c r="M63" s="70"/>
      <c r="N63" s="59"/>
      <c r="O63" s="59"/>
    </row>
    <row r="64" spans="1:15" x14ac:dyDescent="0.3">
      <c r="A64" s="77" t="str">
        <f>Platemap!B$16</f>
        <v>SRP1947</v>
      </c>
      <c r="B64" s="56" t="s">
        <v>21</v>
      </c>
      <c r="C64" s="58" t="s">
        <v>215</v>
      </c>
      <c r="D64" s="58" t="str">
        <f>'All Conc Summary'!B65</f>
        <v>IgG</v>
      </c>
      <c r="E64" s="77"/>
      <c r="F64" s="59" t="str">
        <f>IF('All Conc Summary'!C65=0,"not detected",'All Conc Summary'!C65)</f>
        <v>not detected</v>
      </c>
      <c r="G64" s="59">
        <f>'All Conc Summary'!E65</f>
        <v>0</v>
      </c>
      <c r="H64" s="53"/>
      <c r="I64" s="77"/>
      <c r="J64" s="67"/>
      <c r="K64" s="58"/>
      <c r="L64" s="58"/>
      <c r="M64" s="70"/>
      <c r="N64" s="59"/>
      <c r="O64" s="59"/>
    </row>
    <row r="65" spans="1:15" x14ac:dyDescent="0.3">
      <c r="A65" s="77" t="str">
        <f>Platemap!B$16</f>
        <v>SRP1947</v>
      </c>
      <c r="B65" s="56" t="s">
        <v>22</v>
      </c>
      <c r="C65" s="58" t="s">
        <v>215</v>
      </c>
      <c r="D65" s="58" t="str">
        <f>'All Conc Summary'!B66</f>
        <v>IgG</v>
      </c>
      <c r="E65" s="77"/>
      <c r="F65" s="59" t="str">
        <f>IF('All Conc Summary'!C66=0,"not detected",'All Conc Summary'!C66)</f>
        <v>not detected</v>
      </c>
      <c r="G65" s="59">
        <f>'All Conc Summary'!E66</f>
        <v>0</v>
      </c>
      <c r="H65" s="53"/>
      <c r="I65" s="77"/>
      <c r="J65" s="67"/>
      <c r="K65" s="58"/>
      <c r="L65" s="58"/>
      <c r="M65" s="70"/>
      <c r="N65" s="59"/>
      <c r="O65" s="59"/>
    </row>
    <row r="66" spans="1:15" x14ac:dyDescent="0.3">
      <c r="A66" s="77" t="str">
        <f>Platemap!B$16</f>
        <v>SRP1947</v>
      </c>
      <c r="B66" s="56" t="s">
        <v>23</v>
      </c>
      <c r="C66" s="58" t="s">
        <v>215</v>
      </c>
      <c r="D66" s="58" t="str">
        <f>'All Conc Summary'!B67</f>
        <v>IgG</v>
      </c>
      <c r="E66" s="77"/>
      <c r="F66" s="59" t="str">
        <f>IF('All Conc Summary'!C67=0,"not detected",'All Conc Summary'!C67)</f>
        <v>not detected</v>
      </c>
      <c r="G66" s="59">
        <f>'All Conc Summary'!E67</f>
        <v>0</v>
      </c>
      <c r="H66" s="53"/>
      <c r="I66" s="77"/>
      <c r="J66" s="67"/>
      <c r="K66" s="58"/>
      <c r="L66" s="58"/>
      <c r="M66" s="70"/>
      <c r="N66" s="59"/>
      <c r="O66" s="59"/>
    </row>
    <row r="67" spans="1:15" x14ac:dyDescent="0.3">
      <c r="A67" s="77" t="str">
        <f>Platemap!B$16</f>
        <v>SRP1947</v>
      </c>
      <c r="B67" s="56" t="s">
        <v>24</v>
      </c>
      <c r="C67" s="58" t="s">
        <v>215</v>
      </c>
      <c r="D67" s="58" t="str">
        <f>'All Conc Summary'!B68</f>
        <v>IgG</v>
      </c>
      <c r="E67" s="77"/>
      <c r="F67" s="59" t="str">
        <f>IF('All Conc Summary'!C68=0,"not detected",'All Conc Summary'!C68)</f>
        <v>not detected</v>
      </c>
      <c r="G67" s="59">
        <f>'All Conc Summary'!E68</f>
        <v>0</v>
      </c>
      <c r="H67" s="53"/>
      <c r="I67" s="77"/>
      <c r="J67" s="67"/>
      <c r="K67" s="58"/>
      <c r="L67" s="58"/>
      <c r="M67" s="70"/>
      <c r="N67" s="59"/>
      <c r="O67" s="59"/>
    </row>
    <row r="68" spans="1:15" x14ac:dyDescent="0.3">
      <c r="A68" s="77" t="str">
        <f>Platemap!B$16</f>
        <v>SRP1947</v>
      </c>
      <c r="B68" s="56" t="s">
        <v>37</v>
      </c>
      <c r="C68" s="58" t="s">
        <v>215</v>
      </c>
      <c r="D68" s="58" t="str">
        <f>'All Conc Summary'!B69</f>
        <v>IgG</v>
      </c>
      <c r="E68" s="77"/>
      <c r="F68" s="59" t="str">
        <f>IF('All Conc Summary'!C69=0,"not detected",'All Conc Summary'!C69)</f>
        <v>not detected</v>
      </c>
      <c r="G68" s="59">
        <f>'All Conc Summary'!E69</f>
        <v>0</v>
      </c>
      <c r="H68" s="53"/>
      <c r="I68" s="77"/>
      <c r="J68" s="67"/>
      <c r="K68" s="58"/>
      <c r="L68" s="58"/>
      <c r="M68" s="70"/>
      <c r="N68" s="59"/>
      <c r="O68" s="59"/>
    </row>
    <row r="69" spans="1:15" x14ac:dyDescent="0.3">
      <c r="A69" s="77" t="str">
        <f>Platemap!B$16</f>
        <v>SRP1947</v>
      </c>
      <c r="B69" s="56" t="s">
        <v>38</v>
      </c>
      <c r="C69" s="58" t="s">
        <v>215</v>
      </c>
      <c r="D69" s="58" t="str">
        <f>'All Conc Summary'!B70</f>
        <v>IgG</v>
      </c>
      <c r="E69" s="77"/>
      <c r="F69" s="59" t="str">
        <f>IF('All Conc Summary'!C70=0,"not detected",'All Conc Summary'!C70)</f>
        <v>not detected</v>
      </c>
      <c r="G69" s="59">
        <f>'All Conc Summary'!E70</f>
        <v>0</v>
      </c>
      <c r="H69" s="53"/>
      <c r="I69" s="77"/>
      <c r="J69" s="67"/>
      <c r="K69" s="58"/>
      <c r="L69" s="58"/>
      <c r="M69" s="70"/>
      <c r="N69" s="59"/>
      <c r="O69" s="59"/>
    </row>
    <row r="70" spans="1:15" x14ac:dyDescent="0.3">
      <c r="A70" s="77" t="str">
        <f>Platemap!B$16</f>
        <v>SRP1947</v>
      </c>
      <c r="B70" s="56" t="s">
        <v>39</v>
      </c>
      <c r="C70" s="58" t="s">
        <v>215</v>
      </c>
      <c r="D70" s="58" t="str">
        <f>'All Conc Summary'!B71</f>
        <v>IgG</v>
      </c>
      <c r="E70" s="77"/>
      <c r="F70" s="59" t="str">
        <f>IF('All Conc Summary'!C71=0,"not detected",'All Conc Summary'!C71)</f>
        <v>not detected</v>
      </c>
      <c r="G70" s="59">
        <f>'All Conc Summary'!E71</f>
        <v>0</v>
      </c>
      <c r="H70" s="53"/>
      <c r="I70" s="77"/>
      <c r="J70" s="67"/>
      <c r="K70" s="58"/>
      <c r="L70" s="58"/>
      <c r="M70" s="70"/>
      <c r="N70" s="59"/>
      <c r="O70" s="59"/>
    </row>
    <row r="71" spans="1:15" x14ac:dyDescent="0.3">
      <c r="A71" s="77" t="str">
        <f>Platemap!B$16</f>
        <v>SRP1947</v>
      </c>
      <c r="B71" s="56" t="s">
        <v>40</v>
      </c>
      <c r="C71" s="58" t="s">
        <v>215</v>
      </c>
      <c r="D71" s="58" t="str">
        <f>'All Conc Summary'!B72</f>
        <v>IgG</v>
      </c>
      <c r="E71" s="77"/>
      <c r="F71" s="59" t="str">
        <f>IF('All Conc Summary'!C72=0,"not detected",'All Conc Summary'!C72)</f>
        <v>not detected</v>
      </c>
      <c r="G71" s="59">
        <f>'All Conc Summary'!E72</f>
        <v>0</v>
      </c>
      <c r="H71" s="53"/>
      <c r="I71" s="77"/>
      <c r="J71" s="67"/>
      <c r="K71" s="58"/>
      <c r="L71" s="58"/>
      <c r="M71" s="70"/>
      <c r="N71" s="59"/>
      <c r="O71" s="59"/>
    </row>
    <row r="72" spans="1:15" x14ac:dyDescent="0.3">
      <c r="A72" s="77" t="str">
        <f>Platemap!B$16</f>
        <v>SRP1947</v>
      </c>
      <c r="B72" s="56" t="s">
        <v>41</v>
      </c>
      <c r="C72" s="58" t="s">
        <v>215</v>
      </c>
      <c r="D72" s="58" t="str">
        <f>'All Conc Summary'!B73</f>
        <v>IgG</v>
      </c>
      <c r="E72" s="77"/>
      <c r="F72" s="59" t="str">
        <f>IF('All Conc Summary'!C73=0,"not detected",'All Conc Summary'!C73)</f>
        <v>not detected</v>
      </c>
      <c r="G72" s="59">
        <f>'All Conc Summary'!E73</f>
        <v>0</v>
      </c>
      <c r="H72" s="53"/>
      <c r="I72" s="77"/>
      <c r="J72" s="67"/>
      <c r="K72" s="58"/>
      <c r="L72" s="58"/>
      <c r="M72" s="70"/>
      <c r="N72" s="59"/>
      <c r="O72" s="59"/>
    </row>
    <row r="73" spans="1:15" x14ac:dyDescent="0.3">
      <c r="A73" s="77" t="str">
        <f>Platemap!B$16</f>
        <v>SRP1947</v>
      </c>
      <c r="B73" s="56" t="s">
        <v>42</v>
      </c>
      <c r="C73" s="58" t="s">
        <v>215</v>
      </c>
      <c r="D73" s="58" t="str">
        <f>'All Conc Summary'!B74</f>
        <v>IgG</v>
      </c>
      <c r="E73" s="70"/>
      <c r="F73" s="59" t="str">
        <f>IF('All Conc Summary'!C74=0,"not detected",'All Conc Summary'!C74)</f>
        <v>not detected</v>
      </c>
      <c r="G73" s="59" t="s">
        <v>177</v>
      </c>
      <c r="H73" s="53"/>
      <c r="I73" s="77"/>
      <c r="J73" s="67"/>
      <c r="K73" s="58"/>
      <c r="L73" s="58"/>
      <c r="M73" s="70"/>
      <c r="N73" s="59"/>
      <c r="O73" s="59"/>
    </row>
    <row r="74" spans="1:15" x14ac:dyDescent="0.3">
      <c r="A74" s="77" t="str">
        <f>Platemap!B$16</f>
        <v>SRP1947</v>
      </c>
      <c r="B74" s="56" t="s">
        <v>25</v>
      </c>
      <c r="C74" s="58" t="s">
        <v>215</v>
      </c>
      <c r="D74" s="58" t="str">
        <f>'All Conc Summary'!B75</f>
        <v>IgG</v>
      </c>
      <c r="E74" s="77"/>
      <c r="F74" s="59" t="str">
        <f>IF('All Conc Summary'!C75=0,"not detected",'All Conc Summary'!C75)</f>
        <v>not detected</v>
      </c>
      <c r="G74" s="59">
        <f>'All Conc Summary'!E75</f>
        <v>0</v>
      </c>
      <c r="H74" s="53"/>
      <c r="I74" s="77"/>
      <c r="J74" s="67"/>
      <c r="K74" s="58"/>
      <c r="L74" s="58"/>
      <c r="M74" s="70"/>
      <c r="N74" s="59"/>
      <c r="O74" s="59"/>
    </row>
    <row r="75" spans="1:15" x14ac:dyDescent="0.3">
      <c r="A75" s="77" t="str">
        <f>Platemap!B$16</f>
        <v>SRP1947</v>
      </c>
      <c r="B75" s="56" t="s">
        <v>26</v>
      </c>
      <c r="C75" s="58" t="s">
        <v>215</v>
      </c>
      <c r="D75" s="58" t="str">
        <f>'All Conc Summary'!B76</f>
        <v>IgG</v>
      </c>
      <c r="E75" s="77"/>
      <c r="F75" s="59" t="str">
        <f>IF('All Conc Summary'!C76=0,"not detected",'All Conc Summary'!C76)</f>
        <v>not detected</v>
      </c>
      <c r="G75" s="59">
        <f>'All Conc Summary'!E76</f>
        <v>0</v>
      </c>
      <c r="H75" s="53"/>
      <c r="I75" s="77"/>
      <c r="J75" s="67"/>
      <c r="K75" s="58"/>
      <c r="L75" s="58"/>
      <c r="M75" s="70"/>
      <c r="N75" s="59"/>
      <c r="O75" s="59"/>
    </row>
    <row r="76" spans="1:15" x14ac:dyDescent="0.3">
      <c r="A76" s="77" t="str">
        <f>Platemap!B$16</f>
        <v>SRP1947</v>
      </c>
      <c r="B76" s="56" t="s">
        <v>27</v>
      </c>
      <c r="C76" s="58" t="s">
        <v>215</v>
      </c>
      <c r="D76" s="58" t="str">
        <f>'All Conc Summary'!B77</f>
        <v>IgG</v>
      </c>
      <c r="E76" s="77"/>
      <c r="F76" s="59" t="str">
        <f>IF('All Conc Summary'!C77=0,"not detected",'All Conc Summary'!C77)</f>
        <v>not detected</v>
      </c>
      <c r="G76" s="59">
        <f>'All Conc Summary'!E77</f>
        <v>0</v>
      </c>
      <c r="H76" s="53"/>
      <c r="I76" s="77"/>
      <c r="J76" s="67"/>
      <c r="K76" s="58"/>
      <c r="L76" s="58"/>
      <c r="M76" s="70"/>
      <c r="N76" s="59"/>
      <c r="O76" s="59"/>
    </row>
    <row r="77" spans="1:15" x14ac:dyDescent="0.3">
      <c r="A77" s="77" t="str">
        <f>Platemap!B$16</f>
        <v>SRP1947</v>
      </c>
      <c r="B77" s="56" t="s">
        <v>28</v>
      </c>
      <c r="C77" s="58" t="s">
        <v>215</v>
      </c>
      <c r="D77" s="58" t="str">
        <f>'All Conc Summary'!B78</f>
        <v>IgG</v>
      </c>
      <c r="E77" s="77"/>
      <c r="F77" s="59" t="str">
        <f>IF('All Conc Summary'!C78=0,"not detected",'All Conc Summary'!C78)</f>
        <v>not detected</v>
      </c>
      <c r="G77" s="59">
        <f>'All Conc Summary'!E78</f>
        <v>0</v>
      </c>
      <c r="H77" s="53"/>
      <c r="I77" s="77"/>
      <c r="J77" s="67"/>
      <c r="K77" s="58"/>
      <c r="L77" s="58"/>
      <c r="M77" s="70"/>
      <c r="N77" s="59"/>
      <c r="O77" s="59"/>
    </row>
    <row r="78" spans="1:15" x14ac:dyDescent="0.3">
      <c r="A78" s="77" t="str">
        <f>Platemap!B$16</f>
        <v>SRP1947</v>
      </c>
      <c r="B78" s="56" t="s">
        <v>29</v>
      </c>
      <c r="C78" s="58" t="s">
        <v>215</v>
      </c>
      <c r="D78" s="58" t="str">
        <f>'All Conc Summary'!B79</f>
        <v>IgG</v>
      </c>
      <c r="E78" s="77"/>
      <c r="F78" s="59" t="str">
        <f>IF('All Conc Summary'!C79=0,"not detected",'All Conc Summary'!C79)</f>
        <v>not detected</v>
      </c>
      <c r="G78" s="59">
        <f>'All Conc Summary'!E79</f>
        <v>0</v>
      </c>
      <c r="H78" s="53"/>
      <c r="I78" s="77"/>
      <c r="J78" s="67"/>
      <c r="K78" s="58"/>
      <c r="L78" s="58"/>
      <c r="M78" s="70"/>
      <c r="N78" s="59"/>
      <c r="O78" s="59"/>
    </row>
    <row r="79" spans="1:15" x14ac:dyDescent="0.3">
      <c r="A79" s="77" t="str">
        <f>Platemap!B$16</f>
        <v>SRP1947</v>
      </c>
      <c r="B79" s="56" t="s">
        <v>30</v>
      </c>
      <c r="C79" s="58" t="s">
        <v>215</v>
      </c>
      <c r="D79" s="58" t="str">
        <f>'All Conc Summary'!B80</f>
        <v>IgG</v>
      </c>
      <c r="E79" s="77"/>
      <c r="F79" s="59" t="str">
        <f>IF('All Conc Summary'!C80=0,"not detected",'All Conc Summary'!C80)</f>
        <v>not detected</v>
      </c>
      <c r="G79" s="59">
        <f>'All Conc Summary'!E80</f>
        <v>0</v>
      </c>
      <c r="H79" s="53"/>
      <c r="I79" s="77"/>
      <c r="J79" s="67"/>
      <c r="K79" s="58"/>
      <c r="L79" s="58"/>
      <c r="M79" s="70"/>
      <c r="N79" s="59"/>
      <c r="O79" s="59"/>
    </row>
    <row r="80" spans="1:15" x14ac:dyDescent="0.3">
      <c r="A80" s="77" t="str">
        <f>Platemap!B$16</f>
        <v>SRP1947</v>
      </c>
      <c r="B80" s="56" t="s">
        <v>43</v>
      </c>
      <c r="C80" s="58" t="s">
        <v>215</v>
      </c>
      <c r="D80" s="58" t="str">
        <f>'All Conc Summary'!B81</f>
        <v>IgG</v>
      </c>
      <c r="E80" s="77"/>
      <c r="F80" s="59" t="str">
        <f>IF('All Conc Summary'!C81=0,"not detected",'All Conc Summary'!C81)</f>
        <v>not detected</v>
      </c>
      <c r="G80" s="59">
        <f>'All Conc Summary'!E81</f>
        <v>0</v>
      </c>
      <c r="H80" s="53"/>
      <c r="I80" s="77"/>
      <c r="J80" s="67"/>
      <c r="K80" s="58"/>
      <c r="L80" s="58"/>
      <c r="M80" s="70"/>
      <c r="N80" s="59"/>
      <c r="O80" s="59"/>
    </row>
    <row r="81" spans="1:15" x14ac:dyDescent="0.3">
      <c r="A81" s="77" t="str">
        <f>Platemap!B$16</f>
        <v>SRP1947</v>
      </c>
      <c r="B81" s="56" t="s">
        <v>44</v>
      </c>
      <c r="C81" s="58" t="s">
        <v>215</v>
      </c>
      <c r="D81" s="58" t="str">
        <f>'All Conc Summary'!B82</f>
        <v>IgG</v>
      </c>
      <c r="E81" s="77"/>
      <c r="F81" s="59" t="str">
        <f>IF('All Conc Summary'!C82=0,"not detected",'All Conc Summary'!C82)</f>
        <v>not detected</v>
      </c>
      <c r="G81" s="59">
        <f>'All Conc Summary'!E82</f>
        <v>0</v>
      </c>
      <c r="H81" s="53"/>
      <c r="I81" s="77"/>
      <c r="J81" s="67"/>
      <c r="K81" s="58"/>
      <c r="L81" s="58"/>
      <c r="M81" s="70"/>
      <c r="N81" s="59"/>
      <c r="O81" s="59"/>
    </row>
    <row r="82" spans="1:15" x14ac:dyDescent="0.3">
      <c r="A82" s="77" t="str">
        <f>Platemap!B$16</f>
        <v>SRP1947</v>
      </c>
      <c r="B82" s="56" t="s">
        <v>45</v>
      </c>
      <c r="C82" s="58" t="s">
        <v>215</v>
      </c>
      <c r="D82" s="58" t="str">
        <f>'All Conc Summary'!B83</f>
        <v>IgG</v>
      </c>
      <c r="E82" s="77"/>
      <c r="F82" s="59" t="str">
        <f>IF('All Conc Summary'!C83=0,"not detected",'All Conc Summary'!C83)</f>
        <v>not detected</v>
      </c>
      <c r="G82" s="59">
        <f>'All Conc Summary'!E83</f>
        <v>0</v>
      </c>
      <c r="H82" s="53"/>
      <c r="I82" s="77"/>
      <c r="J82" s="67"/>
      <c r="K82" s="58"/>
      <c r="L82" s="58"/>
      <c r="M82" s="70"/>
      <c r="N82" s="59"/>
      <c r="O82" s="59"/>
    </row>
    <row r="83" spans="1:15" x14ac:dyDescent="0.3">
      <c r="A83" s="77" t="str">
        <f>Platemap!B$16</f>
        <v>SRP1947</v>
      </c>
      <c r="B83" s="56" t="s">
        <v>46</v>
      </c>
      <c r="C83" s="58" t="s">
        <v>215</v>
      </c>
      <c r="D83" s="58" t="str">
        <f>'All Conc Summary'!B84</f>
        <v>IgG</v>
      </c>
      <c r="E83" s="77"/>
      <c r="F83" s="59" t="str">
        <f>IF('All Conc Summary'!C84=0,"not detected",'All Conc Summary'!C84)</f>
        <v>not detected</v>
      </c>
      <c r="G83" s="59">
        <f>'All Conc Summary'!E84</f>
        <v>0</v>
      </c>
      <c r="H83" s="53"/>
      <c r="I83" s="77"/>
      <c r="J83" s="67"/>
      <c r="K83" s="58"/>
      <c r="L83" s="58"/>
      <c r="M83" s="70"/>
      <c r="N83" s="59"/>
      <c r="O83" s="59"/>
    </row>
    <row r="84" spans="1:15" x14ac:dyDescent="0.3">
      <c r="A84" s="77" t="str">
        <f>Platemap!B$16</f>
        <v>SRP1947</v>
      </c>
      <c r="B84" s="56" t="s">
        <v>47</v>
      </c>
      <c r="C84" s="58" t="s">
        <v>215</v>
      </c>
      <c r="D84" s="58" t="str">
        <f>'All Conc Summary'!B85</f>
        <v>IgG</v>
      </c>
      <c r="E84" s="77"/>
      <c r="F84" s="59" t="str">
        <f>IF('All Conc Summary'!C85=0,"not detected",'All Conc Summary'!C85)</f>
        <v>not detected</v>
      </c>
      <c r="G84" s="59">
        <f>'All Conc Summary'!E85</f>
        <v>0</v>
      </c>
      <c r="H84" s="53"/>
      <c r="I84" s="77"/>
      <c r="J84" s="67"/>
      <c r="K84" s="58"/>
      <c r="L84" s="58"/>
      <c r="M84" s="70"/>
      <c r="N84" s="59"/>
      <c r="O84" s="59"/>
    </row>
    <row r="85" spans="1:15" x14ac:dyDescent="0.3">
      <c r="A85" s="77" t="str">
        <f>Platemap!B$16</f>
        <v>SRP1947</v>
      </c>
      <c r="B85" s="56" t="s">
        <v>48</v>
      </c>
      <c r="C85" s="58" t="s">
        <v>215</v>
      </c>
      <c r="D85" s="58" t="str">
        <f>'All Conc Summary'!B86</f>
        <v>IgG</v>
      </c>
      <c r="E85" s="70"/>
      <c r="F85" s="59"/>
      <c r="G85" s="59"/>
      <c r="H85" s="53"/>
      <c r="I85" s="77"/>
      <c r="J85" s="67"/>
      <c r="K85" s="58"/>
      <c r="L85" s="58"/>
      <c r="M85" s="70"/>
      <c r="N85" s="59"/>
      <c r="O85" s="59"/>
    </row>
    <row r="86" spans="1:15" x14ac:dyDescent="0.3">
      <c r="A86" s="77" t="str">
        <f>Platemap!B$16</f>
        <v>SRP1947</v>
      </c>
      <c r="B86" s="56" t="s">
        <v>31</v>
      </c>
      <c r="C86" s="58" t="s">
        <v>215</v>
      </c>
      <c r="D86" s="58" t="str">
        <f>'All Conc Summary'!B87</f>
        <v>IgG</v>
      </c>
      <c r="E86" s="77"/>
      <c r="F86" s="59" t="str">
        <f>IF('All Conc Summary'!C87=0,"not detected",'All Conc Summary'!C87)</f>
        <v>not detected</v>
      </c>
      <c r="G86" s="59">
        <f>'All Conc Summary'!E87</f>
        <v>0</v>
      </c>
      <c r="H86" s="53"/>
      <c r="I86" s="77"/>
      <c r="J86" s="67"/>
      <c r="K86" s="58"/>
      <c r="L86" s="58"/>
      <c r="M86" s="70"/>
      <c r="N86" s="59"/>
      <c r="O86" s="59"/>
    </row>
    <row r="87" spans="1:15" x14ac:dyDescent="0.3">
      <c r="A87" s="77" t="str">
        <f>Platemap!B$16</f>
        <v>SRP1947</v>
      </c>
      <c r="B87" s="56" t="s">
        <v>32</v>
      </c>
      <c r="C87" s="58" t="s">
        <v>215</v>
      </c>
      <c r="D87" s="58" t="str">
        <f>'All Conc Summary'!B88</f>
        <v>IgG</v>
      </c>
      <c r="E87" s="77"/>
      <c r="F87" s="59" t="str">
        <f>IF('All Conc Summary'!C88=0,"not detected",'All Conc Summary'!C88)</f>
        <v>not detected</v>
      </c>
      <c r="G87" s="59">
        <f>'All Conc Summary'!E88</f>
        <v>0</v>
      </c>
      <c r="H87" s="53"/>
      <c r="I87" s="77"/>
      <c r="J87" s="67"/>
      <c r="K87" s="58"/>
      <c r="L87" s="58"/>
      <c r="M87" s="70"/>
      <c r="N87" s="59"/>
      <c r="O87" s="59"/>
    </row>
    <row r="88" spans="1:15" x14ac:dyDescent="0.3">
      <c r="A88" s="77" t="str">
        <f>Platemap!B$16</f>
        <v>SRP1947</v>
      </c>
      <c r="B88" s="56" t="s">
        <v>33</v>
      </c>
      <c r="C88" s="58" t="s">
        <v>215</v>
      </c>
      <c r="D88" s="58" t="str">
        <f>'All Conc Summary'!B89</f>
        <v>IgG</v>
      </c>
      <c r="E88" s="77"/>
      <c r="F88" s="59" t="str">
        <f>IF('All Conc Summary'!C89=0,"not detected",'All Conc Summary'!C89)</f>
        <v>not detected</v>
      </c>
      <c r="G88" s="59">
        <f>'All Conc Summary'!E89</f>
        <v>0</v>
      </c>
      <c r="H88" s="53"/>
      <c r="I88" s="77"/>
      <c r="J88" s="67"/>
      <c r="K88" s="58"/>
      <c r="L88" s="58"/>
      <c r="M88" s="70"/>
      <c r="N88" s="59"/>
      <c r="O88" s="59"/>
    </row>
    <row r="89" spans="1:15" x14ac:dyDescent="0.3">
      <c r="A89" s="77" t="str">
        <f>Platemap!B$16</f>
        <v>SRP1947</v>
      </c>
      <c r="B89" s="56" t="s">
        <v>34</v>
      </c>
      <c r="C89" s="58" t="s">
        <v>215</v>
      </c>
      <c r="D89" s="58" t="str">
        <f>'All Conc Summary'!B90</f>
        <v>IgG</v>
      </c>
      <c r="E89" s="77"/>
      <c r="F89" s="59" t="str">
        <f>IF('All Conc Summary'!C90=0,"not detected",'All Conc Summary'!C90)</f>
        <v>not detected</v>
      </c>
      <c r="G89" s="59">
        <f>'All Conc Summary'!E90</f>
        <v>0</v>
      </c>
      <c r="H89" s="53"/>
      <c r="I89" s="77"/>
      <c r="J89" s="67"/>
      <c r="K89" s="58"/>
      <c r="L89" s="58"/>
      <c r="M89" s="70"/>
      <c r="N89" s="59"/>
      <c r="O89" s="59"/>
    </row>
    <row r="90" spans="1:15" x14ac:dyDescent="0.3">
      <c r="A90" s="77" t="str">
        <f>Platemap!B$16</f>
        <v>SRP1947</v>
      </c>
      <c r="B90" s="56" t="s">
        <v>35</v>
      </c>
      <c r="C90" s="58" t="s">
        <v>215</v>
      </c>
      <c r="D90" s="58" t="str">
        <f>'All Conc Summary'!B91</f>
        <v>IgG</v>
      </c>
      <c r="E90" s="77"/>
      <c r="F90" s="59" t="str">
        <f>IF('All Conc Summary'!C91=0,"not detected",'All Conc Summary'!C91)</f>
        <v>not detected</v>
      </c>
      <c r="G90" s="59">
        <f>'All Conc Summary'!E91</f>
        <v>0</v>
      </c>
      <c r="H90" s="53"/>
      <c r="I90" s="77"/>
      <c r="J90" s="67"/>
      <c r="K90" s="58"/>
      <c r="L90" s="58"/>
      <c r="M90" s="70"/>
      <c r="N90" s="59"/>
      <c r="O90" s="59"/>
    </row>
    <row r="91" spans="1:15" x14ac:dyDescent="0.3">
      <c r="A91" s="77" t="str">
        <f>Platemap!B$16</f>
        <v>SRP1947</v>
      </c>
      <c r="B91" s="56" t="s">
        <v>36</v>
      </c>
      <c r="C91" s="58" t="s">
        <v>215</v>
      </c>
      <c r="D91" s="58" t="str">
        <f>'All Conc Summary'!B92</f>
        <v>IgG</v>
      </c>
      <c r="E91" s="77"/>
      <c r="F91" s="59" t="str">
        <f>IF('All Conc Summary'!C92=0,"not detected",'All Conc Summary'!C92)</f>
        <v>not detected</v>
      </c>
      <c r="G91" s="59">
        <f>'All Conc Summary'!E92</f>
        <v>0</v>
      </c>
      <c r="H91" s="53"/>
      <c r="I91" s="77"/>
      <c r="J91" s="67"/>
      <c r="K91" s="58"/>
      <c r="L91" s="58"/>
      <c r="M91" s="70"/>
      <c r="N91" s="59"/>
      <c r="O91" s="59"/>
    </row>
    <row r="92" spans="1:15" x14ac:dyDescent="0.3">
      <c r="A92" s="77" t="str">
        <f>Platemap!B$16</f>
        <v>SRP1947</v>
      </c>
      <c r="B92" s="56" t="s">
        <v>52</v>
      </c>
      <c r="C92" s="58" t="s">
        <v>215</v>
      </c>
      <c r="D92" s="58" t="str">
        <f>'All Conc Summary'!B93</f>
        <v>IgG</v>
      </c>
      <c r="E92" s="77"/>
      <c r="F92" s="59" t="str">
        <f>IF('All Conc Summary'!C93=0,"not detected",'All Conc Summary'!C93)</f>
        <v>not detected</v>
      </c>
      <c r="G92" s="59">
        <f>'All Conc Summary'!E93</f>
        <v>0</v>
      </c>
      <c r="H92" s="53"/>
      <c r="I92" s="77"/>
      <c r="J92" s="67"/>
      <c r="K92" s="58"/>
      <c r="L92" s="58"/>
      <c r="M92" s="70"/>
      <c r="N92" s="59"/>
      <c r="O92" s="59"/>
    </row>
    <row r="93" spans="1:15" x14ac:dyDescent="0.3">
      <c r="A93" s="77" t="str">
        <f>Platemap!B$16</f>
        <v>SRP1947</v>
      </c>
      <c r="B93" s="56" t="s">
        <v>53</v>
      </c>
      <c r="C93" s="58" t="s">
        <v>215</v>
      </c>
      <c r="D93" s="58" t="str">
        <f>'All Conc Summary'!B94</f>
        <v>IgG</v>
      </c>
      <c r="E93" s="77"/>
      <c r="F93" s="59" t="str">
        <f>IF('All Conc Summary'!C94=0,"not detected",'All Conc Summary'!C94)</f>
        <v>not detected</v>
      </c>
      <c r="G93" s="59">
        <f>'All Conc Summary'!E94</f>
        <v>0</v>
      </c>
      <c r="H93" s="53"/>
      <c r="I93" s="77"/>
      <c r="J93" s="67"/>
      <c r="K93" s="58"/>
      <c r="L93" s="58"/>
      <c r="M93" s="70"/>
      <c r="N93" s="59"/>
      <c r="O93" s="59"/>
    </row>
    <row r="94" spans="1:15" x14ac:dyDescent="0.3">
      <c r="A94" s="77" t="str">
        <f>Platemap!B$16</f>
        <v>SRP1947</v>
      </c>
      <c r="B94" s="56" t="s">
        <v>54</v>
      </c>
      <c r="C94" s="58" t="s">
        <v>215</v>
      </c>
      <c r="D94" s="58" t="str">
        <f>'All Conc Summary'!B95</f>
        <v>IgG</v>
      </c>
      <c r="E94" s="77"/>
      <c r="F94" s="59" t="str">
        <f>IF('All Conc Summary'!C95=0,"not detected",'All Conc Summary'!C95)</f>
        <v>not detected</v>
      </c>
      <c r="G94" s="59">
        <f>'All Conc Summary'!E95</f>
        <v>0</v>
      </c>
      <c r="H94" s="53"/>
      <c r="I94" s="77"/>
      <c r="J94" s="67"/>
      <c r="K94" s="58"/>
      <c r="L94" s="58"/>
      <c r="M94" s="70"/>
      <c r="N94" s="59"/>
      <c r="O94" s="59"/>
    </row>
    <row r="95" spans="1:15" x14ac:dyDescent="0.3">
      <c r="A95" s="77" t="str">
        <f>Platemap!B$16</f>
        <v>SRP1947</v>
      </c>
      <c r="B95" s="56" t="s">
        <v>55</v>
      </c>
      <c r="C95" s="58" t="s">
        <v>215</v>
      </c>
      <c r="D95" s="58" t="str">
        <f>'All Conc Summary'!B96</f>
        <v>IgG</v>
      </c>
      <c r="E95" s="77"/>
      <c r="F95" s="59" t="str">
        <f>IF('All Conc Summary'!C96=0,"not detected",'All Conc Summary'!C96)</f>
        <v>not detected</v>
      </c>
      <c r="G95" s="59">
        <f>'All Conc Summary'!E96</f>
        <v>0</v>
      </c>
      <c r="H95" s="53"/>
      <c r="I95" s="77"/>
      <c r="J95" s="67"/>
      <c r="K95" s="58"/>
      <c r="L95" s="58"/>
      <c r="M95" s="70"/>
      <c r="N95" s="59"/>
      <c r="O95" s="59"/>
    </row>
    <row r="96" spans="1:15" x14ac:dyDescent="0.3">
      <c r="A96" s="77" t="str">
        <f>Platemap!B$16</f>
        <v>SRP1947</v>
      </c>
      <c r="B96" s="56" t="s">
        <v>56</v>
      </c>
      <c r="C96" s="58" t="s">
        <v>215</v>
      </c>
      <c r="D96" s="58" t="str">
        <f>'All Conc Summary'!B97</f>
        <v>IgG</v>
      </c>
      <c r="E96" s="77"/>
      <c r="F96" s="59" t="str">
        <f>IF('All Conc Summary'!C97=0,"not detected",'All Conc Summary'!C97)</f>
        <v>not detected</v>
      </c>
      <c r="G96" s="59">
        <f>'All Conc Summary'!E97</f>
        <v>0</v>
      </c>
      <c r="H96" s="53"/>
      <c r="I96" s="77"/>
      <c r="J96" s="67"/>
      <c r="K96" s="58"/>
      <c r="L96" s="58"/>
      <c r="M96" s="70"/>
      <c r="N96" s="59"/>
      <c r="O96" s="59"/>
    </row>
    <row r="97" spans="1:15" x14ac:dyDescent="0.3">
      <c r="A97" s="77" t="str">
        <f>Platemap!B$16</f>
        <v>SRP1947</v>
      </c>
      <c r="B97" s="56" t="s">
        <v>117</v>
      </c>
      <c r="C97" s="58" t="s">
        <v>215</v>
      </c>
      <c r="D97" s="58" t="str">
        <f>'All Conc Summary'!B98</f>
        <v>IgG</v>
      </c>
      <c r="E97" s="70"/>
      <c r="F97" s="59"/>
      <c r="G97" s="59"/>
      <c r="H97" s="53"/>
      <c r="I97" s="77"/>
      <c r="J97" s="67"/>
      <c r="K97" s="58"/>
      <c r="L97" s="58"/>
      <c r="M97" s="70"/>
      <c r="N97" s="59"/>
      <c r="O97" s="59"/>
    </row>
    <row r="98" spans="1:15" x14ac:dyDescent="0.3">
      <c r="F98" s="83"/>
      <c r="N98" s="83"/>
    </row>
    <row r="99" spans="1:15" x14ac:dyDescent="0.3">
      <c r="F99" s="83"/>
      <c r="N99" s="83"/>
    </row>
  </sheetData>
  <conditionalFormatting sqref="G62:G84 G86:G96 G2:G36 G38:G6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7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12 O14:O9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Platemap</vt:lpstr>
      <vt:lpstr>ProtStdCrvDilutn</vt:lpstr>
      <vt:lpstr>Caliper Export</vt:lpstr>
      <vt:lpstr>ProtStdCrvSmpls</vt:lpstr>
      <vt:lpstr>Prot 96-well Smpls Analysis</vt:lpstr>
      <vt:lpstr>All Conc Summary</vt:lpstr>
      <vt:lpstr>Final report 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agill</dc:creator>
  <cp:lastModifiedBy>Lillian Tong</cp:lastModifiedBy>
  <cp:lastPrinted>2014-06-11T21:55:05Z</cp:lastPrinted>
  <dcterms:created xsi:type="dcterms:W3CDTF">2012-04-19T04:04:30Z</dcterms:created>
  <dcterms:modified xsi:type="dcterms:W3CDTF">2015-09-08T18:44:51Z</dcterms:modified>
</cp:coreProperties>
</file>