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45621"/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</calcChain>
</file>

<file path=xl/sharedStrings.xml><?xml version="1.0" encoding="utf-8"?>
<sst xmlns="http://schemas.openxmlformats.org/spreadsheetml/2006/main" count="96" uniqueCount="19">
  <si>
    <t>年份</t>
  </si>
  <si>
    <t>路线名称</t>
  </si>
  <si>
    <t>评价区间</t>
  </si>
  <si>
    <t>养护建议</t>
  </si>
  <si>
    <t>地铁13号线</t>
  </si>
  <si>
    <t>大钟寺-知春路</t>
  </si>
  <si>
    <t>日常养护维修，并加强检查</t>
  </si>
  <si>
    <t>知春路-五道口</t>
  </si>
  <si>
    <t>日常养护维修</t>
  </si>
  <si>
    <t>五道口-上地</t>
  </si>
  <si>
    <t>上地-西二旗</t>
  </si>
  <si>
    <t>龙泽-回龙观</t>
  </si>
  <si>
    <t>回龙观-霍营</t>
  </si>
  <si>
    <t>霍营-立水桥</t>
  </si>
  <si>
    <t>立水桥-北苑</t>
  </si>
  <si>
    <t>北苑-望京西</t>
  </si>
  <si>
    <t>望京西-芍药居</t>
  </si>
  <si>
    <t>评价等级(j0)</t>
    <phoneticPr fontId="1" type="noConversion"/>
  </si>
  <si>
    <t>评价等级（j*）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</si>
</sst>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abSelected="1" workbookViewId="0">
      <selection activeCell="H7" sqref="H7"/>
    </sheetView>
  </sheetViews>
  <sheetFormatPr defaultRowHeight="13.5" x14ac:dyDescent="0.15"/>
  <cols>
    <col min="1" max="1" width="5.5" bestFit="1" customWidth="1"/>
    <col min="2" max="2" width="11.125" bestFit="1" customWidth="1"/>
    <col min="3" max="3" width="14.125" bestFit="1" customWidth="1"/>
    <col min="4" max="4" width="13.375" bestFit="1" customWidth="1"/>
    <col min="5" max="5" width="15.25" bestFit="1" customWidth="1"/>
    <col min="6" max="6" width="25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</row>
    <row r="2" spans="1:6" x14ac:dyDescent="0.15">
      <c r="A2">
        <v>2006</v>
      </c>
      <c r="B2" t="s">
        <v>4</v>
      </c>
      <c r="C2" t="s">
        <v>5</v>
      </c>
      <c r="D2">
        <v>2</v>
      </c>
      <c r="E2">
        <v>1.589</v>
      </c>
      <c r="F2" t="s">
        <v>6</v>
      </c>
    </row>
    <row r="3" spans="1:6" x14ac:dyDescent="0.15">
      <c r="A3">
        <v>2006</v>
      </c>
      <c r="B3" t="s">
        <v>4</v>
      </c>
      <c r="C3" t="s">
        <v>7</v>
      </c>
      <c r="D3">
        <v>1</v>
      </c>
      <c r="E3">
        <v>1.581</v>
      </c>
      <c r="F3" t="s">
        <v>8</v>
      </c>
    </row>
    <row r="4" spans="1:6" x14ac:dyDescent="0.15">
      <c r="A4">
        <v>2006</v>
      </c>
      <c r="B4" t="s">
        <v>4</v>
      </c>
      <c r="C4" t="s">
        <v>9</v>
      </c>
      <c r="D4">
        <v>1</v>
      </c>
      <c r="E4">
        <v>1.5620000000000001</v>
      </c>
      <c r="F4" t="s">
        <v>8</v>
      </c>
    </row>
    <row r="5" spans="1:6" x14ac:dyDescent="0.15">
      <c r="A5">
        <v>2006</v>
      </c>
      <c r="B5" t="s">
        <v>4</v>
      </c>
      <c r="C5" t="s">
        <v>10</v>
      </c>
      <c r="D5">
        <v>1</v>
      </c>
      <c r="E5">
        <v>1.5509999999999999</v>
      </c>
      <c r="F5" t="s">
        <v>8</v>
      </c>
    </row>
    <row r="6" spans="1:6" x14ac:dyDescent="0.15">
      <c r="A6">
        <v>2006</v>
      </c>
      <c r="B6" t="s">
        <v>4</v>
      </c>
      <c r="C6" t="s">
        <v>11</v>
      </c>
      <c r="D6">
        <v>2</v>
      </c>
      <c r="E6">
        <v>1.5529999999999999</v>
      </c>
      <c r="F6" t="s">
        <v>6</v>
      </c>
    </row>
    <row r="7" spans="1:6" x14ac:dyDescent="0.15">
      <c r="A7">
        <v>2006</v>
      </c>
      <c r="B7" t="s">
        <v>4</v>
      </c>
      <c r="C7" t="s">
        <v>12</v>
      </c>
      <c r="D7">
        <v>2</v>
      </c>
      <c r="E7">
        <v>1.714</v>
      </c>
      <c r="F7" t="s">
        <v>6</v>
      </c>
    </row>
    <row r="8" spans="1:6" x14ac:dyDescent="0.15">
      <c r="A8">
        <v>2006</v>
      </c>
      <c r="B8" t="s">
        <v>4</v>
      </c>
      <c r="C8" t="s">
        <v>13</v>
      </c>
      <c r="D8">
        <v>1</v>
      </c>
      <c r="E8">
        <v>1.5269999999999999</v>
      </c>
      <c r="F8" t="s">
        <v>8</v>
      </c>
    </row>
    <row r="9" spans="1:6" x14ac:dyDescent="0.15">
      <c r="A9">
        <v>2006</v>
      </c>
      <c r="B9" t="s">
        <v>4</v>
      </c>
      <c r="C9" t="s">
        <v>14</v>
      </c>
      <c r="D9">
        <v>2</v>
      </c>
      <c r="E9">
        <v>1.609</v>
      </c>
      <c r="F9" t="s">
        <v>6</v>
      </c>
    </row>
    <row r="10" spans="1:6" x14ac:dyDescent="0.15">
      <c r="A10">
        <v>2006</v>
      </c>
      <c r="B10" t="s">
        <v>4</v>
      </c>
      <c r="C10" t="s">
        <v>15</v>
      </c>
      <c r="D10">
        <v>1</v>
      </c>
      <c r="E10">
        <v>1.617</v>
      </c>
      <c r="F10" t="s">
        <v>8</v>
      </c>
    </row>
    <row r="11" spans="1:6" x14ac:dyDescent="0.15">
      <c r="A11">
        <v>2006</v>
      </c>
      <c r="B11" t="s">
        <v>4</v>
      </c>
      <c r="C11" t="s">
        <v>16</v>
      </c>
      <c r="D11">
        <v>2</v>
      </c>
      <c r="E11">
        <v>1.5620000000000001</v>
      </c>
      <c r="F11" t="s">
        <v>6</v>
      </c>
    </row>
    <row r="12" spans="1:6" x14ac:dyDescent="0.15">
      <c r="A12">
        <v>2008</v>
      </c>
      <c r="B12" t="s">
        <v>4</v>
      </c>
      <c r="C12" t="s">
        <v>5</v>
      </c>
      <c r="D12">
        <v>1</v>
      </c>
      <c r="E12">
        <v>1.5</v>
      </c>
      <c r="F12" t="s">
        <v>8</v>
      </c>
    </row>
    <row r="13" spans="1:6" x14ac:dyDescent="0.15">
      <c r="A13">
        <v>2008</v>
      </c>
      <c r="B13" t="s">
        <v>4</v>
      </c>
      <c r="C13" t="s">
        <v>7</v>
      </c>
      <c r="D13">
        <v>2</v>
      </c>
      <c r="E13">
        <v>1.5169999999999999</v>
      </c>
      <c r="F13" t="s">
        <v>6</v>
      </c>
    </row>
    <row r="14" spans="1:6" x14ac:dyDescent="0.15">
      <c r="A14">
        <v>2008</v>
      </c>
      <c r="B14" t="s">
        <v>4</v>
      </c>
      <c r="C14" t="s">
        <v>9</v>
      </c>
      <c r="D14">
        <v>2</v>
      </c>
      <c r="E14">
        <v>1.5329999999999999</v>
      </c>
      <c r="F14" t="s">
        <v>6</v>
      </c>
    </row>
    <row r="15" spans="1:6" x14ac:dyDescent="0.15">
      <c r="A15">
        <v>2008</v>
      </c>
      <c r="B15" t="s">
        <v>4</v>
      </c>
      <c r="C15" t="s">
        <v>10</v>
      </c>
      <c r="D15">
        <v>2</v>
      </c>
      <c r="E15">
        <v>1.653</v>
      </c>
      <c r="F15" t="s">
        <v>6</v>
      </c>
    </row>
    <row r="16" spans="1:6" x14ac:dyDescent="0.15">
      <c r="A16">
        <v>2008</v>
      </c>
      <c r="B16" t="s">
        <v>4</v>
      </c>
      <c r="C16" t="s">
        <v>11</v>
      </c>
      <c r="D16">
        <v>2</v>
      </c>
      <c r="E16">
        <v>1.69</v>
      </c>
      <c r="F16" t="s">
        <v>6</v>
      </c>
    </row>
    <row r="17" spans="1:6" x14ac:dyDescent="0.15">
      <c r="A17">
        <v>2008</v>
      </c>
      <c r="B17" t="s">
        <v>4</v>
      </c>
      <c r="C17" t="s">
        <v>12</v>
      </c>
      <c r="D17">
        <v>1</v>
      </c>
      <c r="E17">
        <v>1.5129999999999999</v>
      </c>
      <c r="F17" t="s">
        <v>8</v>
      </c>
    </row>
    <row r="18" spans="1:6" x14ac:dyDescent="0.15">
      <c r="A18">
        <v>2008</v>
      </c>
      <c r="B18" t="s">
        <v>4</v>
      </c>
      <c r="C18" t="s">
        <v>13</v>
      </c>
      <c r="D18">
        <v>2</v>
      </c>
      <c r="E18">
        <v>1.6060000000000001</v>
      </c>
      <c r="F18" t="s">
        <v>6</v>
      </c>
    </row>
    <row r="19" spans="1:6" x14ac:dyDescent="0.15">
      <c r="A19">
        <v>2008</v>
      </c>
      <c r="B19" t="s">
        <v>4</v>
      </c>
      <c r="C19" t="s">
        <v>14</v>
      </c>
      <c r="D19">
        <v>1</v>
      </c>
      <c r="E19">
        <v>1.534</v>
      </c>
      <c r="F19" t="s">
        <v>8</v>
      </c>
    </row>
    <row r="20" spans="1:6" x14ac:dyDescent="0.15">
      <c r="A20">
        <v>2008</v>
      </c>
      <c r="B20" t="s">
        <v>4</v>
      </c>
      <c r="C20" t="s">
        <v>15</v>
      </c>
      <c r="D20">
        <v>1</v>
      </c>
      <c r="E20">
        <v>1.512</v>
      </c>
      <c r="F20" t="s">
        <v>8</v>
      </c>
    </row>
    <row r="21" spans="1:6" x14ac:dyDescent="0.15">
      <c r="A21">
        <v>2008</v>
      </c>
      <c r="B21" t="s">
        <v>4</v>
      </c>
      <c r="C21" t="s">
        <v>16</v>
      </c>
      <c r="D21">
        <v>2</v>
      </c>
      <c r="E21">
        <v>1.6220000000000001</v>
      </c>
      <c r="F21" t="s">
        <v>6</v>
      </c>
    </row>
    <row r="22" spans="1:6" x14ac:dyDescent="0.15">
      <c r="A22">
        <v>2010</v>
      </c>
      <c r="B22" t="s">
        <v>4</v>
      </c>
      <c r="C22" t="s">
        <v>5</v>
      </c>
      <c r="D22">
        <v>2</v>
      </c>
      <c r="E22">
        <v>1.54</v>
      </c>
      <c r="F22" t="s">
        <v>6</v>
      </c>
    </row>
    <row r="23" spans="1:6" x14ac:dyDescent="0.15">
      <c r="A23">
        <v>2010</v>
      </c>
      <c r="B23" t="s">
        <v>4</v>
      </c>
      <c r="C23" t="s">
        <v>7</v>
      </c>
      <c r="D23">
        <v>1</v>
      </c>
      <c r="E23">
        <v>1.524</v>
      </c>
      <c r="F23" t="s">
        <v>8</v>
      </c>
    </row>
    <row r="24" spans="1:6" x14ac:dyDescent="0.15">
      <c r="A24">
        <v>2010</v>
      </c>
      <c r="B24" t="s">
        <v>4</v>
      </c>
      <c r="C24" t="s">
        <v>9</v>
      </c>
      <c r="D24">
        <v>2</v>
      </c>
      <c r="E24">
        <v>1.5780000000000001</v>
      </c>
      <c r="F24" t="s">
        <v>6</v>
      </c>
    </row>
    <row r="25" spans="1:6" x14ac:dyDescent="0.15">
      <c r="A25">
        <v>2010</v>
      </c>
      <c r="B25" t="s">
        <v>4</v>
      </c>
      <c r="C25" t="s">
        <v>10</v>
      </c>
      <c r="D25">
        <v>2</v>
      </c>
      <c r="E25">
        <v>1.5529999999999999</v>
      </c>
      <c r="F25" t="s">
        <v>6</v>
      </c>
    </row>
    <row r="26" spans="1:6" x14ac:dyDescent="0.15">
      <c r="A26">
        <v>2010</v>
      </c>
      <c r="B26" t="s">
        <v>4</v>
      </c>
      <c r="C26" t="s">
        <v>11</v>
      </c>
      <c r="D26">
        <v>1</v>
      </c>
      <c r="E26">
        <v>1.6859999999999999</v>
      </c>
      <c r="F26" t="s">
        <v>8</v>
      </c>
    </row>
    <row r="27" spans="1:6" x14ac:dyDescent="0.15">
      <c r="A27">
        <v>2010</v>
      </c>
      <c r="B27" t="s">
        <v>4</v>
      </c>
      <c r="C27" t="s">
        <v>12</v>
      </c>
      <c r="D27">
        <v>2</v>
      </c>
      <c r="E27">
        <v>1.6659999999999999</v>
      </c>
      <c r="F27" t="s">
        <v>6</v>
      </c>
    </row>
    <row r="28" spans="1:6" x14ac:dyDescent="0.15">
      <c r="A28">
        <v>2010</v>
      </c>
      <c r="B28" t="s">
        <v>4</v>
      </c>
      <c r="C28" t="s">
        <v>13</v>
      </c>
      <c r="D28">
        <v>2</v>
      </c>
      <c r="E28">
        <v>1.536</v>
      </c>
      <c r="F28" t="s">
        <v>6</v>
      </c>
    </row>
    <row r="29" spans="1:6" x14ac:dyDescent="0.15">
      <c r="A29">
        <v>2010</v>
      </c>
      <c r="B29" t="s">
        <v>4</v>
      </c>
      <c r="C29" t="s">
        <v>14</v>
      </c>
      <c r="D29">
        <v>2</v>
      </c>
      <c r="E29">
        <v>1.645</v>
      </c>
      <c r="F29" t="s">
        <v>6</v>
      </c>
    </row>
    <row r="30" spans="1:6" x14ac:dyDescent="0.15">
      <c r="A30">
        <v>2010</v>
      </c>
      <c r="B30" t="s">
        <v>4</v>
      </c>
      <c r="C30" t="s">
        <v>15</v>
      </c>
      <c r="D30">
        <v>2</v>
      </c>
      <c r="E30">
        <v>1.5009999999999999</v>
      </c>
      <c r="F30" t="s">
        <v>6</v>
      </c>
    </row>
    <row r="31" spans="1:6" x14ac:dyDescent="0.15">
      <c r="A31">
        <v>2010</v>
      </c>
      <c r="B31" t="s">
        <v>4</v>
      </c>
      <c r="C31" t="s">
        <v>16</v>
      </c>
      <c r="D31">
        <v>1</v>
      </c>
      <c r="E31">
        <v>1.6539999999999999</v>
      </c>
      <c r="F31" t="s">
        <v>8</v>
      </c>
    </row>
  </sheetData>
  <phoneticPr fontId="1" type="noConversion"/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P1"/>
  <sheetViews>
    <sheetView workbookViewId="0"/>
  </sheetViews>
  <sheetFormatPr defaultRowHeight="13.5" x14ac:dyDescent="0.15"/>
  <sheetData>
    <row r="1" spans="1:250" x14ac:dyDescent="0.15">
      <c r="A1" t="e">
        <f>IF(Sheet1!1:1,"AAAAAC4f+wA=",0)</f>
        <v>#VALUE!</v>
      </c>
      <c r="B1" t="e">
        <f>AND(Sheet1!A1,"AAAAAC4f+wE=")</f>
        <v>#VALUE!</v>
      </c>
      <c r="C1" t="e">
        <f>AND(Sheet1!B1,"AAAAAC4f+wI=")</f>
        <v>#VALUE!</v>
      </c>
      <c r="D1" t="e">
        <f>AND(Sheet1!C1,"AAAAAC4f+wM=")</f>
        <v>#VALUE!</v>
      </c>
      <c r="E1" t="e">
        <f>AND(Sheet1!D1,"AAAAAC4f+wQ=")</f>
        <v>#VALUE!</v>
      </c>
      <c r="F1" t="e">
        <f>AND(Sheet1!E1,"AAAAAC4f+wU=")</f>
        <v>#VALUE!</v>
      </c>
      <c r="G1" t="e">
        <f>AND(Sheet1!F1,"AAAAAC4f+wY=")</f>
        <v>#VALUE!</v>
      </c>
      <c r="H1" t="e">
        <f>IF(Sheet1!#REF!,"AAAAAC4f+wc=",0)</f>
        <v>#REF!</v>
      </c>
      <c r="I1" t="e">
        <f>AND(Sheet1!#REF!,"AAAAAC4f+wg=")</f>
        <v>#REF!</v>
      </c>
      <c r="J1" t="e">
        <f>AND(Sheet1!#REF!,"AAAAAC4f+wk=")</f>
        <v>#REF!</v>
      </c>
      <c r="K1" t="e">
        <f>AND(Sheet1!#REF!,"AAAAAC4f+wo=")</f>
        <v>#REF!</v>
      </c>
      <c r="L1" t="e">
        <f>AND(Sheet1!#REF!,"AAAAAC4f+ws=")</f>
        <v>#REF!</v>
      </c>
      <c r="M1" t="e">
        <f>AND(Sheet1!#REF!,"AAAAAC4f+ww=")</f>
        <v>#REF!</v>
      </c>
      <c r="N1" t="e">
        <f>AND(Sheet1!#REF!,"AAAAAC4f+w0=")</f>
        <v>#REF!</v>
      </c>
      <c r="O1" t="e">
        <f>IF(Sheet1!#REF!,"AAAAAC4f+w4=",0)</f>
        <v>#REF!</v>
      </c>
      <c r="P1" t="e">
        <f>AND(Sheet1!#REF!,"AAAAAC4f+w8=")</f>
        <v>#REF!</v>
      </c>
      <c r="Q1" t="e">
        <f>AND(Sheet1!#REF!,"AAAAAC4f+xA=")</f>
        <v>#REF!</v>
      </c>
      <c r="R1" t="e">
        <f>AND(Sheet1!#REF!,"AAAAAC4f+xE=")</f>
        <v>#REF!</v>
      </c>
      <c r="S1" t="e">
        <f>AND(Sheet1!#REF!,"AAAAAC4f+xI=")</f>
        <v>#REF!</v>
      </c>
      <c r="T1" t="e">
        <f>AND(Sheet1!#REF!,"AAAAAC4f+xM=")</f>
        <v>#REF!</v>
      </c>
      <c r="U1" t="e">
        <f>AND(Sheet1!#REF!,"AAAAAC4f+xQ=")</f>
        <v>#REF!</v>
      </c>
      <c r="V1" t="e">
        <f>IF(Sheet1!#REF!,"AAAAAC4f+xU=",0)</f>
        <v>#REF!</v>
      </c>
      <c r="W1" t="e">
        <f>AND(Sheet1!#REF!,"AAAAAC4f+xY=")</f>
        <v>#REF!</v>
      </c>
      <c r="X1" t="e">
        <f>AND(Sheet1!#REF!,"AAAAAC4f+xc=")</f>
        <v>#REF!</v>
      </c>
      <c r="Y1" t="e">
        <f>AND(Sheet1!#REF!,"AAAAAC4f+xg=")</f>
        <v>#REF!</v>
      </c>
      <c r="Z1" t="e">
        <f>AND(Sheet1!#REF!,"AAAAAC4f+xk=")</f>
        <v>#REF!</v>
      </c>
      <c r="AA1" t="e">
        <f>AND(Sheet1!#REF!,"AAAAAC4f+xo=")</f>
        <v>#REF!</v>
      </c>
      <c r="AB1" t="e">
        <f>AND(Sheet1!#REF!,"AAAAAC4f+xs=")</f>
        <v>#REF!</v>
      </c>
      <c r="AC1">
        <f>IF(Sheet1!2:2,"AAAAAC4f+xw=",0)</f>
        <v>0</v>
      </c>
      <c r="AD1" t="e">
        <f>AND(Sheet1!A2,"AAAAAC4f+x0=")</f>
        <v>#VALUE!</v>
      </c>
      <c r="AE1" t="e">
        <f>AND(Sheet1!B2,"AAAAAC4f+x4=")</f>
        <v>#VALUE!</v>
      </c>
      <c r="AF1" t="e">
        <f>AND(Sheet1!C2,"AAAAAC4f+x8=")</f>
        <v>#VALUE!</v>
      </c>
      <c r="AG1" t="e">
        <f>AND(Sheet1!D2,"AAAAAC4f+yA=")</f>
        <v>#VALUE!</v>
      </c>
      <c r="AH1" t="e">
        <f>AND(Sheet1!E2,"AAAAAC4f+yE=")</f>
        <v>#VALUE!</v>
      </c>
      <c r="AI1" t="e">
        <f>AND(Sheet1!F2,"AAAAAC4f+yI=")</f>
        <v>#VALUE!</v>
      </c>
      <c r="AJ1">
        <f>IF(Sheet1!3:3,"AAAAAC4f+yM=",0)</f>
        <v>0</v>
      </c>
      <c r="AK1" t="e">
        <f>AND(Sheet1!A3,"AAAAAC4f+yQ=")</f>
        <v>#VALUE!</v>
      </c>
      <c r="AL1" t="e">
        <f>AND(Sheet1!B3,"AAAAAC4f+yU=")</f>
        <v>#VALUE!</v>
      </c>
      <c r="AM1" t="e">
        <f>AND(Sheet1!C3,"AAAAAC4f+yY=")</f>
        <v>#VALUE!</v>
      </c>
      <c r="AN1" t="e">
        <f>AND(Sheet1!D3,"AAAAAC4f+yc=")</f>
        <v>#VALUE!</v>
      </c>
      <c r="AO1" t="e">
        <f>AND(Sheet1!E3,"AAAAAC4f+yg=")</f>
        <v>#VALUE!</v>
      </c>
      <c r="AP1" t="e">
        <f>AND(Sheet1!F3,"AAAAAC4f+yk=")</f>
        <v>#VALUE!</v>
      </c>
      <c r="AQ1">
        <f>IF(Sheet1!4:4,"AAAAAC4f+yo=",0)</f>
        <v>0</v>
      </c>
      <c r="AR1" t="e">
        <f>AND(Sheet1!A4,"AAAAAC4f+ys=")</f>
        <v>#VALUE!</v>
      </c>
      <c r="AS1" t="e">
        <f>AND(Sheet1!B4,"AAAAAC4f+yw=")</f>
        <v>#VALUE!</v>
      </c>
      <c r="AT1" t="e">
        <f>AND(Sheet1!C4,"AAAAAC4f+y0=")</f>
        <v>#VALUE!</v>
      </c>
      <c r="AU1" t="e">
        <f>AND(Sheet1!D4,"AAAAAC4f+y4=")</f>
        <v>#VALUE!</v>
      </c>
      <c r="AV1" t="e">
        <f>AND(Sheet1!E4,"AAAAAC4f+y8=")</f>
        <v>#VALUE!</v>
      </c>
      <c r="AW1" t="e">
        <f>AND(Sheet1!F4,"AAAAAC4f+zA=")</f>
        <v>#VALUE!</v>
      </c>
      <c r="AX1">
        <f>IF(Sheet1!5:5,"AAAAAC4f+zE=",0)</f>
        <v>0</v>
      </c>
      <c r="AY1" t="e">
        <f>AND(Sheet1!A5,"AAAAAC4f+zI=")</f>
        <v>#VALUE!</v>
      </c>
      <c r="AZ1" t="e">
        <f>AND(Sheet1!B5,"AAAAAC4f+zM=")</f>
        <v>#VALUE!</v>
      </c>
      <c r="BA1" t="e">
        <f>AND(Sheet1!C5,"AAAAAC4f+zQ=")</f>
        <v>#VALUE!</v>
      </c>
      <c r="BB1" t="e">
        <f>AND(Sheet1!D5,"AAAAAC4f+zU=")</f>
        <v>#VALUE!</v>
      </c>
      <c r="BC1" t="e">
        <f>AND(Sheet1!E5,"AAAAAC4f+zY=")</f>
        <v>#VALUE!</v>
      </c>
      <c r="BD1" t="e">
        <f>AND(Sheet1!F5,"AAAAAC4f+zc=")</f>
        <v>#VALUE!</v>
      </c>
      <c r="BE1">
        <f>IF(Sheet1!6:6,"AAAAAC4f+zg=",0)</f>
        <v>0</v>
      </c>
      <c r="BF1" t="e">
        <f>AND(Sheet1!A6,"AAAAAC4f+zk=")</f>
        <v>#VALUE!</v>
      </c>
      <c r="BG1" t="e">
        <f>AND(Sheet1!B6,"AAAAAC4f+zo=")</f>
        <v>#VALUE!</v>
      </c>
      <c r="BH1" t="e">
        <f>AND(Sheet1!C6,"AAAAAC4f+zs=")</f>
        <v>#VALUE!</v>
      </c>
      <c r="BI1" t="e">
        <f>AND(Sheet1!D6,"AAAAAC4f+zw=")</f>
        <v>#VALUE!</v>
      </c>
      <c r="BJ1" t="e">
        <f>AND(Sheet1!E6,"AAAAAC4f+z0=")</f>
        <v>#VALUE!</v>
      </c>
      <c r="BK1" t="e">
        <f>AND(Sheet1!F6,"AAAAAC4f+z4=")</f>
        <v>#VALUE!</v>
      </c>
      <c r="BL1">
        <f>IF(Sheet1!7:7,"AAAAAC4f+z8=",0)</f>
        <v>0</v>
      </c>
      <c r="BM1" t="e">
        <f>AND(Sheet1!A7,"AAAAAC4f+0A=")</f>
        <v>#VALUE!</v>
      </c>
      <c r="BN1" t="e">
        <f>AND(Sheet1!B7,"AAAAAC4f+0E=")</f>
        <v>#VALUE!</v>
      </c>
      <c r="BO1" t="e">
        <f>AND(Sheet1!C7,"AAAAAC4f+0I=")</f>
        <v>#VALUE!</v>
      </c>
      <c r="BP1" t="e">
        <f>AND(Sheet1!D7,"AAAAAC4f+0M=")</f>
        <v>#VALUE!</v>
      </c>
      <c r="BQ1" t="e">
        <f>AND(Sheet1!E7,"AAAAAC4f+0Q=")</f>
        <v>#VALUE!</v>
      </c>
      <c r="BR1" t="e">
        <f>AND(Sheet1!F7,"AAAAAC4f+0U=")</f>
        <v>#VALUE!</v>
      </c>
      <c r="BS1">
        <f>IF(Sheet1!8:8,"AAAAAC4f+0Y=",0)</f>
        <v>0</v>
      </c>
      <c r="BT1" t="e">
        <f>AND(Sheet1!A8,"AAAAAC4f+0c=")</f>
        <v>#VALUE!</v>
      </c>
      <c r="BU1" t="e">
        <f>AND(Sheet1!B8,"AAAAAC4f+0g=")</f>
        <v>#VALUE!</v>
      </c>
      <c r="BV1" t="e">
        <f>AND(Sheet1!C8,"AAAAAC4f+0k=")</f>
        <v>#VALUE!</v>
      </c>
      <c r="BW1" t="e">
        <f>AND(Sheet1!D8,"AAAAAC4f+0o=")</f>
        <v>#VALUE!</v>
      </c>
      <c r="BX1" t="e">
        <f>AND(Sheet1!E8,"AAAAAC4f+0s=")</f>
        <v>#VALUE!</v>
      </c>
      <c r="BY1" t="e">
        <f>AND(Sheet1!F8,"AAAAAC4f+0w=")</f>
        <v>#VALUE!</v>
      </c>
      <c r="BZ1">
        <f>IF(Sheet1!9:9,"AAAAAC4f+00=",0)</f>
        <v>0</v>
      </c>
      <c r="CA1" t="e">
        <f>AND(Sheet1!A9,"AAAAAC4f+04=")</f>
        <v>#VALUE!</v>
      </c>
      <c r="CB1" t="e">
        <f>AND(Sheet1!B9,"AAAAAC4f+08=")</f>
        <v>#VALUE!</v>
      </c>
      <c r="CC1" t="e">
        <f>AND(Sheet1!C9,"AAAAAC4f+1A=")</f>
        <v>#VALUE!</v>
      </c>
      <c r="CD1" t="e">
        <f>AND(Sheet1!D9,"AAAAAC4f+1E=")</f>
        <v>#VALUE!</v>
      </c>
      <c r="CE1" t="e">
        <f>AND(Sheet1!E9,"AAAAAC4f+1I=")</f>
        <v>#VALUE!</v>
      </c>
      <c r="CF1" t="e">
        <f>AND(Sheet1!F9,"AAAAAC4f+1M=")</f>
        <v>#VALUE!</v>
      </c>
      <c r="CG1">
        <f>IF(Sheet1!10:10,"AAAAAC4f+1Q=",0)</f>
        <v>0</v>
      </c>
      <c r="CH1" t="e">
        <f>AND(Sheet1!A10,"AAAAAC4f+1U=")</f>
        <v>#VALUE!</v>
      </c>
      <c r="CI1" t="e">
        <f>AND(Sheet1!B10,"AAAAAC4f+1Y=")</f>
        <v>#VALUE!</v>
      </c>
      <c r="CJ1" t="e">
        <f>AND(Sheet1!C10,"AAAAAC4f+1c=")</f>
        <v>#VALUE!</v>
      </c>
      <c r="CK1" t="e">
        <f>AND(Sheet1!D10,"AAAAAC4f+1g=")</f>
        <v>#VALUE!</v>
      </c>
      <c r="CL1" t="e">
        <f>AND(Sheet1!E10,"AAAAAC4f+1k=")</f>
        <v>#VALUE!</v>
      </c>
      <c r="CM1" t="e">
        <f>AND(Sheet1!F10,"AAAAAC4f+1o=")</f>
        <v>#VALUE!</v>
      </c>
      <c r="CN1">
        <f>IF(Sheet1!11:11,"AAAAAC4f+1s=",0)</f>
        <v>0</v>
      </c>
      <c r="CO1" t="e">
        <f>AND(Sheet1!A11,"AAAAAC4f+1w=")</f>
        <v>#VALUE!</v>
      </c>
      <c r="CP1" t="e">
        <f>AND(Sheet1!B11,"AAAAAC4f+10=")</f>
        <v>#VALUE!</v>
      </c>
      <c r="CQ1" t="e">
        <f>AND(Sheet1!C11,"AAAAAC4f+14=")</f>
        <v>#VALUE!</v>
      </c>
      <c r="CR1" t="e">
        <f>AND(Sheet1!D11,"AAAAAC4f+18=")</f>
        <v>#VALUE!</v>
      </c>
      <c r="CS1" t="e">
        <f>AND(Sheet1!E11,"AAAAAC4f+2A=")</f>
        <v>#VALUE!</v>
      </c>
      <c r="CT1" t="e">
        <f>AND(Sheet1!F11,"AAAAAC4f+2E=")</f>
        <v>#VALUE!</v>
      </c>
      <c r="CU1">
        <f>IF(Sheet1!12:12,"AAAAAC4f+2I=",0)</f>
        <v>0</v>
      </c>
      <c r="CV1" t="e">
        <f>AND(Sheet1!A12,"AAAAAC4f+2M=")</f>
        <v>#VALUE!</v>
      </c>
      <c r="CW1" t="e">
        <f>AND(Sheet1!B12,"AAAAAC4f+2Q=")</f>
        <v>#VALUE!</v>
      </c>
      <c r="CX1" t="e">
        <f>AND(Sheet1!C12,"AAAAAC4f+2U=")</f>
        <v>#VALUE!</v>
      </c>
      <c r="CY1" t="e">
        <f>AND(Sheet1!D12,"AAAAAC4f+2Y=")</f>
        <v>#VALUE!</v>
      </c>
      <c r="CZ1" t="e">
        <f>AND(Sheet1!E12,"AAAAAC4f+2c=")</f>
        <v>#VALUE!</v>
      </c>
      <c r="DA1" t="e">
        <f>AND(Sheet1!F12,"AAAAAC4f+2g=")</f>
        <v>#VALUE!</v>
      </c>
      <c r="DB1">
        <f>IF(Sheet1!13:13,"AAAAAC4f+2k=",0)</f>
        <v>0</v>
      </c>
      <c r="DC1" t="e">
        <f>AND(Sheet1!A13,"AAAAAC4f+2o=")</f>
        <v>#VALUE!</v>
      </c>
      <c r="DD1" t="e">
        <f>AND(Sheet1!B13,"AAAAAC4f+2s=")</f>
        <v>#VALUE!</v>
      </c>
      <c r="DE1" t="e">
        <f>AND(Sheet1!C13,"AAAAAC4f+2w=")</f>
        <v>#VALUE!</v>
      </c>
      <c r="DF1" t="e">
        <f>AND(Sheet1!D13,"AAAAAC4f+20=")</f>
        <v>#VALUE!</v>
      </c>
      <c r="DG1" t="e">
        <f>AND(Sheet1!E13,"AAAAAC4f+24=")</f>
        <v>#VALUE!</v>
      </c>
      <c r="DH1" t="e">
        <f>AND(Sheet1!F13,"AAAAAC4f+28=")</f>
        <v>#VALUE!</v>
      </c>
      <c r="DI1">
        <f>IF(Sheet1!14:14,"AAAAAC4f+3A=",0)</f>
        <v>0</v>
      </c>
      <c r="DJ1" t="e">
        <f>AND(Sheet1!A14,"AAAAAC4f+3E=")</f>
        <v>#VALUE!</v>
      </c>
      <c r="DK1" t="e">
        <f>AND(Sheet1!B14,"AAAAAC4f+3I=")</f>
        <v>#VALUE!</v>
      </c>
      <c r="DL1" t="e">
        <f>AND(Sheet1!C14,"AAAAAC4f+3M=")</f>
        <v>#VALUE!</v>
      </c>
      <c r="DM1" t="e">
        <f>AND(Sheet1!D14,"AAAAAC4f+3Q=")</f>
        <v>#VALUE!</v>
      </c>
      <c r="DN1" t="e">
        <f>AND(Sheet1!E14,"AAAAAC4f+3U=")</f>
        <v>#VALUE!</v>
      </c>
      <c r="DO1" t="e">
        <f>AND(Sheet1!F14,"AAAAAC4f+3Y=")</f>
        <v>#VALUE!</v>
      </c>
      <c r="DP1">
        <f>IF(Sheet1!15:15,"AAAAAC4f+3c=",0)</f>
        <v>0</v>
      </c>
      <c r="DQ1" t="e">
        <f>AND(Sheet1!A15,"AAAAAC4f+3g=")</f>
        <v>#VALUE!</v>
      </c>
      <c r="DR1" t="e">
        <f>AND(Sheet1!B15,"AAAAAC4f+3k=")</f>
        <v>#VALUE!</v>
      </c>
      <c r="DS1" t="e">
        <f>AND(Sheet1!C15,"AAAAAC4f+3o=")</f>
        <v>#VALUE!</v>
      </c>
      <c r="DT1" t="e">
        <f>AND(Sheet1!D15,"AAAAAC4f+3s=")</f>
        <v>#VALUE!</v>
      </c>
      <c r="DU1" t="e">
        <f>AND(Sheet1!E15,"AAAAAC4f+3w=")</f>
        <v>#VALUE!</v>
      </c>
      <c r="DV1" t="e">
        <f>AND(Sheet1!F15,"AAAAAC4f+30=")</f>
        <v>#VALUE!</v>
      </c>
      <c r="DW1">
        <f>IF(Sheet1!16:16,"AAAAAC4f+34=",0)</f>
        <v>0</v>
      </c>
      <c r="DX1" t="e">
        <f>AND(Sheet1!A16,"AAAAAC4f+38=")</f>
        <v>#VALUE!</v>
      </c>
      <c r="DY1" t="e">
        <f>AND(Sheet1!B16,"AAAAAC4f+4A=")</f>
        <v>#VALUE!</v>
      </c>
      <c r="DZ1" t="e">
        <f>AND(Sheet1!C16,"AAAAAC4f+4E=")</f>
        <v>#VALUE!</v>
      </c>
      <c r="EA1" t="e">
        <f>AND(Sheet1!D16,"AAAAAC4f+4I=")</f>
        <v>#VALUE!</v>
      </c>
      <c r="EB1" t="e">
        <f>AND(Sheet1!E16,"AAAAAC4f+4M=")</f>
        <v>#VALUE!</v>
      </c>
      <c r="EC1" t="e">
        <f>AND(Sheet1!F16,"AAAAAC4f+4Q=")</f>
        <v>#VALUE!</v>
      </c>
      <c r="ED1">
        <f>IF(Sheet1!17:17,"AAAAAC4f+4U=",0)</f>
        <v>0</v>
      </c>
      <c r="EE1" t="e">
        <f>AND(Sheet1!A17,"AAAAAC4f+4Y=")</f>
        <v>#VALUE!</v>
      </c>
      <c r="EF1" t="e">
        <f>AND(Sheet1!B17,"AAAAAC4f+4c=")</f>
        <v>#VALUE!</v>
      </c>
      <c r="EG1" t="e">
        <f>AND(Sheet1!C17,"AAAAAC4f+4g=")</f>
        <v>#VALUE!</v>
      </c>
      <c r="EH1" t="e">
        <f>AND(Sheet1!D17,"AAAAAC4f+4k=")</f>
        <v>#VALUE!</v>
      </c>
      <c r="EI1" t="e">
        <f>AND(Sheet1!E17,"AAAAAC4f+4o=")</f>
        <v>#VALUE!</v>
      </c>
      <c r="EJ1" t="e">
        <f>AND(Sheet1!F17,"AAAAAC4f+4s=")</f>
        <v>#VALUE!</v>
      </c>
      <c r="EK1">
        <f>IF(Sheet1!18:18,"AAAAAC4f+4w=",0)</f>
        <v>0</v>
      </c>
      <c r="EL1" t="e">
        <f>AND(Sheet1!A18,"AAAAAC4f+40=")</f>
        <v>#VALUE!</v>
      </c>
      <c r="EM1" t="e">
        <f>AND(Sheet1!B18,"AAAAAC4f+44=")</f>
        <v>#VALUE!</v>
      </c>
      <c r="EN1" t="e">
        <f>AND(Sheet1!C18,"AAAAAC4f+48=")</f>
        <v>#VALUE!</v>
      </c>
      <c r="EO1" t="e">
        <f>AND(Sheet1!D18,"AAAAAC4f+5A=")</f>
        <v>#VALUE!</v>
      </c>
      <c r="EP1" t="e">
        <f>AND(Sheet1!E18,"AAAAAC4f+5E=")</f>
        <v>#VALUE!</v>
      </c>
      <c r="EQ1" t="e">
        <f>AND(Sheet1!F18,"AAAAAC4f+5I=")</f>
        <v>#VALUE!</v>
      </c>
      <c r="ER1">
        <f>IF(Sheet1!19:19,"AAAAAC4f+5M=",0)</f>
        <v>0</v>
      </c>
      <c r="ES1" t="e">
        <f>AND(Sheet1!A19,"AAAAAC4f+5Q=")</f>
        <v>#VALUE!</v>
      </c>
      <c r="ET1" t="e">
        <f>AND(Sheet1!B19,"AAAAAC4f+5U=")</f>
        <v>#VALUE!</v>
      </c>
      <c r="EU1" t="e">
        <f>AND(Sheet1!C19,"AAAAAC4f+5Y=")</f>
        <v>#VALUE!</v>
      </c>
      <c r="EV1" t="e">
        <f>AND(Sheet1!D19,"AAAAAC4f+5c=")</f>
        <v>#VALUE!</v>
      </c>
      <c r="EW1" t="e">
        <f>AND(Sheet1!E19,"AAAAAC4f+5g=")</f>
        <v>#VALUE!</v>
      </c>
      <c r="EX1" t="e">
        <f>AND(Sheet1!F19,"AAAAAC4f+5k=")</f>
        <v>#VALUE!</v>
      </c>
      <c r="EY1">
        <f>IF(Sheet1!20:20,"AAAAAC4f+5o=",0)</f>
        <v>0</v>
      </c>
      <c r="EZ1" t="e">
        <f>AND(Sheet1!A20,"AAAAAC4f+5s=")</f>
        <v>#VALUE!</v>
      </c>
      <c r="FA1" t="e">
        <f>AND(Sheet1!B20,"AAAAAC4f+5w=")</f>
        <v>#VALUE!</v>
      </c>
      <c r="FB1" t="e">
        <f>AND(Sheet1!C20,"AAAAAC4f+50=")</f>
        <v>#VALUE!</v>
      </c>
      <c r="FC1" t="e">
        <f>AND(Sheet1!D20,"AAAAAC4f+54=")</f>
        <v>#VALUE!</v>
      </c>
      <c r="FD1" t="e">
        <f>AND(Sheet1!E20,"AAAAAC4f+58=")</f>
        <v>#VALUE!</v>
      </c>
      <c r="FE1" t="e">
        <f>AND(Sheet1!F20,"AAAAAC4f+6A=")</f>
        <v>#VALUE!</v>
      </c>
      <c r="FF1">
        <f>IF(Sheet1!21:21,"AAAAAC4f+6E=",0)</f>
        <v>0</v>
      </c>
      <c r="FG1" t="e">
        <f>AND(Sheet1!A21,"AAAAAC4f+6I=")</f>
        <v>#VALUE!</v>
      </c>
      <c r="FH1" t="e">
        <f>AND(Sheet1!B21,"AAAAAC4f+6M=")</f>
        <v>#VALUE!</v>
      </c>
      <c r="FI1" t="e">
        <f>AND(Sheet1!C21,"AAAAAC4f+6Q=")</f>
        <v>#VALUE!</v>
      </c>
      <c r="FJ1" t="e">
        <f>AND(Sheet1!D21,"AAAAAC4f+6U=")</f>
        <v>#VALUE!</v>
      </c>
      <c r="FK1" t="e">
        <f>AND(Sheet1!E21,"AAAAAC4f+6Y=")</f>
        <v>#VALUE!</v>
      </c>
      <c r="FL1" t="e">
        <f>AND(Sheet1!F21,"AAAAAC4f+6c=")</f>
        <v>#VALUE!</v>
      </c>
      <c r="FM1">
        <f>IF(Sheet1!22:22,"AAAAAC4f+6g=",0)</f>
        <v>0</v>
      </c>
      <c r="FN1" t="e">
        <f>AND(Sheet1!A22,"AAAAAC4f+6k=")</f>
        <v>#VALUE!</v>
      </c>
      <c r="FO1" t="e">
        <f>AND(Sheet1!B22,"AAAAAC4f+6o=")</f>
        <v>#VALUE!</v>
      </c>
      <c r="FP1" t="e">
        <f>AND(Sheet1!C22,"AAAAAC4f+6s=")</f>
        <v>#VALUE!</v>
      </c>
      <c r="FQ1" t="e">
        <f>AND(Sheet1!D22,"AAAAAC4f+6w=")</f>
        <v>#VALUE!</v>
      </c>
      <c r="FR1" t="e">
        <f>AND(Sheet1!E22,"AAAAAC4f+60=")</f>
        <v>#VALUE!</v>
      </c>
      <c r="FS1" t="e">
        <f>AND(Sheet1!F22,"AAAAAC4f+64=")</f>
        <v>#VALUE!</v>
      </c>
      <c r="FT1">
        <f>IF(Sheet1!23:23,"AAAAAC4f+68=",0)</f>
        <v>0</v>
      </c>
      <c r="FU1" t="e">
        <f>AND(Sheet1!A23,"AAAAAC4f+7A=")</f>
        <v>#VALUE!</v>
      </c>
      <c r="FV1" t="e">
        <f>AND(Sheet1!B23,"AAAAAC4f+7E=")</f>
        <v>#VALUE!</v>
      </c>
      <c r="FW1" t="e">
        <f>AND(Sheet1!C23,"AAAAAC4f+7I=")</f>
        <v>#VALUE!</v>
      </c>
      <c r="FX1" t="e">
        <f>AND(Sheet1!D23,"AAAAAC4f+7M=")</f>
        <v>#VALUE!</v>
      </c>
      <c r="FY1" t="e">
        <f>AND(Sheet1!E23,"AAAAAC4f+7Q=")</f>
        <v>#VALUE!</v>
      </c>
      <c r="FZ1" t="e">
        <f>AND(Sheet1!F23,"AAAAAC4f+7U=")</f>
        <v>#VALUE!</v>
      </c>
      <c r="GA1">
        <f>IF(Sheet1!24:24,"AAAAAC4f+7Y=",0)</f>
        <v>0</v>
      </c>
      <c r="GB1" t="e">
        <f>AND(Sheet1!A24,"AAAAAC4f+7c=")</f>
        <v>#VALUE!</v>
      </c>
      <c r="GC1" t="e">
        <f>AND(Sheet1!B24,"AAAAAC4f+7g=")</f>
        <v>#VALUE!</v>
      </c>
      <c r="GD1" t="e">
        <f>AND(Sheet1!C24,"AAAAAC4f+7k=")</f>
        <v>#VALUE!</v>
      </c>
      <c r="GE1" t="e">
        <f>AND(Sheet1!D24,"AAAAAC4f+7o=")</f>
        <v>#VALUE!</v>
      </c>
      <c r="GF1" t="e">
        <f>AND(Sheet1!E24,"AAAAAC4f+7s=")</f>
        <v>#VALUE!</v>
      </c>
      <c r="GG1" t="e">
        <f>AND(Sheet1!F24,"AAAAAC4f+7w=")</f>
        <v>#VALUE!</v>
      </c>
      <c r="GH1">
        <f>IF(Sheet1!25:25,"AAAAAC4f+70=",0)</f>
        <v>0</v>
      </c>
      <c r="GI1" t="e">
        <f>AND(Sheet1!A25,"AAAAAC4f+74=")</f>
        <v>#VALUE!</v>
      </c>
      <c r="GJ1" t="e">
        <f>AND(Sheet1!B25,"AAAAAC4f+78=")</f>
        <v>#VALUE!</v>
      </c>
      <c r="GK1" t="e">
        <f>AND(Sheet1!C25,"AAAAAC4f+8A=")</f>
        <v>#VALUE!</v>
      </c>
      <c r="GL1" t="e">
        <f>AND(Sheet1!D25,"AAAAAC4f+8E=")</f>
        <v>#VALUE!</v>
      </c>
      <c r="GM1" t="e">
        <f>AND(Sheet1!E25,"AAAAAC4f+8I=")</f>
        <v>#VALUE!</v>
      </c>
      <c r="GN1" t="e">
        <f>AND(Sheet1!F25,"AAAAAC4f+8M=")</f>
        <v>#VALUE!</v>
      </c>
      <c r="GO1">
        <f>IF(Sheet1!26:26,"AAAAAC4f+8Q=",0)</f>
        <v>0</v>
      </c>
      <c r="GP1" t="e">
        <f>AND(Sheet1!A26,"AAAAAC4f+8U=")</f>
        <v>#VALUE!</v>
      </c>
      <c r="GQ1" t="e">
        <f>AND(Sheet1!B26,"AAAAAC4f+8Y=")</f>
        <v>#VALUE!</v>
      </c>
      <c r="GR1" t="e">
        <f>AND(Sheet1!C26,"AAAAAC4f+8c=")</f>
        <v>#VALUE!</v>
      </c>
      <c r="GS1" t="e">
        <f>AND(Sheet1!D26,"AAAAAC4f+8g=")</f>
        <v>#VALUE!</v>
      </c>
      <c r="GT1" t="e">
        <f>AND(Sheet1!E26,"AAAAAC4f+8k=")</f>
        <v>#VALUE!</v>
      </c>
      <c r="GU1" t="e">
        <f>AND(Sheet1!F26,"AAAAAC4f+8o=")</f>
        <v>#VALUE!</v>
      </c>
      <c r="GV1">
        <f>IF(Sheet1!27:27,"AAAAAC4f+8s=",0)</f>
        <v>0</v>
      </c>
      <c r="GW1" t="e">
        <f>AND(Sheet1!A27,"AAAAAC4f+8w=")</f>
        <v>#VALUE!</v>
      </c>
      <c r="GX1" t="e">
        <f>AND(Sheet1!B27,"AAAAAC4f+80=")</f>
        <v>#VALUE!</v>
      </c>
      <c r="GY1" t="e">
        <f>AND(Sheet1!C27,"AAAAAC4f+84=")</f>
        <v>#VALUE!</v>
      </c>
      <c r="GZ1" t="e">
        <f>AND(Sheet1!D27,"AAAAAC4f+88=")</f>
        <v>#VALUE!</v>
      </c>
      <c r="HA1" t="e">
        <f>AND(Sheet1!E27,"AAAAAC4f+9A=")</f>
        <v>#VALUE!</v>
      </c>
      <c r="HB1" t="e">
        <f>AND(Sheet1!F27,"AAAAAC4f+9E=")</f>
        <v>#VALUE!</v>
      </c>
      <c r="HC1">
        <f>IF(Sheet1!28:28,"AAAAAC4f+9I=",0)</f>
        <v>0</v>
      </c>
      <c r="HD1" t="e">
        <f>AND(Sheet1!A28,"AAAAAC4f+9M=")</f>
        <v>#VALUE!</v>
      </c>
      <c r="HE1" t="e">
        <f>AND(Sheet1!B28,"AAAAAC4f+9Q=")</f>
        <v>#VALUE!</v>
      </c>
      <c r="HF1" t="e">
        <f>AND(Sheet1!C28,"AAAAAC4f+9U=")</f>
        <v>#VALUE!</v>
      </c>
      <c r="HG1" t="e">
        <f>AND(Sheet1!D28,"AAAAAC4f+9Y=")</f>
        <v>#VALUE!</v>
      </c>
      <c r="HH1" t="e">
        <f>AND(Sheet1!E28,"AAAAAC4f+9c=")</f>
        <v>#VALUE!</v>
      </c>
      <c r="HI1" t="e">
        <f>AND(Sheet1!F28,"AAAAAC4f+9g=")</f>
        <v>#VALUE!</v>
      </c>
      <c r="HJ1">
        <f>IF(Sheet1!29:29,"AAAAAC4f+9k=",0)</f>
        <v>0</v>
      </c>
      <c r="HK1" t="e">
        <f>AND(Sheet1!A29,"AAAAAC4f+9o=")</f>
        <v>#VALUE!</v>
      </c>
      <c r="HL1" t="e">
        <f>AND(Sheet1!B29,"AAAAAC4f+9s=")</f>
        <v>#VALUE!</v>
      </c>
      <c r="HM1" t="e">
        <f>AND(Sheet1!C29,"AAAAAC4f+9w=")</f>
        <v>#VALUE!</v>
      </c>
      <c r="HN1" t="e">
        <f>AND(Sheet1!D29,"AAAAAC4f+90=")</f>
        <v>#VALUE!</v>
      </c>
      <c r="HO1" t="e">
        <f>AND(Sheet1!E29,"AAAAAC4f+94=")</f>
        <v>#VALUE!</v>
      </c>
      <c r="HP1" t="e">
        <f>AND(Sheet1!F29,"AAAAAC4f+98=")</f>
        <v>#VALUE!</v>
      </c>
      <c r="HQ1">
        <f>IF(Sheet1!30:30,"AAAAAC4f++A=",0)</f>
        <v>0</v>
      </c>
      <c r="HR1" t="e">
        <f>AND(Sheet1!A30,"AAAAAC4f++E=")</f>
        <v>#VALUE!</v>
      </c>
      <c r="HS1" t="e">
        <f>AND(Sheet1!B30,"AAAAAC4f++I=")</f>
        <v>#VALUE!</v>
      </c>
      <c r="HT1" t="e">
        <f>AND(Sheet1!C30,"AAAAAC4f++M=")</f>
        <v>#VALUE!</v>
      </c>
      <c r="HU1" t="e">
        <f>AND(Sheet1!D30,"AAAAAC4f++Q=")</f>
        <v>#VALUE!</v>
      </c>
      <c r="HV1" t="e">
        <f>AND(Sheet1!E30,"AAAAAC4f++U=")</f>
        <v>#VALUE!</v>
      </c>
      <c r="HW1" t="e">
        <f>AND(Sheet1!F30,"AAAAAC4f++Y=")</f>
        <v>#VALUE!</v>
      </c>
      <c r="HX1">
        <f>IF(Sheet1!31:31,"AAAAAC4f++c=",0)</f>
        <v>0</v>
      </c>
      <c r="HY1" t="e">
        <f>AND(Sheet1!A31,"AAAAAC4f++g=")</f>
        <v>#VALUE!</v>
      </c>
      <c r="HZ1" t="e">
        <f>AND(Sheet1!B31,"AAAAAC4f++k=")</f>
        <v>#VALUE!</v>
      </c>
      <c r="IA1" t="e">
        <f>AND(Sheet1!C31,"AAAAAC4f++o=")</f>
        <v>#VALUE!</v>
      </c>
      <c r="IB1" t="e">
        <f>AND(Sheet1!D31,"AAAAAC4f++s=")</f>
        <v>#VALUE!</v>
      </c>
      <c r="IC1" t="e">
        <f>AND(Sheet1!E31,"AAAAAC4f++w=")</f>
        <v>#VALUE!</v>
      </c>
      <c r="ID1" t="e">
        <f>AND(Sheet1!F31,"AAAAAC4f++0=")</f>
        <v>#VALUE!</v>
      </c>
      <c r="IE1" t="e">
        <f>IF(Sheet1!A:A,"AAAAAC4f++4=",0)</f>
        <v>#VALUE!</v>
      </c>
      <c r="IF1" t="e">
        <f>IF(Sheet1!B:B,"AAAAAC4f++8=",0)</f>
        <v>#VALUE!</v>
      </c>
      <c r="IG1" t="e">
        <f>IF(Sheet1!C:C,"AAAAAC4f+/A=",0)</f>
        <v>#VALUE!</v>
      </c>
      <c r="IH1" t="e">
        <f>IF(Sheet1!D:D,"AAAAAC4f+/E=",0)</f>
        <v>#VALUE!</v>
      </c>
      <c r="II1" t="e">
        <f>IF(Sheet1!E:E,"AAAAAC4f+/I=",0)</f>
        <v>#VALUE!</v>
      </c>
      <c r="IJ1" t="e">
        <f>IF(Sheet1!F:F,"AAAAAC4f+/M=",0)</f>
        <v>#VALUE!</v>
      </c>
      <c r="IK1">
        <f>IF(Sheet2!1:1,"AAAAAC4f+/Q=",0)</f>
        <v>0</v>
      </c>
      <c r="IL1" t="e">
        <f>AND(Sheet2!A1,"AAAAAC4f+/U=")</f>
        <v>#VALUE!</v>
      </c>
      <c r="IM1">
        <f>IF(Sheet2!A:A,"AAAAAC4f+/Y=",0)</f>
        <v>0</v>
      </c>
      <c r="IN1">
        <f>IF(Sheet3!1:1,"AAAAAC4f+/c=",0)</f>
        <v>0</v>
      </c>
      <c r="IO1" t="e">
        <f>AND(Sheet3!A1,"AAAAAC4f+/g=")</f>
        <v>#VALUE!</v>
      </c>
      <c r="IP1">
        <f>IF(Sheet3!A:A,"AAAAAC4f+/k=",0)</f>
        <v>0</v>
      </c>
    </row>
  </sheetData>
  <phoneticPr fontId="1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1MPGf5-xxU3jfXyv6irMpUI1kiznsiRZ4NgyHpWuNxkk</vt:lpwstr>
  </property>
  <property fmtid="{D5CDD505-2E9C-101B-9397-08002B2CF9AE}" pid="4" name="Google.Documents.RevisionId">
    <vt:lpwstr>11643363737305221153</vt:lpwstr>
  </property>
  <property fmtid="{D5CDD505-2E9C-101B-9397-08002B2CF9AE}" pid="5" name="Google.Documents.PreviousRevisionId">
    <vt:lpwstr>06140875000921637504</vt:lpwstr>
  </property>
  <property fmtid="{D5CDD505-2E9C-101B-9397-08002B2CF9AE}" pid="6" name="Google.Documents.PluginVersion">
    <vt:lpwstr>2.0.2026.3768</vt:lpwstr>
  </property>
  <property fmtid="{D5CDD505-2E9C-101B-9397-08002B2CF9AE}" pid="7" name="Google.Documents.MergeIncapabilityFlags">
    <vt:i4>0</vt:i4>
  </property>
</Properties>
</file>