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27B3EF42-CCBD-4FD9-9E4E-1FC8E6E4502F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R12" i="3"/>
  <c r="O36" i="2"/>
  <c r="AD12" i="3" s="1"/>
  <c r="N36" i="2"/>
  <c r="M36" i="2"/>
  <c r="L36" i="2"/>
  <c r="K36" i="2"/>
  <c r="F12" i="3" s="1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M28" i="2"/>
  <c r="L28" i="2"/>
  <c r="J11" i="3" s="1"/>
  <c r="K28" i="2"/>
  <c r="H28" i="2"/>
  <c r="G28" i="2"/>
  <c r="F28" i="2"/>
  <c r="V6" i="3" s="1"/>
  <c r="E28" i="2"/>
  <c r="D28" i="2"/>
  <c r="C28" i="2"/>
  <c r="P27" i="2"/>
  <c r="O27" i="2"/>
  <c r="Z11" i="3" s="1"/>
  <c r="N27" i="2"/>
  <c r="M27" i="2"/>
  <c r="L27" i="2"/>
  <c r="K27" i="2"/>
  <c r="B11" i="3" s="1"/>
  <c r="H27" i="2"/>
  <c r="G27" i="2"/>
  <c r="F27" i="2"/>
  <c r="E27" i="2"/>
  <c r="N6" i="3" s="1"/>
  <c r="D27" i="2"/>
  <c r="C27" i="2"/>
  <c r="P22" i="2"/>
  <c r="O22" i="2"/>
  <c r="AD10" i="3" s="1"/>
  <c r="N22" i="2"/>
  <c r="M22" i="2"/>
  <c r="L22" i="2"/>
  <c r="K22" i="2"/>
  <c r="F10" i="3" s="1"/>
  <c r="H22" i="2"/>
  <c r="G22" i="2"/>
  <c r="F22" i="2"/>
  <c r="E22" i="2"/>
  <c r="R5" i="3" s="1"/>
  <c r="D22" i="2"/>
  <c r="C22" i="2"/>
  <c r="P21" i="2"/>
  <c r="O21" i="2"/>
  <c r="N21" i="2"/>
  <c r="V10" i="3" s="1"/>
  <c r="M21" i="2"/>
  <c r="L21" i="2"/>
  <c r="K21" i="2"/>
  <c r="H21" i="2"/>
  <c r="AH5" i="3" s="1"/>
  <c r="G21" i="2"/>
  <c r="F21" i="2"/>
  <c r="E21" i="2"/>
  <c r="D21" i="2"/>
  <c r="J5" i="3" s="1"/>
  <c r="C21" i="2"/>
  <c r="P20" i="2"/>
  <c r="O20" i="2"/>
  <c r="N20" i="2"/>
  <c r="M20" i="2"/>
  <c r="N10" i="3" s="1"/>
  <c r="L20" i="2"/>
  <c r="K20" i="2"/>
  <c r="H20" i="2"/>
  <c r="G20" i="2"/>
  <c r="Z5" i="3" s="1"/>
  <c r="F20" i="2"/>
  <c r="E20" i="2"/>
  <c r="D20" i="2"/>
  <c r="C20" i="2"/>
  <c r="B5" i="3" s="1"/>
  <c r="P15" i="2"/>
  <c r="O15" i="2"/>
  <c r="N15" i="2"/>
  <c r="M15" i="2"/>
  <c r="R9" i="3" s="1"/>
  <c r="L15" i="2"/>
  <c r="K15" i="2"/>
  <c r="H15" i="2"/>
  <c r="G15" i="2"/>
  <c r="AD4" i="3" s="1"/>
  <c r="F15" i="2"/>
  <c r="E15" i="2"/>
  <c r="D15" i="2"/>
  <c r="L4" i="3" s="1"/>
  <c r="C15" i="2"/>
  <c r="P14" i="2"/>
  <c r="AH9" i="3" s="1"/>
  <c r="O14" i="2"/>
  <c r="N14" i="2"/>
  <c r="M14" i="2"/>
  <c r="L14" i="2"/>
  <c r="J9" i="3" s="1"/>
  <c r="K14" i="2"/>
  <c r="H14" i="2"/>
  <c r="G14" i="2"/>
  <c r="F14" i="2"/>
  <c r="V4" i="3" s="1"/>
  <c r="E14" i="2"/>
  <c r="D14" i="2"/>
  <c r="J4" i="3" s="1"/>
  <c r="C14" i="2"/>
  <c r="P13" i="2"/>
  <c r="O13" i="2"/>
  <c r="Z9" i="3" s="1"/>
  <c r="N13" i="2"/>
  <c r="M13" i="2"/>
  <c r="L13" i="2"/>
  <c r="K13" i="2"/>
  <c r="B9" i="3" s="1"/>
  <c r="H13" i="2"/>
  <c r="G13" i="2"/>
  <c r="F13" i="2"/>
  <c r="E13" i="2"/>
  <c r="D13" i="2"/>
  <c r="H4" i="3" s="1"/>
  <c r="C13" i="2"/>
  <c r="P8" i="2"/>
  <c r="O8" i="2"/>
  <c r="AD8" i="3" s="1"/>
  <c r="N8" i="2"/>
  <c r="M8" i="2"/>
  <c r="L8" i="2"/>
  <c r="K8" i="2"/>
  <c r="F8" i="3" s="1"/>
  <c r="H8" i="2"/>
  <c r="AJ3" i="3" s="1"/>
  <c r="G8" i="2"/>
  <c r="AD3" i="3" s="1"/>
  <c r="F8" i="2"/>
  <c r="E8" i="2"/>
  <c r="D8" i="2"/>
  <c r="L3" i="3" s="1"/>
  <c r="C8" i="2"/>
  <c r="P7" i="2"/>
  <c r="O7" i="2"/>
  <c r="N7" i="2"/>
  <c r="V8" i="3" s="1"/>
  <c r="M7" i="2"/>
  <c r="L7" i="2"/>
  <c r="K7" i="2"/>
  <c r="H7" i="2"/>
  <c r="G7" i="2"/>
  <c r="F7" i="2"/>
  <c r="E7" i="2"/>
  <c r="P3" i="3" s="1"/>
  <c r="D7" i="2"/>
  <c r="C7" i="2"/>
  <c r="D3" i="3" s="1"/>
  <c r="P6" i="2"/>
  <c r="O6" i="2"/>
  <c r="N6" i="2"/>
  <c r="M6" i="2"/>
  <c r="N8" i="3" s="1"/>
  <c r="L6" i="2"/>
  <c r="K6" i="2"/>
  <c r="H6" i="2"/>
  <c r="AF3" i="3" s="1"/>
  <c r="G6" i="2"/>
  <c r="F6" i="2"/>
  <c r="T3" i="3" s="1"/>
  <c r="E6" i="2"/>
  <c r="D6" i="2"/>
  <c r="H3" i="3" s="1"/>
  <c r="C6" i="2"/>
  <c r="K37" i="2"/>
  <c r="C37" i="2"/>
  <c r="K30" i="2"/>
  <c r="C30" i="2"/>
  <c r="C23" i="2"/>
  <c r="W9" i="3" l="1"/>
  <c r="O3" i="3"/>
  <c r="O4" i="3"/>
  <c r="AE9" i="3"/>
  <c r="O7" i="3"/>
  <c r="K8" i="3"/>
  <c r="AI10" i="3"/>
  <c r="C3" i="3"/>
  <c r="C4" i="3"/>
  <c r="C6" i="3"/>
  <c r="G7" i="3"/>
  <c r="C9" i="2"/>
  <c r="E8" i="3"/>
  <c r="D8" i="3"/>
  <c r="E11" i="3"/>
  <c r="D11" i="3"/>
  <c r="AL11" i="3" s="1"/>
  <c r="AB11" i="3"/>
  <c r="Q7" i="3"/>
  <c r="P7" i="3"/>
  <c r="D12" i="3"/>
  <c r="AC12" i="3"/>
  <c r="AB12" i="3"/>
  <c r="M3" i="3"/>
  <c r="Q3" i="3"/>
  <c r="Z3" i="3"/>
  <c r="AE3" i="3"/>
  <c r="F4" i="3"/>
  <c r="P4" i="3"/>
  <c r="W4" i="3"/>
  <c r="AE4" i="3"/>
  <c r="S5" i="3"/>
  <c r="AA5" i="3"/>
  <c r="S7" i="3"/>
  <c r="G8" i="3"/>
  <c r="AE8" i="3"/>
  <c r="C9" i="3"/>
  <c r="AA9" i="3"/>
  <c r="AI9" i="3"/>
  <c r="W10" i="3"/>
  <c r="AE10" i="3"/>
  <c r="G12" i="3"/>
  <c r="AE12" i="3"/>
  <c r="AB8" i="3"/>
  <c r="E9" i="3"/>
  <c r="D9" i="3"/>
  <c r="AL9" i="3" s="1"/>
  <c r="P5" i="3"/>
  <c r="AC10" i="3"/>
  <c r="AB10" i="3"/>
  <c r="P6" i="3"/>
  <c r="K9" i="2"/>
  <c r="K23" i="2"/>
  <c r="H8" i="3"/>
  <c r="AG8" i="3"/>
  <c r="AF8" i="3"/>
  <c r="L8" i="3"/>
  <c r="AK8" i="3"/>
  <c r="AJ8" i="3"/>
  <c r="T4" i="3"/>
  <c r="I9" i="3"/>
  <c r="H9" i="3"/>
  <c r="AF9" i="3"/>
  <c r="Y4" i="3"/>
  <c r="X4" i="3"/>
  <c r="L9" i="3"/>
  <c r="AK9" i="3"/>
  <c r="AJ9" i="3"/>
  <c r="T5" i="3"/>
  <c r="I10" i="3"/>
  <c r="H10" i="3"/>
  <c r="AF10" i="3"/>
  <c r="Y5" i="3"/>
  <c r="X5" i="3"/>
  <c r="L10" i="3"/>
  <c r="AK10" i="3"/>
  <c r="AJ10" i="3"/>
  <c r="T6" i="3"/>
  <c r="I11" i="3"/>
  <c r="H11" i="3"/>
  <c r="AF11" i="3"/>
  <c r="Y6" i="3"/>
  <c r="X6" i="3"/>
  <c r="L11" i="3"/>
  <c r="AK11" i="3"/>
  <c r="AJ11" i="3"/>
  <c r="T7" i="3"/>
  <c r="I12" i="3"/>
  <c r="H12" i="3"/>
  <c r="AF12" i="3"/>
  <c r="Y7" i="3"/>
  <c r="X7" i="3"/>
  <c r="M12" i="3"/>
  <c r="L12" i="3"/>
  <c r="B3" i="3"/>
  <c r="F3" i="3"/>
  <c r="J3" i="3"/>
  <c r="N3" i="3"/>
  <c r="R3" i="3"/>
  <c r="V3" i="3"/>
  <c r="B4" i="3"/>
  <c r="R4" i="3"/>
  <c r="Z4" i="3"/>
  <c r="AH4" i="3"/>
  <c r="F5" i="3"/>
  <c r="N5" i="3"/>
  <c r="V5" i="3"/>
  <c r="AD5" i="3"/>
  <c r="B6" i="3"/>
  <c r="J6" i="3"/>
  <c r="R6" i="3"/>
  <c r="Z6" i="3"/>
  <c r="AH6" i="3"/>
  <c r="F7" i="3"/>
  <c r="N7" i="3"/>
  <c r="V7" i="3"/>
  <c r="AD7" i="3"/>
  <c r="B8" i="3"/>
  <c r="J8" i="3"/>
  <c r="R8" i="3"/>
  <c r="Z8" i="3"/>
  <c r="AH8" i="3"/>
  <c r="F9" i="3"/>
  <c r="N9" i="3"/>
  <c r="V9" i="3"/>
  <c r="AD9" i="3"/>
  <c r="B10" i="3"/>
  <c r="AL10" i="3" s="1"/>
  <c r="J10" i="3"/>
  <c r="R10" i="3"/>
  <c r="Z10" i="3"/>
  <c r="AH10" i="3"/>
  <c r="F11" i="3"/>
  <c r="N11" i="3"/>
  <c r="V11" i="3"/>
  <c r="AD11" i="3"/>
  <c r="B12" i="3"/>
  <c r="J12" i="3"/>
  <c r="Z12" i="3"/>
  <c r="AH12" i="3"/>
  <c r="AC3" i="3"/>
  <c r="Q8" i="3"/>
  <c r="P8" i="3"/>
  <c r="E4" i="3"/>
  <c r="AC4" i="3"/>
  <c r="AB4" i="3"/>
  <c r="Q9" i="3"/>
  <c r="P9" i="3"/>
  <c r="E5" i="3"/>
  <c r="D5" i="3"/>
  <c r="AC5" i="3"/>
  <c r="AB5" i="3"/>
  <c r="Q10" i="3"/>
  <c r="P10" i="3"/>
  <c r="E6" i="3"/>
  <c r="D6" i="3"/>
  <c r="AC6" i="3"/>
  <c r="AB6" i="3"/>
  <c r="Q11" i="3"/>
  <c r="P11" i="3"/>
  <c r="E7" i="3"/>
  <c r="D7" i="3"/>
  <c r="AL7" i="3" s="1"/>
  <c r="AC7" i="3"/>
  <c r="AB7" i="3"/>
  <c r="Q12" i="3"/>
  <c r="P12" i="3"/>
  <c r="AB3" i="3"/>
  <c r="AH3" i="3"/>
  <c r="N4" i="3"/>
  <c r="AC9" i="3"/>
  <c r="AB9" i="3"/>
  <c r="E10" i="3"/>
  <c r="D10" i="3"/>
  <c r="C16" i="2"/>
  <c r="K16" i="2"/>
  <c r="AG3" i="3"/>
  <c r="U8" i="3"/>
  <c r="T8" i="3"/>
  <c r="AK3" i="3"/>
  <c r="Y8" i="3"/>
  <c r="X8" i="3"/>
  <c r="I4" i="3"/>
  <c r="AG4" i="3"/>
  <c r="AF4" i="3"/>
  <c r="U9" i="3"/>
  <c r="T9" i="3"/>
  <c r="M4" i="3"/>
  <c r="AK4" i="3"/>
  <c r="AJ4" i="3"/>
  <c r="Y9" i="3"/>
  <c r="X9" i="3"/>
  <c r="I5" i="3"/>
  <c r="H5" i="3"/>
  <c r="AG5" i="3"/>
  <c r="AF5" i="3"/>
  <c r="U10" i="3"/>
  <c r="T10" i="3"/>
  <c r="M5" i="3"/>
  <c r="L5" i="3"/>
  <c r="AL5" i="3" s="1"/>
  <c r="AK5" i="3"/>
  <c r="AJ5" i="3"/>
  <c r="Y10" i="3"/>
  <c r="X10" i="3"/>
  <c r="I6" i="3"/>
  <c r="H6" i="3"/>
  <c r="AG6" i="3"/>
  <c r="AF6" i="3"/>
  <c r="U11" i="3"/>
  <c r="T11" i="3"/>
  <c r="M6" i="3"/>
  <c r="L6" i="3"/>
  <c r="AK6" i="3"/>
  <c r="AJ6" i="3"/>
  <c r="Y11" i="3"/>
  <c r="X11" i="3"/>
  <c r="I7" i="3"/>
  <c r="H7" i="3"/>
  <c r="AG7" i="3"/>
  <c r="AF7" i="3"/>
  <c r="U12" i="3"/>
  <c r="T12" i="3"/>
  <c r="M7" i="3"/>
  <c r="L7" i="3"/>
  <c r="AK7" i="3"/>
  <c r="AJ7" i="3"/>
  <c r="Y12" i="3"/>
  <c r="X12" i="3"/>
  <c r="X3" i="3"/>
  <c r="D4" i="3"/>
  <c r="AL8" i="3" l="1"/>
  <c r="AK12" i="3"/>
  <c r="W12" i="3"/>
  <c r="O12" i="3"/>
  <c r="AI11" i="3"/>
  <c r="S11" i="3"/>
  <c r="K11" i="3"/>
  <c r="AI7" i="3"/>
  <c r="AA7" i="3"/>
  <c r="K7" i="3"/>
  <c r="C7" i="3"/>
  <c r="AE6" i="3"/>
  <c r="W6" i="3"/>
  <c r="G6" i="3"/>
  <c r="AM6" i="3" s="1"/>
  <c r="S10" i="3"/>
  <c r="G4" i="3"/>
  <c r="AM4" i="3" s="1"/>
  <c r="S8" i="3"/>
  <c r="AI12" i="3"/>
  <c r="K10" i="3"/>
  <c r="W3" i="3"/>
  <c r="AE11" i="3"/>
  <c r="AA10" i="3"/>
  <c r="G9" i="3"/>
  <c r="AM9" i="3" s="1"/>
  <c r="S3" i="3"/>
  <c r="W11" i="3"/>
  <c r="AI4" i="3"/>
  <c r="AL3" i="3"/>
  <c r="AL6" i="3"/>
  <c r="AL4" i="3"/>
  <c r="AG12" i="3"/>
  <c r="U7" i="3"/>
  <c r="M11" i="3"/>
  <c r="AG11" i="3"/>
  <c r="U6" i="3"/>
  <c r="M10" i="3"/>
  <c r="AG10" i="3"/>
  <c r="U5" i="3"/>
  <c r="M9" i="3"/>
  <c r="AG9" i="3"/>
  <c r="U4" i="3"/>
  <c r="M8" i="3"/>
  <c r="AA11" i="3"/>
  <c r="O10" i="3"/>
  <c r="S9" i="3"/>
  <c r="W8" i="3"/>
  <c r="O6" i="3"/>
  <c r="K5" i="3"/>
  <c r="I3" i="3"/>
  <c r="Q4" i="3"/>
  <c r="S12" i="3"/>
  <c r="O11" i="3"/>
  <c r="AE5" i="3"/>
  <c r="O9" i="3"/>
  <c r="G3" i="3"/>
  <c r="K12" i="3"/>
  <c r="W5" i="3"/>
  <c r="AA12" i="3"/>
  <c r="G11" i="3"/>
  <c r="C10" i="3"/>
  <c r="S4" i="3"/>
  <c r="AA8" i="3"/>
  <c r="AI6" i="3"/>
  <c r="AI3" i="3"/>
  <c r="AL12" i="3"/>
  <c r="Y3" i="3"/>
  <c r="I8" i="3"/>
  <c r="Q6" i="3"/>
  <c r="Q5" i="3"/>
  <c r="AC8" i="3"/>
  <c r="C11" i="3"/>
  <c r="G10" i="3"/>
  <c r="K9" i="3"/>
  <c r="O8" i="3"/>
  <c r="AI5" i="3"/>
  <c r="C5" i="3"/>
  <c r="K4" i="3"/>
  <c r="U3" i="3"/>
  <c r="E3" i="3"/>
  <c r="AM3" i="3" s="1"/>
  <c r="E12" i="3"/>
  <c r="AC11" i="3"/>
  <c r="AE7" i="3"/>
  <c r="AA6" i="3"/>
  <c r="G5" i="3"/>
  <c r="AA4" i="3"/>
  <c r="AA3" i="3"/>
  <c r="W7" i="3"/>
  <c r="AI8" i="3"/>
  <c r="C12" i="3"/>
  <c r="AM12" i="3" s="1"/>
  <c r="S6" i="3"/>
  <c r="O5" i="3"/>
  <c r="C8" i="3"/>
  <c r="AM8" i="3" s="1"/>
  <c r="K6" i="3"/>
  <c r="K3" i="3"/>
  <c r="AM5" i="3" l="1"/>
  <c r="AM10" i="3"/>
  <c r="AM11" i="3"/>
  <c r="AM7" i="3"/>
</calcChain>
</file>

<file path=xl/sharedStrings.xml><?xml version="1.0" encoding="utf-8"?>
<sst xmlns="http://schemas.openxmlformats.org/spreadsheetml/2006/main" count="1383" uniqueCount="648">
  <si>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</si>
  <si>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</si>
  <si>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</si>
  <si>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</si>
  <si>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</si>
  <si>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</si>
  <si>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</si>
  <si>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</si>
  <si>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</si>
  <si>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</si>
  <si>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</si>
  <si>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</si>
  <si>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com.ecyrd.jspwiki.AllTests</t>
  </si>
  <si>
    <t>IN</t>
  </si>
  <si>
    <t>com.ecyrd.jspwiki.attachment.AllTests</t>
  </si>
  <si>
    <t>com.ecyrd.jspwiki.attachment.Attachment</t>
  </si>
  <si>
    <t>LSCC</t>
  </si>
  <si>
    <t>com.ecyrd.jspwiki.attachment.AttachmentManager</t>
  </si>
  <si>
    <t>com.ecyrd.jspwiki.attachment.AttachmentManagerTest</t>
  </si>
  <si>
    <t>com.ecyrd.jspwiki.attachment.AttachmentServlet</t>
  </si>
  <si>
    <t>com.ecyrd.jspwiki.attachment.AttachmentServlet$UploadListener</t>
  </si>
  <si>
    <t>TENDRILS</t>
  </si>
  <si>
    <t>com.ecyrd.jspwiki.attachment.DynamicAttachment</t>
  </si>
  <si>
    <t>com.ecyrd.jspwiki.attachment.DynamicAttachmentProvider</t>
  </si>
  <si>
    <t>Disconnected</t>
  </si>
  <si>
    <t>com.ecyrd.jspwiki.auth.acl.Acl</t>
  </si>
  <si>
    <t>com.ecyrd.jspwiki.auth.acl.AclEntry</t>
  </si>
  <si>
    <t>com.ecyrd.jspwiki.auth.acl.AclEntryImpl</t>
  </si>
  <si>
    <t>OUT</t>
  </si>
  <si>
    <t>com.ecyrd.jspwiki.auth.acl.AclEntryImplTest</t>
  </si>
  <si>
    <t>com.ecyrd.jspwiki.auth.acl.AclImpl</t>
  </si>
  <si>
    <t>com.ecyrd.jspwiki.auth.acl.AclImplTest</t>
  </si>
  <si>
    <t>com.ecyrd.jspwiki.auth.acl.AclManager</t>
  </si>
  <si>
    <t>com.ecyrd.jspwiki.auth.acl.AllTests</t>
  </si>
  <si>
    <t>com.ecyrd.jspwiki.auth.acl.DefaultAclManager</t>
  </si>
  <si>
    <t>com.ecyrd.jspwiki.auth.acl.DefaultAclManagerTest</t>
  </si>
  <si>
    <t>com.ecyrd.jspwiki.auth.acl.UnresolvedPrincipal</t>
  </si>
  <si>
    <t>com.ecyrd.jspwiki.auth.AllTests</t>
  </si>
  <si>
    <t>com.ecyrd.jspwiki.auth.AuthenticationManager</t>
  </si>
  <si>
    <t>com.ecyrd.jspwiki.auth.AuthenticationManagerTest</t>
  </si>
  <si>
    <t>com.ecyrd.jspwiki.auth.AuthenticationManagerTest$DummyAuthorizer</t>
  </si>
  <si>
    <t>com.ecyrd.jspwiki.auth.AuthorizationManager</t>
  </si>
  <si>
    <t>com.ecyrd.jspwiki.auth.AuthorizationManager$1</t>
  </si>
  <si>
    <t>com.ecyrd.jspwiki.auth.AuthorizationManagerTest</t>
  </si>
  <si>
    <t>com.ecyrd.jspwiki.auth.AuthorizationManagerTest$TestPrincipal</t>
  </si>
  <si>
    <t>com.ecyrd.jspwiki.auth.authorize.AllTests</t>
  </si>
  <si>
    <t>com.ecyrd.jspwiki.auth.authorize.Group</t>
  </si>
  <si>
    <t>com.ecyrd.jspwiki.auth.authorize.GroupDatabase</t>
  </si>
  <si>
    <t>com.ecyrd.jspwiki.auth.authorize.GroupManager</t>
  </si>
  <si>
    <t>com.ecyrd.jspwiki.auth.authorize.GroupTest</t>
  </si>
  <si>
    <t>com.ecyrd.jspwiki.auth.authorize.JDBCGroupDatabase</t>
  </si>
  <si>
    <t>com.ecyrd.jspwiki.auth.authorize.JDBCGroupDatabaseTest</t>
  </si>
  <si>
    <t>com.ecyrd.jspwiki.auth.authorize.Role</t>
  </si>
  <si>
    <t>com.ecyrd.jspwiki.auth.authorize.WebAuthorizer</t>
  </si>
  <si>
    <t>com.ecyrd.jspwiki.auth.authorize.WebContainerAuthorizer</t>
  </si>
  <si>
    <t>com.ecyrd.jspwiki.auth.authorize.WebContainerAuthorizer$LocalEntityResolver</t>
  </si>
  <si>
    <t>com.ecyrd.jspwiki.auth.authorize.WebContainerAuthorizerTest</t>
  </si>
  <si>
    <t>com.ecyrd.jspwiki.auth.authorize.XMLGroupDatabase</t>
  </si>
  <si>
    <t>com.ecyrd.jspwiki.auth.authorize.XMLGroupDatabaseTest</t>
  </si>
  <si>
    <t>com.ecyrd.jspwiki.auth.Authorizer</t>
  </si>
  <si>
    <t>com.ecyrd.jspwiki.auth.GroupManagerTest</t>
  </si>
  <si>
    <t>com.ecyrd.jspwiki.auth.GroupPrincipal</t>
  </si>
  <si>
    <t>com.ecyrd.jspwiki.auth.login.AbstractLoginModule</t>
  </si>
  <si>
    <t>com.ecyrd.jspwiki.auth.login.AllTests</t>
  </si>
  <si>
    <t>com.ecyrd.jspwiki.auth.login.AnonymousLoginModule</t>
  </si>
  <si>
    <t>TUBES</t>
  </si>
  <si>
    <t>com.ecyrd.jspwiki.auth.login.AnonymousLoginModuleTest</t>
  </si>
  <si>
    <t>com.ecyrd.jspwiki.auth.login.AuthorizerCallback</t>
  </si>
  <si>
    <t>com.ecyrd.jspwiki.auth.login.CookieAssertionLoginModule</t>
  </si>
  <si>
    <t>com.ecyrd.jspwiki.auth.login.CookieAssertionLoginModuleTest</t>
  </si>
  <si>
    <t>com.ecyrd.jspwiki.auth.login.CookieAuthenticationLoginModule</t>
  </si>
  <si>
    <t>com.ecyrd.jspwiki.auth.login.HttpRequestCallback</t>
  </si>
  <si>
    <t>com.ecyrd.jspwiki.auth.login.PrincipalWrapper</t>
  </si>
  <si>
    <t>com.ecyrd.jspwiki.auth.login.UserDatabaseCallback</t>
  </si>
  <si>
    <t>com.ecyrd.jspwiki.auth.login.UserDatabaseLoginModule</t>
  </si>
  <si>
    <t>com.ecyrd.jspwiki.auth.login.UserDatabaseLoginModuleTest</t>
  </si>
  <si>
    <t>com.ecyrd.jspwiki.auth.login.WebContainerCallbackHandler</t>
  </si>
  <si>
    <t>com.ecyrd.jspwiki.auth.login.WebContainerLoginModule</t>
  </si>
  <si>
    <t>com.ecyrd.jspwiki.auth.login.WebContainerLoginModuleTest</t>
  </si>
  <si>
    <t>com.ecyrd.jspwiki.auth.login.WikiCallbackHandler</t>
  </si>
  <si>
    <t>com.ecyrd.jspwiki.auth.login.WikiEngineCallback</t>
  </si>
  <si>
    <t>com.ecyrd.jspwiki.auth.NoSuchPrincipalException</t>
  </si>
  <si>
    <t>com.ecyrd.jspwiki.auth.permissions.AllPermission</t>
  </si>
  <si>
    <t>com.ecyrd.jspwiki.auth.permissions.AllPermissionCollection</t>
  </si>
  <si>
    <t>com.ecyrd.jspwiki.auth.permissions.AllPermissionCollectionTest</t>
  </si>
  <si>
    <t>com.ecyrd.jspwiki.auth.permissions.AllPermissionTest</t>
  </si>
  <si>
    <t>com.ecyrd.jspwiki.auth.permissions.AllTests</t>
  </si>
  <si>
    <t>com.ecyrd.jspwiki.auth.permissions.GroupPermission</t>
  </si>
  <si>
    <t>com.ecyrd.jspwiki.auth.permissions.GroupPermissionTest</t>
  </si>
  <si>
    <t>com.ecyrd.jspwiki.auth.permissions.GroupPermissionTest$1</t>
  </si>
  <si>
    <t>com.ecyrd.jspwiki.auth.permissions.PagePermission</t>
  </si>
  <si>
    <t>com.ecyrd.jspwiki.auth.permissions.PagePermissionTest</t>
  </si>
  <si>
    <t>com.ecyrd.jspwiki.auth.permissions.PermissionFactory</t>
  </si>
  <si>
    <t>com.ecyrd.jspwiki.auth.permissions.WikiPermission</t>
  </si>
  <si>
    <t>com.ecyrd.jspwiki.auth.permissions.WikiPermissionTest</t>
  </si>
  <si>
    <t>com.ecyrd.jspwiki.auth.PrincipalComparator</t>
  </si>
  <si>
    <t>com.ecyrd.jspwiki.auth.SecurityEventTrap</t>
  </si>
  <si>
    <t>com.ecyrd.jspwiki.auth.SecurityVerifier</t>
  </si>
  <si>
    <t>com.ecyrd.jspwiki.auth.SecurityVerifier$1</t>
  </si>
  <si>
    <t>com.ecyrd.jspwiki.auth.SessionMonitor</t>
  </si>
  <si>
    <t>com.ecyrd.jspwiki.auth.user.AbstractUserDatabase</t>
  </si>
  <si>
    <t>com.ecyrd.jspwiki.auth.user.AllTests</t>
  </si>
  <si>
    <t>com.ecyrd.jspwiki.auth.user.DefaultUserProfile</t>
  </si>
  <si>
    <t>com.ecyrd.jspwiki.auth.user.DuplicateUserException</t>
  </si>
  <si>
    <t>com.ecyrd.jspwiki.auth.user.JDBCUserDatabase</t>
  </si>
  <si>
    <t>com.ecyrd.jspwiki.auth.user.JDBCUserDatabaseTest</t>
  </si>
  <si>
    <t>com.ecyrd.jspwiki.auth.user.UserDatabase</t>
  </si>
  <si>
    <t>com.ecyrd.jspwiki.auth.user.UserProfile</t>
  </si>
  <si>
    <t>com.ecyrd.jspwiki.auth.user.UserProfileTest</t>
  </si>
  <si>
    <t>com.ecyrd.jspwiki.auth.user.XMLUserDatabase</t>
  </si>
  <si>
    <t>com.ecyrd.jspwiki.auth.user.XMLUserDatabaseTest</t>
  </si>
  <si>
    <t>com.ecyrd.jspwiki.auth.UserManager</t>
  </si>
  <si>
    <t>com.ecyrd.jspwiki.auth.UserManager$DummyUserDatabase</t>
  </si>
  <si>
    <t>com.ecyrd.jspwiki.auth.UserManager$JSONUserModule</t>
  </si>
  <si>
    <t>com.ecyrd.jspwiki.auth.UserManager$SaveUserProfileTask</t>
  </si>
  <si>
    <t>com.ecyrd.jspwiki.auth.UserManagerTest</t>
  </si>
  <si>
    <t>com.ecyrd.jspwiki.auth.Users</t>
  </si>
  <si>
    <t>com.ecyrd.jspwiki.auth.WikiPrincipal</t>
  </si>
  <si>
    <t>com.ecyrd.jspwiki.auth.WikiSecurityException</t>
  </si>
  <si>
    <t>com.ecyrd.jspwiki.content.AllTests</t>
  </si>
  <si>
    <t>com.ecyrd.jspwiki.content.Exporter</t>
  </si>
  <si>
    <t>com.ecyrd.jspwiki.content.Exporter$1</t>
  </si>
  <si>
    <t>com.ecyrd.jspwiki.content.ExporterTest</t>
  </si>
  <si>
    <t>com.ecyrd.jspwiki.content.PageRenamer</t>
  </si>
  <si>
    <t>com.ecyrd.jspwiki.content.PageRenamerTest</t>
  </si>
  <si>
    <t>com.ecyrd.jspwiki.dav.AllTests</t>
  </si>
  <si>
    <t>com.ecyrd.jspwiki.dav.AttachmentDavProvider</t>
  </si>
  <si>
    <t>com.ecyrd.jspwiki.dav.AttachmentDavProviderTest</t>
  </si>
  <si>
    <t>com.ecyrd.jspwiki.dav.DavContext</t>
  </si>
  <si>
    <t>com.ecyrd.jspwiki.dav.DavPath</t>
  </si>
  <si>
    <t>com.ecyrd.jspwiki.dav.DavPathTest</t>
  </si>
  <si>
    <t>com.ecyrd.jspwiki.dav.DavProvider</t>
  </si>
  <si>
    <t>com.ecyrd.jspwiki.dav.DavUtil</t>
  </si>
  <si>
    <t>com.ecyrd.jspwiki.dav.HTMLPagesDavProvider</t>
  </si>
  <si>
    <t>com.ecyrd.jspwiki.dav.HTMLPagesDavProviderTest</t>
  </si>
  <si>
    <t>com.ecyrd.jspwiki.dav.items.AttachmentDirectoryItem</t>
  </si>
  <si>
    <t>com.ecyrd.jspwiki.dav.items.AttachmentItem</t>
  </si>
  <si>
    <t>com.ecyrd.jspwiki.dav.items.DavItem</t>
  </si>
  <si>
    <t>com.ecyrd.jspwiki.dav.items.DirectoryItem</t>
  </si>
  <si>
    <t>com.ecyrd.jspwiki.dav.items.HTMLPageDavItem</t>
  </si>
  <si>
    <t>com.ecyrd.jspwiki.dav.items.PageDavItem</t>
  </si>
  <si>
    <t>com.ecyrd.jspwiki.dav.items.TopLevelDavItem</t>
  </si>
  <si>
    <t>com.ecyrd.jspwiki.dav.methods.DavMethod</t>
  </si>
  <si>
    <t>com.ecyrd.jspwiki.dav.methods.GetMethod</t>
  </si>
  <si>
    <t>com.ecyrd.jspwiki.dav.methods.PropFindMethod</t>
  </si>
  <si>
    <t>com.ecyrd.jspwiki.dav.methods.PropPatchMethod</t>
  </si>
  <si>
    <t>com.ecyrd.jspwiki.dav.RawPagesDavProvider</t>
  </si>
  <si>
    <t>com.ecyrd.jspwiki.dav.RawPagesDavProviderTest</t>
  </si>
  <si>
    <t>com.ecyrd.jspwiki.dav.WebdavServlet</t>
  </si>
  <si>
    <t>com.ecyrd.jspwiki.dav.WikiDavProvider</t>
  </si>
  <si>
    <t>com.ecyrd.jspwiki.dav.WikiDavServlet</t>
  </si>
  <si>
    <t>com.ecyrd.jspwiki.dav.WikiRootProvider</t>
  </si>
  <si>
    <t>com.ecyrd.jspwiki.diff.AllTests</t>
  </si>
  <si>
    <t>com.ecyrd.jspwiki.diff.ContextualDiffProvider</t>
  </si>
  <si>
    <t>com.ecyrd.jspwiki.diff.ContextualDiffProvider$ChangeMerger</t>
  </si>
  <si>
    <t>com.ecyrd.jspwiki.diff.ContextualDiffProviderTest</t>
  </si>
  <si>
    <t>com.ecyrd.jspwiki.diff.DifferenceManager</t>
  </si>
  <si>
    <t>com.ecyrd.jspwiki.diff.DiffProvider</t>
  </si>
  <si>
    <t>com.ecyrd.jspwiki.diff.DiffProvider$NullDiffProvider</t>
  </si>
  <si>
    <t>com.ecyrd.jspwiki.diff.ExternalDiffProvider</t>
  </si>
  <si>
    <t>com.ecyrd.jspwiki.diff.TraditionalDiffProvider</t>
  </si>
  <si>
    <t>com.ecyrd.jspwiki.diff.TraditionalDiffProvider$RevisionPrint</t>
  </si>
  <si>
    <t>com.ecyrd.jspwiki.event.PageEventFilter</t>
  </si>
  <si>
    <t>com.ecyrd.jspwiki.event.WikiEngineEvent</t>
  </si>
  <si>
    <t>com.ecyrd.jspwiki.event.WikiEvent</t>
  </si>
  <si>
    <t>com.ecyrd.jspwiki.event.WikiEventListener</t>
  </si>
  <si>
    <t>com.ecyrd.jspwiki.event.WikiEventManager</t>
  </si>
  <si>
    <t>com.ecyrd.jspwiki.event.WikiEventManager$WikiEventDelegate</t>
  </si>
  <si>
    <t>com.ecyrd.jspwiki.event.WikiEventManager$WikiEventListenerComparator</t>
  </si>
  <si>
    <t>com.ecyrd.jspwiki.event.WikiEventUtils</t>
  </si>
  <si>
    <t>com.ecyrd.jspwiki.event.WikiPageEvent</t>
  </si>
  <si>
    <t>com.ecyrd.jspwiki.event.WikiPageRenameEvent</t>
  </si>
  <si>
    <t>com.ecyrd.jspwiki.event.WikiSecurityEvent</t>
  </si>
  <si>
    <t>com.ecyrd.jspwiki.event.WorkflowEvent</t>
  </si>
  <si>
    <t>com.ecyrd.jspwiki.FileUtil</t>
  </si>
  <si>
    <t>com.ecyrd.jspwiki.FileUtilTest</t>
  </si>
  <si>
    <t>com.ecyrd.jspwiki.filters.AllTests</t>
  </si>
  <si>
    <t>com.ecyrd.jspwiki.filters.BasicPageFilter</t>
  </si>
  <si>
    <t>com.ecyrd.jspwiki.filters.CreoleFilter</t>
  </si>
  <si>
    <t>com.ecyrd.jspwiki.filters.FilterException</t>
  </si>
  <si>
    <t>com.ecyrd.jspwiki.filters.FilterManager</t>
  </si>
  <si>
    <t>com.ecyrd.jspwiki.filters.FilterManager$PageFilterInfo</t>
  </si>
  <si>
    <t>com.ecyrd.jspwiki.filters.FilterManagerTest</t>
  </si>
  <si>
    <t>com.ecyrd.jspwiki.filters.PageFilter</t>
  </si>
  <si>
    <t>com.ecyrd.jspwiki.filters.PingWeblogsComFilter</t>
  </si>
  <si>
    <t>com.ecyrd.jspwiki.filters.PingWeblogsComFilter$1</t>
  </si>
  <si>
    <t>com.ecyrd.jspwiki.filters.ProfanityFilter</t>
  </si>
  <si>
    <t>com.ecyrd.jspwiki.filters.RedirectException</t>
  </si>
  <si>
    <t>com.ecyrd.jspwiki.filters.SpamFilter</t>
  </si>
  <si>
    <t>com.ecyrd.jspwiki.filters.SpamFilter$Change</t>
  </si>
  <si>
    <t>com.ecyrd.jspwiki.filters.SpamFilter$Host</t>
  </si>
  <si>
    <t>com.ecyrd.jspwiki.filters.TestFilter</t>
  </si>
  <si>
    <t>com.ecyrd.jspwiki.forms.FormClose</t>
  </si>
  <si>
    <t>com.ecyrd.jspwiki.forms.FormElement</t>
  </si>
  <si>
    <t>com.ecyrd.jspwiki.forms.FormHandler</t>
  </si>
  <si>
    <t>com.ecyrd.jspwiki.forms.FormInfo</t>
  </si>
  <si>
    <t>com.ecyrd.jspwiki.forms.FormInput</t>
  </si>
  <si>
    <t>com.ecyrd.jspwiki.forms.FormOpen</t>
  </si>
  <si>
    <t>com.ecyrd.jspwiki.forms.FormOutput</t>
  </si>
  <si>
    <t>com.ecyrd.jspwiki.forms.FormSelect</t>
  </si>
  <si>
    <t>com.ecyrd.jspwiki.forms.FormSet</t>
  </si>
  <si>
    <t>com.ecyrd.jspwiki.forms.FormTextarea</t>
  </si>
  <si>
    <t>com.ecyrd.jspwiki.htmltowiki.AllTests</t>
  </si>
  <si>
    <t>com.ecyrd.jspwiki.htmltowiki.ForgetNullValuesLinkedHashMap</t>
  </si>
  <si>
    <t>com.ecyrd.jspwiki.htmltowiki.HtmlStringToWikiTranslator</t>
  </si>
  <si>
    <t>com.ecyrd.jspwiki.htmltowiki.HtmlStringToWikiTranslatorTest</t>
  </si>
  <si>
    <t>com.ecyrd.jspwiki.htmltowiki.PersistentMapDecorator</t>
  </si>
  <si>
    <t>com.ecyrd.jspwiki.htmltowiki.PropertiesUtils</t>
  </si>
  <si>
    <t>com.ecyrd.jspwiki.htmltowiki.WhitespaceTrimWriter</t>
  </si>
  <si>
    <t>com.ecyrd.jspwiki.htmltowiki.XHtmlElementToWikiTranslator</t>
  </si>
  <si>
    <t>com.ecyrd.jspwiki.htmltowiki.XHtmlElementToWikiTranslator$LiStack</t>
  </si>
  <si>
    <t>com.ecyrd.jspwiki.htmltowiki.XHtmlElementToWikiTranslator$PreStack</t>
  </si>
  <si>
    <t>com.ecyrd.jspwiki.htmltowiki.XHtmlToWikiConfig</t>
  </si>
  <si>
    <t>com.ecyrd.jspwiki.i18n.InternationalizationManager</t>
  </si>
  <si>
    <t>com.ecyrd.jspwiki.InternalWikiException</t>
  </si>
  <si>
    <t>com.ecyrd.jspwiki.LinkCollector</t>
  </si>
  <si>
    <t>com.ecyrd.jspwiki.modules.InternalModule</t>
  </si>
  <si>
    <t>com.ecyrd.jspwiki.modules.ModuleManager</t>
  </si>
  <si>
    <t>com.ecyrd.jspwiki.modules.WikiModuleInfo</t>
  </si>
  <si>
    <t>com.ecyrd.jspwiki.NoRequiredPropertyException</t>
  </si>
  <si>
    <t>com.ecyrd.jspwiki.NoSuchVariableException</t>
  </si>
  <si>
    <t>com.ecyrd.jspwiki.PageLock</t>
  </si>
  <si>
    <t>com.ecyrd.jspwiki.PageManager</t>
  </si>
  <si>
    <t>com.ecyrd.jspwiki.PageManager$LockReaper</t>
  </si>
  <si>
    <t>com.ecyrd.jspwiki.PageManager$PreSaveWikiPageTask</t>
  </si>
  <si>
    <t>com.ecyrd.jspwiki.PageManager$SaveWikiPageTask</t>
  </si>
  <si>
    <t>com.ecyrd.jspwiki.PageManagerTest</t>
  </si>
  <si>
    <t>com.ecyrd.jspwiki.PageTimeComparator</t>
  </si>
  <si>
    <t>com.ecyrd.jspwiki.parser.AllTests</t>
  </si>
  <si>
    <t>com.ecyrd.jspwiki.parser.CreoleToJSPWikiTranslator</t>
  </si>
  <si>
    <t>com.ecyrd.jspwiki.parser.CreoleToJSPWikiTranslatorTest</t>
  </si>
  <si>
    <t>com.ecyrd.jspwiki.parser.Heading</t>
  </si>
  <si>
    <t>com.ecyrd.jspwiki.parser.HeadingListener</t>
  </si>
  <si>
    <t>com.ecyrd.jspwiki.parser.JSPWikiMarkupParser</t>
  </si>
  <si>
    <t>com.ecyrd.jspwiki.parser.JSPWikiMarkupParser$StartingComparator</t>
  </si>
  <si>
    <t>com.ecyrd.jspwiki.parser.JSPWikiMarkupParserTest</t>
  </si>
  <si>
    <t>com.ecyrd.jspwiki.parser.LinkParser</t>
  </si>
  <si>
    <t>com.ecyrd.jspwiki.parser.LinkParser$Link</t>
  </si>
  <si>
    <t>com.ecyrd.jspwiki.parser.MarkupParser</t>
  </si>
  <si>
    <t>com.ecyrd.jspwiki.parser.MarkupParserTest</t>
  </si>
  <si>
    <t>com.ecyrd.jspwiki.parser.ParseException</t>
  </si>
  <si>
    <t>com.ecyrd.jspwiki.parser.PluginContent</t>
  </si>
  <si>
    <t>com.ecyrd.jspwiki.parser.VariableContent</t>
  </si>
  <si>
    <t>com.ecyrd.jspwiki.parser.WikiDocument</t>
  </si>
  <si>
    <t>com.ecyrd.jspwiki.plugin.AbstractReferralPlugin</t>
  </si>
  <si>
    <t>com.ecyrd.jspwiki.plugin.AbstractReferralPlugin$CutMutator</t>
  </si>
  <si>
    <t>com.ecyrd.jspwiki.plugin.AllTests</t>
  </si>
  <si>
    <t>com.ecyrd.jspwiki.plugin.BugReportHandler</t>
  </si>
  <si>
    <t>com.ecyrd.jspwiki.plugin.Counter</t>
  </si>
  <si>
    <t>com.ecyrd.jspwiki.plugin.CounterPluginTest</t>
  </si>
  <si>
    <t>com.ecyrd.jspwiki.plugin.CurrentTimePlugin</t>
  </si>
  <si>
    <t>com.ecyrd.jspwiki.plugin.Denounce</t>
  </si>
  <si>
    <t>com.ecyrd.jspwiki.plugin.Groups</t>
  </si>
  <si>
    <t>com.ecyrd.jspwiki.plugin.GroupsTest</t>
  </si>
  <si>
    <t>com.ecyrd.jspwiki.plugin.IfPlugin</t>
  </si>
  <si>
    <t>com.ecyrd.jspwiki.plugin.Image</t>
  </si>
  <si>
    <t>com.ecyrd.jspwiki.plugin.IndexPlugin</t>
  </si>
  <si>
    <t>com.ecyrd.jspwiki.plugin.InitializablePlugin</t>
  </si>
  <si>
    <t>com.ecyrd.jspwiki.plugin.InsertPage</t>
  </si>
  <si>
    <t>com.ecyrd.jspwiki.plugin.InsertPageTest</t>
  </si>
  <si>
    <t>com.ecyrd.jspwiki.plugin.JavaScriptPlugin</t>
  </si>
  <si>
    <t>com.ecyrd.jspwiki.plugin.ListLocksPlugin</t>
  </si>
  <si>
    <t>com.ecyrd.jspwiki.plugin.Note</t>
  </si>
  <si>
    <t>com.ecyrd.jspwiki.plugin.PageViewPlugin</t>
  </si>
  <si>
    <t>com.ecyrd.jspwiki.plugin.PageViewPlugin$Counter</t>
  </si>
  <si>
    <t>com.ecyrd.jspwiki.plugin.PageViewPlugin$CounterSaveThread</t>
  </si>
  <si>
    <t>com.ecyrd.jspwiki.plugin.PageViewPlugin$PageViewManager</t>
  </si>
  <si>
    <t>com.ecyrd.jspwiki.plugin.PageViewPlugin$PageViewManager$1</t>
  </si>
  <si>
    <t>com.ecyrd.jspwiki.plugin.PageViewPluginTest</t>
  </si>
  <si>
    <t>com.ecyrd.jspwiki.plugin.ParserStagePlugin</t>
  </si>
  <si>
    <t>com.ecyrd.jspwiki.plugin.PluginException</t>
  </si>
  <si>
    <t>com.ecyrd.jspwiki.plugin.PluginManager</t>
  </si>
  <si>
    <t>com.ecyrd.jspwiki.plugin.PluginManager$WikiPluginInfo</t>
  </si>
  <si>
    <t>com.ecyrd.jspwiki.plugin.PluginManagerTest</t>
  </si>
  <si>
    <t>com.ecyrd.jspwiki.plugin.RecentChangesPlugin</t>
  </si>
  <si>
    <t>com.ecyrd.jspwiki.plugin.RecentChangesPluginTest</t>
  </si>
  <si>
    <t>com.ecyrd.jspwiki.plugin.ReferredPagesPlugin</t>
  </si>
  <si>
    <t>com.ecyrd.jspwiki.plugin.ReferringPagesPlugin</t>
  </si>
  <si>
    <t>com.ecyrd.jspwiki.plugin.ReferringPagesPluginTest</t>
  </si>
  <si>
    <t>com.ecyrd.jspwiki.plugin.RPCSamplePlugin</t>
  </si>
  <si>
    <t>com.ecyrd.jspwiki.plugin.SamplePlugin</t>
  </si>
  <si>
    <t>com.ecyrd.jspwiki.plugin.Search</t>
  </si>
  <si>
    <t>com.ecyrd.jspwiki.plugin.SessionsPlugin</t>
  </si>
  <si>
    <t>com.ecyrd.jspwiki.plugin.TableOfContents</t>
  </si>
  <si>
    <t>com.ecyrd.jspwiki.plugin.TableOfContentsTest</t>
  </si>
  <si>
    <t>com.ecyrd.jspwiki.plugin.UndefinedPagesPlugin</t>
  </si>
  <si>
    <t>com.ecyrd.jspwiki.plugin.UndefinedPagesPluginTest</t>
  </si>
  <si>
    <t>com.ecyrd.jspwiki.plugin.UnusedPagesPlugin</t>
  </si>
  <si>
    <t>com.ecyrd.jspwiki.plugin.WeblogArchivePlugin</t>
  </si>
  <si>
    <t>com.ecyrd.jspwiki.plugin.WeblogArchivePlugin$ArchiveComparator</t>
  </si>
  <si>
    <t>com.ecyrd.jspwiki.plugin.WeblogEntryPlugin</t>
  </si>
  <si>
    <t>com.ecyrd.jspwiki.plugin.WeblogPlugin</t>
  </si>
  <si>
    <t>com.ecyrd.jspwiki.plugin.WeblogPlugin$PageDateComparator</t>
  </si>
  <si>
    <t>com.ecyrd.jspwiki.plugin.WikiPlugin</t>
  </si>
  <si>
    <t>com.ecyrd.jspwiki.preferences.Preferences</t>
  </si>
  <si>
    <t>com.ecyrd.jspwiki.preferences.Preferences$TimeFormat</t>
  </si>
  <si>
    <t>com.ecyrd.jspwiki.PropertyReader</t>
  </si>
  <si>
    <t>com.ecyrd.jspwiki.PropertyReaderTest</t>
  </si>
  <si>
    <t>com.ecyrd.jspwiki.providers.AbstractFileProvider</t>
  </si>
  <si>
    <t>com.ecyrd.jspwiki.providers.AbstractFileProvider$WikiFileFilter</t>
  </si>
  <si>
    <t>com.ecyrd.jspwiki.providers.AllTests</t>
  </si>
  <si>
    <t>com.ecyrd.jspwiki.providers.BasicAttachmentProvider</t>
  </si>
  <si>
    <t>com.ecyrd.jspwiki.providers.BasicAttachmentProvider$AttachmentFilter</t>
  </si>
  <si>
    <t>com.ecyrd.jspwiki.providers.BasicAttachmentProvider$AttachmentVersionFilter</t>
  </si>
  <si>
    <t>com.ecyrd.jspwiki.providers.BasicAttachmentProviderTest</t>
  </si>
  <si>
    <t>com.ecyrd.jspwiki.providers.CachingAttachmentProvider</t>
  </si>
  <si>
    <t>com.ecyrd.jspwiki.providers.CachingAttachmentProvider$CachedAttachmentCollector</t>
  </si>
  <si>
    <t>com.ecyrd.jspwiki.providers.CachingProvider</t>
  </si>
  <si>
    <t>com.ecyrd.jspwiki.providers.CachingProvider$CacheItemCollector</t>
  </si>
  <si>
    <t>com.ecyrd.jspwiki.providers.CachingProviderTest</t>
  </si>
  <si>
    <t>com.ecyrd.jspwiki.providers.CounterProvider</t>
  </si>
  <si>
    <t>com.ecyrd.jspwiki.providers.FastSearch</t>
  </si>
  <si>
    <t>com.ecyrd.jspwiki.providers.FileSystemProvider</t>
  </si>
  <si>
    <t>com.ecyrd.jspwiki.providers.FileSystemProviderTest</t>
  </si>
  <si>
    <t>com.ecyrd.jspwiki.providers.NoSuchVersionException</t>
  </si>
  <si>
    <t>com.ecyrd.jspwiki.providers.ProviderException</t>
  </si>
  <si>
    <t>com.ecyrd.jspwiki.providers.RCSFileProvider</t>
  </si>
  <si>
    <t>com.ecyrd.jspwiki.providers.RCSFileProviderTest</t>
  </si>
  <si>
    <t>com.ecyrd.jspwiki.providers.RepositoryModifiedException</t>
  </si>
  <si>
    <t>com.ecyrd.jspwiki.providers.VersioningFileProvider</t>
  </si>
  <si>
    <t>com.ecyrd.jspwiki.providers.VersioningFileProvider$CachedProperties</t>
  </si>
  <si>
    <t>com.ecyrd.jspwiki.providers.VersioningFileProviderTest</t>
  </si>
  <si>
    <t>com.ecyrd.jspwiki.providers.VersioningProvider</t>
  </si>
  <si>
    <t>com.ecyrd.jspwiki.providers.VerySimpleProvider</t>
  </si>
  <si>
    <t>com.ecyrd.jspwiki.providers.WikiAttachmentProvider</t>
  </si>
  <si>
    <t>com.ecyrd.jspwiki.providers.WikiPageProvider</t>
  </si>
  <si>
    <t>com.ecyrd.jspwiki.QueryItem</t>
  </si>
  <si>
    <t>com.ecyrd.jspwiki.ReferenceManager</t>
  </si>
  <si>
    <t>com.ecyrd.jspwiki.ReferenceManagerTest</t>
  </si>
  <si>
    <t>com.ecyrd.jspwiki.Release</t>
  </si>
  <si>
    <t>com.ecyrd.jspwiki.ReleaseTest</t>
  </si>
  <si>
    <t>com.ecyrd.jspwiki.render.AllTests</t>
  </si>
  <si>
    <t>com.ecyrd.jspwiki.render.CleanTextRenderer</t>
  </si>
  <si>
    <t>com.ecyrd.jspwiki.render.CreoleRenderer</t>
  </si>
  <si>
    <t>com.ecyrd.jspwiki.render.CreoleRendererTest</t>
  </si>
  <si>
    <t>com.ecyrd.jspwiki.render.RenderingManager</t>
  </si>
  <si>
    <t>com.ecyrd.jspwiki.render.RenderingManagerTest</t>
  </si>
  <si>
    <t>com.ecyrd.jspwiki.render.WikiRenderer</t>
  </si>
  <si>
    <t>com.ecyrd.jspwiki.render.WysiwygEditingRenderer</t>
  </si>
  <si>
    <t>com.ecyrd.jspwiki.render.WysiwygEditingRendererTest</t>
  </si>
  <si>
    <t>com.ecyrd.jspwiki.render.XHTMLRenderer</t>
  </si>
  <si>
    <t>com.ecyrd.jspwiki.rpc.atom.AtomAPIServlet</t>
  </si>
  <si>
    <t>com.ecyrd.jspwiki.rpc.json.JSONRPCManager</t>
  </si>
  <si>
    <t>com.ecyrd.jspwiki.rpc.json.JSONRPCManager$CallbackContainer</t>
  </si>
  <si>
    <t>com.ecyrd.jspwiki.rpc.json.JSONRPCManager$WikiJSONAccessor</t>
  </si>
  <si>
    <t>com.ecyrd.jspwiki.rpc.RPCCallable</t>
  </si>
  <si>
    <t>com.ecyrd.jspwiki.rpc.RPCManager</t>
  </si>
  <si>
    <t>com.ecyrd.jspwiki.rss.AllTests</t>
  </si>
  <si>
    <t>com.ecyrd.jspwiki.rss.AtomFeed</t>
  </si>
  <si>
    <t>com.ecyrd.jspwiki.rss.Entry</t>
  </si>
  <si>
    <t>com.ecyrd.jspwiki.rss.Feed</t>
  </si>
  <si>
    <t>com.ecyrd.jspwiki.rss.RSS10Feed</t>
  </si>
  <si>
    <t>com.ecyrd.jspwiki.rss.RSS20Feed</t>
  </si>
  <si>
    <t>com.ecyrd.jspwiki.rss.RSSGenerator</t>
  </si>
  <si>
    <t>com.ecyrd.jspwiki.rss.RSSGeneratorTest</t>
  </si>
  <si>
    <t>com.ecyrd.jspwiki.rss.RSSThread</t>
  </si>
  <si>
    <t>com.ecyrd.jspwiki.search.AllTests</t>
  </si>
  <si>
    <t>com.ecyrd.jspwiki.search.BasicSearchProvider</t>
  </si>
  <si>
    <t>com.ecyrd.jspwiki.search.LuceneSearchProvider</t>
  </si>
  <si>
    <t>com.ecyrd.jspwiki.search.LuceneSearchProvider$LuceneUpdater</t>
  </si>
  <si>
    <t>com.ecyrd.jspwiki.search.LuceneSearchProvider$SearchResultImpl</t>
  </si>
  <si>
    <t>com.ecyrd.jspwiki.search.SearchManager</t>
  </si>
  <si>
    <t>com.ecyrd.jspwiki.search.SearchManager$JSONSearch</t>
  </si>
  <si>
    <t>com.ecyrd.jspwiki.search.SearchManagerTest</t>
  </si>
  <si>
    <t>com.ecyrd.jspwiki.search.SearchProvider</t>
  </si>
  <si>
    <t>com.ecyrd.jspwiki.SearchMatcher</t>
  </si>
  <si>
    <t>com.ecyrd.jspwiki.SearchMatcher$SearchResultImpl</t>
  </si>
  <si>
    <t>com.ecyrd.jspwiki.SearchResult</t>
  </si>
  <si>
    <t>com.ecyrd.jspwiki.SearchResultComparator</t>
  </si>
  <si>
    <t>com.ecyrd.jspwiki.StringTransmutator</t>
  </si>
  <si>
    <t>com.ecyrd.jspwiki.tags.AdminBeanIteratorInfo</t>
  </si>
  <si>
    <t>com.ecyrd.jspwiki.tags.AdminBeanIteratorTag</t>
  </si>
  <si>
    <t>com.ecyrd.jspwiki.tags.AttachmentsIteratorInfo</t>
  </si>
  <si>
    <t>com.ecyrd.jspwiki.tags.AttachmentsIteratorTag</t>
  </si>
  <si>
    <t>com.ecyrd.jspwiki.tags.AuthorTag</t>
  </si>
  <si>
    <t>com.ecyrd.jspwiki.tags.BaseURLTag</t>
  </si>
  <si>
    <t>com.ecyrd.jspwiki.tags.BreadcrumbsTag</t>
  </si>
  <si>
    <t>com.ecyrd.jspwiki.tags.BreadcrumbsTag$FixedQueue</t>
  </si>
  <si>
    <t>com.ecyrd.jspwiki.tags.CalendarTag</t>
  </si>
  <si>
    <t>com.ecyrd.jspwiki.tags.CheckLockInfo</t>
  </si>
  <si>
    <t>com.ecyrd.jspwiki.tags.CheckLockTag</t>
  </si>
  <si>
    <t>com.ecyrd.jspwiki.tags.CheckLockTag$LockState</t>
  </si>
  <si>
    <t>com.ecyrd.jspwiki.tags.CheckRequestContextTag</t>
  </si>
  <si>
    <t>com.ecyrd.jspwiki.tags.CheckVersionTag</t>
  </si>
  <si>
    <t>com.ecyrd.jspwiki.tags.CheckVersionTag$VersionMode</t>
  </si>
  <si>
    <t>com.ecyrd.jspwiki.tags.CommentLinkTag</t>
  </si>
  <si>
    <t>com.ecyrd.jspwiki.tags.ContentEncodingTag</t>
  </si>
  <si>
    <t>com.ecyrd.jspwiki.tags.ContentTag</t>
  </si>
  <si>
    <t>com.ecyrd.jspwiki.tags.CookieTag</t>
  </si>
  <si>
    <t>com.ecyrd.jspwiki.tags.DiffLinkTag</t>
  </si>
  <si>
    <t>com.ecyrd.jspwiki.tags.EditLinkTag</t>
  </si>
  <si>
    <t>com.ecyrd.jspwiki.tags.EditorIteratorInfo</t>
  </si>
  <si>
    <t>com.ecyrd.jspwiki.tags.EditorIteratorTag</t>
  </si>
  <si>
    <t>com.ecyrd.jspwiki.tags.EditorTag</t>
  </si>
  <si>
    <t>com.ecyrd.jspwiki.tags.FeedDiscoveryTag</t>
  </si>
  <si>
    <t>com.ecyrd.jspwiki.tags.HasAttachmentsTag</t>
  </si>
  <si>
    <t>com.ecyrd.jspwiki.tags.HistoryIteratorInfo</t>
  </si>
  <si>
    <t>com.ecyrd.jspwiki.tags.HistoryIteratorTag</t>
  </si>
  <si>
    <t>com.ecyrd.jspwiki.tags.IfNoSearchResultsTag</t>
  </si>
  <si>
    <t>com.ecyrd.jspwiki.tags.IncludeResourcesTag</t>
  </si>
  <si>
    <t>com.ecyrd.jspwiki.tags.IncludeTag</t>
  </si>
  <si>
    <t>com.ecyrd.jspwiki.tags.InsertDiffTag</t>
  </si>
  <si>
    <t>com.ecyrd.jspwiki.tags.InsertPageTag</t>
  </si>
  <si>
    <t>com.ecyrd.jspwiki.tags.IteratorTag</t>
  </si>
  <si>
    <t>com.ecyrd.jspwiki.tags.LinkTag</t>
  </si>
  <si>
    <t>com.ecyrd.jspwiki.tags.LinkToParentTag</t>
  </si>
  <si>
    <t>com.ecyrd.jspwiki.tags.LinkToTag</t>
  </si>
  <si>
    <t>com.ecyrd.jspwiki.tags.MessagesTag</t>
  </si>
  <si>
    <t>com.ecyrd.jspwiki.tags.NextVersionTag</t>
  </si>
  <si>
    <t>com.ecyrd.jspwiki.tags.NoSuchPageTag</t>
  </si>
  <si>
    <t>com.ecyrd.jspwiki.tags.PageDateTag</t>
  </si>
  <si>
    <t>com.ecyrd.jspwiki.tags.PageExistsTag</t>
  </si>
  <si>
    <t>com.ecyrd.jspwiki.tags.PageInfoLinkTag</t>
  </si>
  <si>
    <t>com.ecyrd.jspwiki.tags.PageNameTag</t>
  </si>
  <si>
    <t>com.ecyrd.jspwiki.tags.PageSizeTag</t>
  </si>
  <si>
    <t>com.ecyrd.jspwiki.tags.PageTypeTag</t>
  </si>
  <si>
    <t>com.ecyrd.jspwiki.tags.PageVersionTag</t>
  </si>
  <si>
    <t>com.ecyrd.jspwiki.tags.ParamHandler</t>
  </si>
  <si>
    <t>com.ecyrd.jspwiki.tags.ParamTag</t>
  </si>
  <si>
    <t>com.ecyrd.jspwiki.tags.ParentPageNameTag</t>
  </si>
  <si>
    <t>com.ecyrd.jspwiki.tags.PermissionTag</t>
  </si>
  <si>
    <t>com.ecyrd.jspwiki.tags.PluginTag</t>
  </si>
  <si>
    <t>com.ecyrd.jspwiki.tags.PreviousVersionTag</t>
  </si>
  <si>
    <t>com.ecyrd.jspwiki.tags.RequestResourceTag</t>
  </si>
  <si>
    <t>com.ecyrd.jspwiki.tags.RSSImageLinkTag</t>
  </si>
  <si>
    <t>com.ecyrd.jspwiki.tags.RSSLinkTag</t>
  </si>
  <si>
    <t>com.ecyrd.jspwiki.tags.SearchResultIteratorInfo</t>
  </si>
  <si>
    <t>com.ecyrd.jspwiki.tags.SearchResultIteratorTag</t>
  </si>
  <si>
    <t>com.ecyrd.jspwiki.tags.SearchResultsSizeTag</t>
  </si>
  <si>
    <t>com.ecyrd.jspwiki.tags.SearchResultsTag</t>
  </si>
  <si>
    <t>com.ecyrd.jspwiki.tags.SetPaginationTag</t>
  </si>
  <si>
    <t>com.ecyrd.jspwiki.tags.TabbedSectionTag</t>
  </si>
  <si>
    <t>com.ecyrd.jspwiki.tags.TabTag</t>
  </si>
  <si>
    <t>com.ecyrd.jspwiki.tags.TemplateDirTag</t>
  </si>
  <si>
    <t>com.ecyrd.jspwiki.tags.TranslateTag</t>
  </si>
  <si>
    <t>com.ecyrd.jspwiki.tags.UploadLinkTag</t>
  </si>
  <si>
    <t>com.ecyrd.jspwiki.tags.UserCheckTag</t>
  </si>
  <si>
    <t>com.ecyrd.jspwiki.tags.UserNameTag</t>
  </si>
  <si>
    <t>com.ecyrd.jspwiki.tags.UserProfileTag</t>
  </si>
  <si>
    <t>com.ecyrd.jspwiki.tags.VariableTag</t>
  </si>
  <si>
    <t>com.ecyrd.jspwiki.tags.WikiBodyTag</t>
  </si>
  <si>
    <t>com.ecyrd.jspwiki.tags.WikiLinkTag</t>
  </si>
  <si>
    <t>com.ecyrd.jspwiki.tags.WikiTagBase</t>
  </si>
  <si>
    <t>com.ecyrd.jspwiki.TestAuthorizer</t>
  </si>
  <si>
    <t>com.ecyrd.jspwiki.TestEngine</t>
  </si>
  <si>
    <t>com.ecyrd.jspwiki.TestJDBCDataSource</t>
  </si>
  <si>
    <t>com.ecyrd.jspwiki.TestJDBCDataSource$1</t>
  </si>
  <si>
    <t>com.ecyrd.jspwiki.TestJNDIContext</t>
  </si>
  <si>
    <t>com.ecyrd.jspwiki.TestJNDIContext$Factory</t>
  </si>
  <si>
    <t>com.ecyrd.jspwiki.TextUtil</t>
  </si>
  <si>
    <t>com.ecyrd.jspwiki.TextUtilTest</t>
  </si>
  <si>
    <t>com.ecyrd.jspwiki.TranslatorReader</t>
  </si>
  <si>
    <t>com.ecyrd.jspwiki.ui.AbstractCommand</t>
  </si>
  <si>
    <t>com.ecyrd.jspwiki.ui.admin.AdminBean</t>
  </si>
  <si>
    <t>com.ecyrd.jspwiki.ui.admin.AdminBeanManager</t>
  </si>
  <si>
    <t>com.ecyrd.jspwiki.ui.admin.AdminBeanManager$MBeanServerFactory15</t>
  </si>
  <si>
    <t>com.ecyrd.jspwiki.ui.admin.beans.CoreBean</t>
  </si>
  <si>
    <t>com.ecyrd.jspwiki.ui.admin.beans.PlainEditorAdminBean</t>
  </si>
  <si>
    <t>com.ecyrd.jspwiki.ui.admin.beans.PluginBean</t>
  </si>
  <si>
    <t>com.ecyrd.jspwiki.ui.admin.beans.SearchManagerBean</t>
  </si>
  <si>
    <t>com.ecyrd.jspwiki.ui.admin.beans.SearchManagerBean$1</t>
  </si>
  <si>
    <t>com.ecyrd.jspwiki.ui.admin.beans.SearchManagerBean$1$1</t>
  </si>
  <si>
    <t>com.ecyrd.jspwiki.ui.admin.beans.UserBean</t>
  </si>
  <si>
    <t>com.ecyrd.jspwiki.ui.admin.SimpleAdminBean</t>
  </si>
  <si>
    <t>com.ecyrd.jspwiki.ui.admin.WikiFormAdminBean</t>
  </si>
  <si>
    <t>com.ecyrd.jspwiki.ui.AllTests</t>
  </si>
  <si>
    <t>com.ecyrd.jspwiki.ui.Command</t>
  </si>
  <si>
    <t>com.ecyrd.jspwiki.ui.CommandResolver</t>
  </si>
  <si>
    <t>com.ecyrd.jspwiki.ui.CommandResolverTest</t>
  </si>
  <si>
    <t>com.ecyrd.jspwiki.ui.Editor</t>
  </si>
  <si>
    <t>com.ecyrd.jspwiki.ui.EditorManager</t>
  </si>
  <si>
    <t>com.ecyrd.jspwiki.ui.EditorManager$WikiEditorInfo</t>
  </si>
  <si>
    <t>com.ecyrd.jspwiki.ui.GenericHTTPHandler</t>
  </si>
  <si>
    <t>com.ecyrd.jspwiki.ui.GroupCommand</t>
  </si>
  <si>
    <t>com.ecyrd.jspwiki.ui.GroupCommandTest</t>
  </si>
  <si>
    <t>com.ecyrd.jspwiki.ui.InputValidator</t>
  </si>
  <si>
    <t>com.ecyrd.jspwiki.ui.InputValidatorTest</t>
  </si>
  <si>
    <t>com.ecyrd.jspwiki.ui.Installer</t>
  </si>
  <si>
    <t>com.ecyrd.jspwiki.ui.PageCommand</t>
  </si>
  <si>
    <t>com.ecyrd.jspwiki.ui.PageCommandTest</t>
  </si>
  <si>
    <t>com.ecyrd.jspwiki.ui.progress.ProgressItem</t>
  </si>
  <si>
    <t>com.ecyrd.jspwiki.ui.progress.ProgressManager</t>
  </si>
  <si>
    <t>com.ecyrd.jspwiki.ui.progress.ProgressManager$JSONTracker</t>
  </si>
  <si>
    <t>com.ecyrd.jspwiki.ui.RedirectCommand</t>
  </si>
  <si>
    <t>com.ecyrd.jspwiki.ui.RedirectCommandTest</t>
  </si>
  <si>
    <t>com.ecyrd.jspwiki.ui.TemplateManager</t>
  </si>
  <si>
    <t>com.ecyrd.jspwiki.ui.WikiCommand</t>
  </si>
  <si>
    <t>com.ecyrd.jspwiki.ui.WikiCommandTest</t>
  </si>
  <si>
    <t>com.ecyrd.jspwiki.ui.WikiJSPFilter</t>
  </si>
  <si>
    <t>com.ecyrd.jspwiki.ui.WikiJSPFilter$ByteArrayResponseWrapper</t>
  </si>
  <si>
    <t>com.ecyrd.jspwiki.ui.WikiJSPFilter$ByteArrayResponseWrapper$MyServletOutputStream</t>
  </si>
  <si>
    <t>com.ecyrd.jspwiki.ui.WikiJSPFilter$MyServletResponseWrapper</t>
  </si>
  <si>
    <t>com.ecyrd.jspwiki.ui.WikiJSPFilter$MyServletResponseWrapper$MyServletOutputStream</t>
  </si>
  <si>
    <t>com.ecyrd.jspwiki.ui.WikiRequestWrapper</t>
  </si>
  <si>
    <t>com.ecyrd.jspwiki.ui.WikiServletFilter</t>
  </si>
  <si>
    <t>com.ecyrd.jspwiki.url.AllTests</t>
  </si>
  <si>
    <t>com.ecyrd.jspwiki.url.DefaultURLConstructor</t>
  </si>
  <si>
    <t>com.ecyrd.jspwiki.url.DefaultURLConstructorTest</t>
  </si>
  <si>
    <t>com.ecyrd.jspwiki.url.ShortURLConstructor</t>
  </si>
  <si>
    <t>com.ecyrd.jspwiki.url.ShortURLConstructorTest</t>
  </si>
  <si>
    <t>com.ecyrd.jspwiki.url.ShortViewURLConstructor</t>
  </si>
  <si>
    <t>com.ecyrd.jspwiki.url.ShortViewURLConstructorTest</t>
  </si>
  <si>
    <t>com.ecyrd.jspwiki.url.URLConstructor</t>
  </si>
  <si>
    <t>com.ecyrd.jspwiki.Util</t>
  </si>
  <si>
    <t>com.ecyrd.jspwiki.util.AllTests</t>
  </si>
  <si>
    <t>com.ecyrd.jspwiki.util.BlogUtil</t>
  </si>
  <si>
    <t>com.ecyrd.jspwiki.util.ClassUtil</t>
  </si>
  <si>
    <t>com.ecyrd.jspwiki.util.ClassUtilTest</t>
  </si>
  <si>
    <t>com.ecyrd.jspwiki.util.CommentedProperties</t>
  </si>
  <si>
    <t>com.ecyrd.jspwiki.util.CommentedPropertiesTest</t>
  </si>
  <si>
    <t>com.ecyrd.jspwiki.util.comparators.AllTests</t>
  </si>
  <si>
    <t>com.ecyrd.jspwiki.util.comparators.CollatorComparator</t>
  </si>
  <si>
    <t>com.ecyrd.jspwiki.util.comparators.HumanComparator</t>
  </si>
  <si>
    <t>com.ecyrd.jspwiki.util.comparators.HumanComparator$CharType</t>
  </si>
  <si>
    <t>com.ecyrd.jspwiki.util.comparators.HumanComparatorTest</t>
  </si>
  <si>
    <t>com.ecyrd.jspwiki.util.comparators.JavaNaturalComparator</t>
  </si>
  <si>
    <t>com.ecyrd.jspwiki.util.comparators.LocaleComparator</t>
  </si>
  <si>
    <t>com.ecyrd.jspwiki.util.CryptoUtil</t>
  </si>
  <si>
    <t>com.ecyrd.jspwiki.util.CryptoUtilTest</t>
  </si>
  <si>
    <t>com.ecyrd.jspwiki.util.FormUtil</t>
  </si>
  <si>
    <t>com.ecyrd.jspwiki.util.HttpUtil</t>
  </si>
  <si>
    <t>com.ecyrd.jspwiki.util.MailUtil</t>
  </si>
  <si>
    <t>com.ecyrd.jspwiki.util.MailUtil$SmtpAuthenticator</t>
  </si>
  <si>
    <t>com.ecyrd.jspwiki.util.MailUtilTest</t>
  </si>
  <si>
    <t>com.ecyrd.jspwiki.util.PageSorter</t>
  </si>
  <si>
    <t>com.ecyrd.jspwiki.util.PageSorterTest</t>
  </si>
  <si>
    <t>com.ecyrd.jspwiki.util.PriorityList</t>
  </si>
  <si>
    <t>com.ecyrd.jspwiki.util.PriorityList$Item</t>
  </si>
  <si>
    <t>com.ecyrd.jspwiki.util.PriorityListTest</t>
  </si>
  <si>
    <t>com.ecyrd.jspwiki.util.ProviderConverter</t>
  </si>
  <si>
    <t>com.ecyrd.jspwiki.util.Serializer</t>
  </si>
  <si>
    <t>com.ecyrd.jspwiki.util.SerializerTest</t>
  </si>
  <si>
    <t>com.ecyrd.jspwiki.util.TextUtilTest</t>
  </si>
  <si>
    <t>com.ecyrd.jspwiki.util.TimedCounterList</t>
  </si>
  <si>
    <t>com.ecyrd.jspwiki.util.TimedCounterList$CounterItem</t>
  </si>
  <si>
    <t>com.ecyrd.jspwiki.util.TimedCounterListTest</t>
  </si>
  <si>
    <t>com.ecyrd.jspwiki.util.UtilJ2eeCompat</t>
  </si>
  <si>
    <t>com.ecyrd.jspwiki.util.UtilJ2eeCompatTest</t>
  </si>
  <si>
    <t>com.ecyrd.jspwiki.util.Watchable</t>
  </si>
  <si>
    <t>com.ecyrd.jspwiki.util.WatchDog</t>
  </si>
  <si>
    <t>com.ecyrd.jspwiki.util.WatchDog$State</t>
  </si>
  <si>
    <t>com.ecyrd.jspwiki.util.WatchDog$ThreadWrapper</t>
  </si>
  <si>
    <t>com.ecyrd.jspwiki.util.WatchDog$WatchDogThread</t>
  </si>
  <si>
    <t>com.ecyrd.jspwiki.util.WikiBackgroundThread</t>
  </si>
  <si>
    <t>com.ecyrd.jspwiki.VariableManager</t>
  </si>
  <si>
    <t>com.ecyrd.jspwiki.VariableManager$SystemVariables</t>
  </si>
  <si>
    <t>com.ecyrd.jspwiki.VariableManagerTest</t>
  </si>
  <si>
    <t>com.ecyrd.jspwiki.web.AllTests</t>
  </si>
  <si>
    <t>com.ecyrd.jspwiki.web.TestContainer</t>
  </si>
  <si>
    <t>com.ecyrd.jspwiki.web.TestContainer$ShutdownHandler</t>
  </si>
  <si>
    <t>com.ecyrd.jspwiki.WikiContext</t>
  </si>
  <si>
    <t>com.ecyrd.jspwiki.WikiEngine</t>
  </si>
  <si>
    <t>com.ecyrd.jspwiki.WikiEngineTest</t>
  </si>
  <si>
    <t>com.ecyrd.jspwiki.WikiException</t>
  </si>
  <si>
    <t>com.ecyrd.jspwiki.WikiPage</t>
  </si>
  <si>
    <t>com.ecyrd.jspwiki.WikiProvider</t>
  </si>
  <si>
    <t>com.ecyrd.jspwiki.WikiServlet</t>
  </si>
  <si>
    <t>com.ecyrd.jspwiki.WikiSession</t>
  </si>
  <si>
    <t>com.ecyrd.jspwiki.WikiSessionTest</t>
  </si>
  <si>
    <t>com.ecyrd.jspwiki.WikiSessionTest$MockServlet</t>
  </si>
  <si>
    <t>com.ecyrd.jspwiki.workflow.AbstractStep</t>
  </si>
  <si>
    <t>com.ecyrd.jspwiki.workflow.AllTests</t>
  </si>
  <si>
    <t>com.ecyrd.jspwiki.workflow.ApprovalWorkflowTest</t>
  </si>
  <si>
    <t>com.ecyrd.jspwiki.workflow.ApprovalWorkflowTest$AbortFilter</t>
  </si>
  <si>
    <t>com.ecyrd.jspwiki.workflow.ApprovalWorkflowTest$TestPrepTask</t>
  </si>
  <si>
    <t>com.ecyrd.jspwiki.workflow.Decision</t>
  </si>
  <si>
    <t>com.ecyrd.jspwiki.workflow.DecisionQueue</t>
  </si>
  <si>
    <t>com.ecyrd.jspwiki.workflow.DecisionQueueTest</t>
  </si>
  <si>
    <t>com.ecyrd.jspwiki.workflow.DecisionRequiredException</t>
  </si>
  <si>
    <t>com.ecyrd.jspwiki.workflow.Fact</t>
  </si>
  <si>
    <t>com.ecyrd.jspwiki.workflow.FactTest</t>
  </si>
  <si>
    <t>com.ecyrd.jspwiki.workflow.NoSuchOutcomeException</t>
  </si>
  <si>
    <t>com.ecyrd.jspwiki.workflow.Outcome</t>
  </si>
  <si>
    <t>com.ecyrd.jspwiki.workflow.OutcomeTest</t>
  </si>
  <si>
    <t>com.ecyrd.jspwiki.workflow.SimpleDecision</t>
  </si>
  <si>
    <t>com.ecyrd.jspwiki.workflow.SimpleDecisionTest</t>
  </si>
  <si>
    <t>com.ecyrd.jspwiki.workflow.SimpleNotification</t>
  </si>
  <si>
    <t>com.ecyrd.jspwiki.workflow.Step</t>
  </si>
  <si>
    <t>com.ecyrd.jspwiki.workflow.SystemPrincipal</t>
  </si>
  <si>
    <t>com.ecyrd.jspwiki.workflow.Task</t>
  </si>
  <si>
    <t>com.ecyrd.jspwiki.workflow.TaskTest</t>
  </si>
  <si>
    <t>com.ecyrd.jspwiki.workflow.TaskTest$ErrorTask</t>
  </si>
  <si>
    <t>com.ecyrd.jspwiki.workflow.TaskTest$NormalTask</t>
  </si>
  <si>
    <t>com.ecyrd.jspwiki.workflow.Workflow</t>
  </si>
  <si>
    <t>com.ecyrd.jspwiki.workflow.WorkflowBuilder</t>
  </si>
  <si>
    <t>com.ecyrd.jspwiki.workflow.WorkflowManager</t>
  </si>
  <si>
    <t>com.ecyrd.jspwiki.workflow.WorkflowManagerTest</t>
  </si>
  <si>
    <t>com.ecyrd.jspwiki.workflow.WorkflowTest</t>
  </si>
  <si>
    <t>com.ecyrd.jspwiki.xmlrpc.AbstractRPCHandler</t>
  </si>
  <si>
    <t>com.ecyrd.jspwiki.xmlrpc.AllTests</t>
  </si>
  <si>
    <t>com.ecyrd.jspwiki.xmlrpc.MetaWeblogHandler</t>
  </si>
  <si>
    <t>com.ecyrd.jspwiki.xmlrpc.RPCHandler</t>
  </si>
  <si>
    <t>com.ecyrd.jspwiki.xmlrpc.RPCHandlerTest</t>
  </si>
  <si>
    <t>com.ecyrd.jspwiki.xmlrpc.RPCHandlerUTF8</t>
  </si>
  <si>
    <t>com.ecyrd.jspwiki.xmlrpc.RPCServlet</t>
  </si>
  <si>
    <t>com.ecyrd.jspwiki.xmlrpc.RPCServlet$LocalHandler</t>
  </si>
  <si>
    <t>com.ecyrd.jspwiki.xmlrpc.RPCServlet$WikiXmlRpcContext</t>
  </si>
  <si>
    <t>com.ecyrd.jspwiki.xmlrpc.WikiRPCHandler</t>
  </si>
  <si>
    <t>com.ecyrd.management.SimpleMBean</t>
  </si>
  <si>
    <t>com.foo.SamplePlugin3</t>
  </si>
  <si>
    <t>org.apache.catalina.util.HexUtils</t>
  </si>
  <si>
    <t>SamplePlugin2</t>
  </si>
  <si>
    <t>stress.Benchmark</t>
  </si>
  <si>
    <t>stress.MassiveRepositoryTest</t>
  </si>
  <si>
    <t>stress.StressTestRCSProvider</t>
  </si>
  <si>
    <t>stress.StressTestSpeed</t>
  </si>
  <si>
    <t>stress.StressTestVersioningProvider</t>
  </si>
  <si>
    <t>TranslationsCheck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</si>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</sst>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1"/>
  <sheetViews>
    <sheetView zoomScaleNormal="100" workbookViewId="0">
      <selection activeCell="M9" sqref="M9"/>
    </sheetView>
  </sheetViews>
  <sheetFormatPr defaultRowHeight="12.75" x14ac:dyDescent="0.2"/>
  <cols>
    <col min="1" max="1" width="73.71093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2</v>
      </c>
      <c r="E2">
        <v>3</v>
      </c>
      <c r="F2">
        <v>0</v>
      </c>
      <c r="G2">
        <v>1</v>
      </c>
      <c r="H2">
        <v>32</v>
      </c>
      <c r="I2">
        <v>38</v>
      </c>
      <c r="J2">
        <v>0</v>
      </c>
      <c r="K2">
        <v>3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2</v>
      </c>
      <c r="E3">
        <v>1</v>
      </c>
      <c r="F3">
        <v>0</v>
      </c>
      <c r="G3">
        <v>1</v>
      </c>
      <c r="H3">
        <v>4</v>
      </c>
      <c r="I3">
        <v>6</v>
      </c>
      <c r="J3">
        <v>1</v>
      </c>
      <c r="K3">
        <v>2</v>
      </c>
      <c r="L3">
        <v>0</v>
      </c>
    </row>
    <row r="4" spans="1:12" x14ac:dyDescent="0.2">
      <c r="A4" t="s">
        <v>15</v>
      </c>
      <c r="B4" t="s">
        <v>16</v>
      </c>
      <c r="C4">
        <v>0</v>
      </c>
      <c r="D4">
        <v>7</v>
      </c>
      <c r="E4">
        <v>7</v>
      </c>
      <c r="F4">
        <v>0</v>
      </c>
      <c r="G4">
        <v>0.25</v>
      </c>
      <c r="H4">
        <v>2</v>
      </c>
      <c r="I4">
        <v>15</v>
      </c>
      <c r="J4">
        <v>43</v>
      </c>
      <c r="K4">
        <v>7</v>
      </c>
      <c r="L4">
        <v>1</v>
      </c>
    </row>
    <row r="5" spans="1:12" x14ac:dyDescent="0.2">
      <c r="A5" t="s">
        <v>17</v>
      </c>
      <c r="B5" t="s">
        <v>16</v>
      </c>
      <c r="C5">
        <v>4</v>
      </c>
      <c r="D5">
        <v>19</v>
      </c>
      <c r="E5">
        <v>0</v>
      </c>
      <c r="F5">
        <v>1</v>
      </c>
      <c r="G5">
        <v>0.33300000000000002</v>
      </c>
      <c r="H5">
        <v>20</v>
      </c>
      <c r="I5">
        <v>86</v>
      </c>
      <c r="J5">
        <v>25</v>
      </c>
      <c r="K5">
        <v>21</v>
      </c>
      <c r="L5">
        <v>0</v>
      </c>
    </row>
    <row r="6" spans="1:12" x14ac:dyDescent="0.2">
      <c r="A6" t="s">
        <v>18</v>
      </c>
      <c r="B6" t="s">
        <v>13</v>
      </c>
      <c r="C6">
        <v>2</v>
      </c>
      <c r="D6">
        <v>18</v>
      </c>
      <c r="E6">
        <v>0</v>
      </c>
      <c r="F6">
        <v>0</v>
      </c>
      <c r="G6">
        <v>0.33300000000000002</v>
      </c>
      <c r="H6">
        <v>11</v>
      </c>
      <c r="I6">
        <v>68</v>
      </c>
      <c r="J6">
        <v>1</v>
      </c>
      <c r="K6">
        <v>20</v>
      </c>
      <c r="L6">
        <v>0</v>
      </c>
    </row>
    <row r="7" spans="1:12" x14ac:dyDescent="0.2">
      <c r="A7" t="s">
        <v>19</v>
      </c>
      <c r="B7" t="s">
        <v>13</v>
      </c>
      <c r="C7">
        <v>0</v>
      </c>
      <c r="D7">
        <v>6</v>
      </c>
      <c r="E7">
        <v>16</v>
      </c>
      <c r="F7">
        <v>0</v>
      </c>
      <c r="G7">
        <v>0.33300000000000002</v>
      </c>
      <c r="H7">
        <v>30</v>
      </c>
      <c r="I7">
        <v>147</v>
      </c>
      <c r="J7">
        <v>0</v>
      </c>
      <c r="K7">
        <v>13</v>
      </c>
      <c r="L7">
        <v>0</v>
      </c>
    </row>
    <row r="8" spans="1:12" x14ac:dyDescent="0.2">
      <c r="A8" t="s">
        <v>20</v>
      </c>
      <c r="B8" t="s">
        <v>21</v>
      </c>
      <c r="C8">
        <v>2</v>
      </c>
      <c r="D8">
        <v>2</v>
      </c>
      <c r="E8">
        <v>1</v>
      </c>
      <c r="F8">
        <v>0</v>
      </c>
      <c r="G8">
        <v>1</v>
      </c>
      <c r="H8">
        <v>2</v>
      </c>
      <c r="I8">
        <v>5</v>
      </c>
      <c r="J8">
        <v>1</v>
      </c>
      <c r="K8">
        <v>4</v>
      </c>
      <c r="L8">
        <v>0</v>
      </c>
    </row>
    <row r="9" spans="1:12" x14ac:dyDescent="0.2">
      <c r="A9" t="s">
        <v>22</v>
      </c>
      <c r="B9" t="s">
        <v>16</v>
      </c>
      <c r="C9">
        <v>0</v>
      </c>
      <c r="D9">
        <v>2</v>
      </c>
      <c r="E9">
        <v>0</v>
      </c>
      <c r="F9">
        <v>0</v>
      </c>
      <c r="G9">
        <v>1</v>
      </c>
      <c r="H9">
        <v>3</v>
      </c>
      <c r="I9">
        <v>3</v>
      </c>
      <c r="J9">
        <v>1</v>
      </c>
      <c r="K9">
        <v>2</v>
      </c>
      <c r="L9">
        <v>0</v>
      </c>
    </row>
    <row r="10" spans="1:12" x14ac:dyDescent="0.2">
      <c r="A10" t="s">
        <v>23</v>
      </c>
      <c r="B10" t="s">
        <v>24</v>
      </c>
      <c r="C10">
        <v>0</v>
      </c>
      <c r="D10">
        <v>1</v>
      </c>
      <c r="E10">
        <v>0</v>
      </c>
      <c r="F10">
        <v>1</v>
      </c>
      <c r="G10">
        <v>1</v>
      </c>
      <c r="H10">
        <v>3</v>
      </c>
      <c r="I10">
        <v>1</v>
      </c>
      <c r="J10">
        <v>2</v>
      </c>
      <c r="K10">
        <v>1</v>
      </c>
      <c r="L10">
        <v>0</v>
      </c>
    </row>
    <row r="11" spans="1:12" x14ac:dyDescent="0.2">
      <c r="A11" t="s">
        <v>25</v>
      </c>
      <c r="B11" t="s">
        <v>24</v>
      </c>
      <c r="C11">
        <v>0</v>
      </c>
      <c r="D11">
        <v>7</v>
      </c>
      <c r="E11">
        <v>0</v>
      </c>
      <c r="F11">
        <v>1</v>
      </c>
      <c r="G11">
        <v>1</v>
      </c>
      <c r="H11">
        <v>1</v>
      </c>
      <c r="I11">
        <v>7</v>
      </c>
      <c r="J11">
        <v>10</v>
      </c>
      <c r="K11">
        <v>7</v>
      </c>
      <c r="L11">
        <v>0</v>
      </c>
    </row>
    <row r="12" spans="1:12" x14ac:dyDescent="0.2">
      <c r="A12" t="s">
        <v>26</v>
      </c>
      <c r="B12" t="s">
        <v>24</v>
      </c>
      <c r="C12">
        <v>0</v>
      </c>
      <c r="D12">
        <v>7</v>
      </c>
      <c r="E12">
        <v>0</v>
      </c>
      <c r="F12">
        <v>1</v>
      </c>
      <c r="G12">
        <v>1</v>
      </c>
      <c r="H12">
        <v>0</v>
      </c>
      <c r="I12">
        <v>7</v>
      </c>
      <c r="J12">
        <v>11</v>
      </c>
      <c r="K12">
        <v>7</v>
      </c>
      <c r="L12">
        <v>0</v>
      </c>
    </row>
    <row r="13" spans="1:12" x14ac:dyDescent="0.2">
      <c r="A13" t="s">
        <v>27</v>
      </c>
      <c r="B13" t="s">
        <v>28</v>
      </c>
      <c r="C13">
        <v>0</v>
      </c>
      <c r="D13">
        <v>8</v>
      </c>
      <c r="E13">
        <v>4</v>
      </c>
      <c r="F13">
        <v>1</v>
      </c>
      <c r="G13">
        <v>0.5</v>
      </c>
      <c r="H13">
        <v>2</v>
      </c>
      <c r="I13">
        <v>26</v>
      </c>
      <c r="J13">
        <v>5</v>
      </c>
      <c r="K13">
        <v>9</v>
      </c>
      <c r="L13">
        <v>0</v>
      </c>
    </row>
    <row r="14" spans="1:12" x14ac:dyDescent="0.2">
      <c r="A14" t="s">
        <v>29</v>
      </c>
      <c r="B14" t="s">
        <v>13</v>
      </c>
      <c r="C14">
        <v>0</v>
      </c>
      <c r="D14">
        <v>11</v>
      </c>
      <c r="E14">
        <v>0</v>
      </c>
      <c r="F14">
        <v>0</v>
      </c>
      <c r="G14">
        <v>0.33300000000000002</v>
      </c>
      <c r="H14">
        <v>6</v>
      </c>
      <c r="I14">
        <v>24</v>
      </c>
      <c r="J14">
        <v>1</v>
      </c>
      <c r="K14">
        <v>11</v>
      </c>
      <c r="L14">
        <v>0</v>
      </c>
    </row>
    <row r="15" spans="1:12" x14ac:dyDescent="0.2">
      <c r="A15" t="s">
        <v>30</v>
      </c>
      <c r="B15" t="s">
        <v>28</v>
      </c>
      <c r="C15">
        <v>0</v>
      </c>
      <c r="D15">
        <v>8</v>
      </c>
      <c r="E15">
        <v>0</v>
      </c>
      <c r="F15">
        <v>1</v>
      </c>
      <c r="G15">
        <v>1</v>
      </c>
      <c r="H15">
        <v>2</v>
      </c>
      <c r="I15">
        <v>36</v>
      </c>
      <c r="J15">
        <v>4</v>
      </c>
      <c r="K15">
        <v>9</v>
      </c>
      <c r="L15">
        <v>0</v>
      </c>
    </row>
    <row r="16" spans="1:12" x14ac:dyDescent="0.2">
      <c r="A16" t="s">
        <v>31</v>
      </c>
      <c r="B16" t="s">
        <v>13</v>
      </c>
      <c r="C16">
        <v>0</v>
      </c>
      <c r="D16">
        <v>10</v>
      </c>
      <c r="E16">
        <v>40</v>
      </c>
      <c r="F16">
        <v>0</v>
      </c>
      <c r="G16">
        <v>0.33300000000000002</v>
      </c>
      <c r="H16">
        <v>14</v>
      </c>
      <c r="I16">
        <v>52</v>
      </c>
      <c r="J16">
        <v>1</v>
      </c>
      <c r="K16">
        <v>13</v>
      </c>
      <c r="L16">
        <v>0</v>
      </c>
    </row>
    <row r="17" spans="1:12" x14ac:dyDescent="0.2">
      <c r="A17" t="s">
        <v>32</v>
      </c>
      <c r="B17" t="s">
        <v>24</v>
      </c>
      <c r="C17">
        <v>0</v>
      </c>
      <c r="D17">
        <v>4</v>
      </c>
      <c r="E17">
        <v>0</v>
      </c>
      <c r="F17">
        <v>1</v>
      </c>
      <c r="G17">
        <v>1</v>
      </c>
      <c r="H17">
        <v>4</v>
      </c>
      <c r="I17">
        <v>4</v>
      </c>
      <c r="J17">
        <v>6</v>
      </c>
      <c r="K17">
        <v>4</v>
      </c>
      <c r="L17">
        <v>0</v>
      </c>
    </row>
    <row r="18" spans="1:12" x14ac:dyDescent="0.2">
      <c r="A18" t="s">
        <v>33</v>
      </c>
      <c r="B18" t="s">
        <v>13</v>
      </c>
      <c r="C18">
        <v>0</v>
      </c>
      <c r="D18">
        <v>2</v>
      </c>
      <c r="E18">
        <v>1</v>
      </c>
      <c r="F18">
        <v>0</v>
      </c>
      <c r="G18">
        <v>1</v>
      </c>
      <c r="H18">
        <v>6</v>
      </c>
      <c r="I18">
        <v>8</v>
      </c>
      <c r="J18">
        <v>1</v>
      </c>
      <c r="K18">
        <v>2</v>
      </c>
      <c r="L18">
        <v>0</v>
      </c>
    </row>
    <row r="19" spans="1:12" x14ac:dyDescent="0.2">
      <c r="A19" t="s">
        <v>34</v>
      </c>
      <c r="B19" t="s">
        <v>13</v>
      </c>
      <c r="C19">
        <v>1</v>
      </c>
      <c r="D19">
        <v>5</v>
      </c>
      <c r="E19">
        <v>0</v>
      </c>
      <c r="F19">
        <v>1</v>
      </c>
      <c r="G19">
        <v>0.5</v>
      </c>
      <c r="H19">
        <v>18</v>
      </c>
      <c r="I19">
        <v>78</v>
      </c>
      <c r="J19">
        <v>1</v>
      </c>
      <c r="K19">
        <v>7</v>
      </c>
      <c r="L19">
        <v>0</v>
      </c>
    </row>
    <row r="20" spans="1:12" x14ac:dyDescent="0.2">
      <c r="A20" t="s">
        <v>35</v>
      </c>
      <c r="B20" t="s">
        <v>13</v>
      </c>
      <c r="C20">
        <v>0</v>
      </c>
      <c r="D20">
        <v>7</v>
      </c>
      <c r="E20">
        <v>9</v>
      </c>
      <c r="F20">
        <v>0</v>
      </c>
      <c r="G20">
        <v>0.5</v>
      </c>
      <c r="H20">
        <v>17</v>
      </c>
      <c r="I20">
        <v>43</v>
      </c>
      <c r="J20">
        <v>1</v>
      </c>
      <c r="K20">
        <v>7</v>
      </c>
      <c r="L20">
        <v>0</v>
      </c>
    </row>
    <row r="21" spans="1:12" x14ac:dyDescent="0.2">
      <c r="A21" t="s">
        <v>36</v>
      </c>
      <c r="B21" t="s">
        <v>28</v>
      </c>
      <c r="C21">
        <v>0</v>
      </c>
      <c r="D21">
        <v>5</v>
      </c>
      <c r="E21">
        <v>0</v>
      </c>
      <c r="F21">
        <v>1</v>
      </c>
      <c r="G21">
        <v>1</v>
      </c>
      <c r="H21">
        <v>0</v>
      </c>
      <c r="I21">
        <v>11</v>
      </c>
      <c r="J21">
        <v>4</v>
      </c>
      <c r="K21">
        <v>5</v>
      </c>
      <c r="L21">
        <v>0</v>
      </c>
    </row>
    <row r="22" spans="1:12" x14ac:dyDescent="0.2">
      <c r="A22" t="s">
        <v>37</v>
      </c>
      <c r="B22" t="s">
        <v>13</v>
      </c>
      <c r="C22">
        <v>0</v>
      </c>
      <c r="D22">
        <v>2</v>
      </c>
      <c r="E22">
        <v>1</v>
      </c>
      <c r="F22">
        <v>0</v>
      </c>
      <c r="G22">
        <v>1</v>
      </c>
      <c r="H22">
        <v>11</v>
      </c>
      <c r="I22">
        <v>14</v>
      </c>
      <c r="J22">
        <v>1</v>
      </c>
      <c r="K22">
        <v>2</v>
      </c>
      <c r="L22">
        <v>0</v>
      </c>
    </row>
    <row r="23" spans="1:12" x14ac:dyDescent="0.2">
      <c r="A23" t="s">
        <v>38</v>
      </c>
      <c r="B23" t="s">
        <v>16</v>
      </c>
      <c r="C23">
        <v>8</v>
      </c>
      <c r="D23">
        <v>13</v>
      </c>
      <c r="E23">
        <v>107</v>
      </c>
      <c r="F23">
        <v>1</v>
      </c>
      <c r="G23">
        <v>0.33300000000000002</v>
      </c>
      <c r="H23">
        <v>20</v>
      </c>
      <c r="I23">
        <v>108</v>
      </c>
      <c r="J23">
        <v>14</v>
      </c>
      <c r="K23">
        <v>21</v>
      </c>
      <c r="L23">
        <v>0</v>
      </c>
    </row>
    <row r="24" spans="1:12" x14ac:dyDescent="0.2">
      <c r="A24" t="s">
        <v>39</v>
      </c>
      <c r="B24" t="s">
        <v>13</v>
      </c>
      <c r="C24">
        <v>0</v>
      </c>
      <c r="D24">
        <v>9</v>
      </c>
      <c r="E24">
        <v>24</v>
      </c>
      <c r="F24">
        <v>0</v>
      </c>
      <c r="G24">
        <v>0.33300000000000002</v>
      </c>
      <c r="H24">
        <v>17</v>
      </c>
      <c r="I24">
        <v>51</v>
      </c>
      <c r="J24">
        <v>1</v>
      </c>
      <c r="K24">
        <v>9</v>
      </c>
      <c r="L24">
        <v>0</v>
      </c>
    </row>
    <row r="25" spans="1:12" x14ac:dyDescent="0.2">
      <c r="A25" t="s">
        <v>40</v>
      </c>
      <c r="B25" t="s">
        <v>21</v>
      </c>
      <c r="C25">
        <v>0</v>
      </c>
      <c r="D25">
        <v>6</v>
      </c>
      <c r="E25">
        <v>9</v>
      </c>
      <c r="F25">
        <v>1</v>
      </c>
      <c r="G25">
        <v>0.33300000000000002</v>
      </c>
      <c r="H25">
        <v>5</v>
      </c>
      <c r="I25">
        <v>11</v>
      </c>
      <c r="J25">
        <v>0</v>
      </c>
      <c r="K25">
        <v>7</v>
      </c>
      <c r="L25">
        <v>0</v>
      </c>
    </row>
    <row r="26" spans="1:12" x14ac:dyDescent="0.2">
      <c r="A26" t="s">
        <v>41</v>
      </c>
      <c r="B26" t="s">
        <v>16</v>
      </c>
      <c r="C26">
        <v>2</v>
      </c>
      <c r="D26">
        <v>8</v>
      </c>
      <c r="E26">
        <v>70</v>
      </c>
      <c r="F26">
        <v>1</v>
      </c>
      <c r="G26">
        <v>0.25</v>
      </c>
      <c r="H26">
        <v>29</v>
      </c>
      <c r="I26">
        <v>91</v>
      </c>
      <c r="J26">
        <v>20</v>
      </c>
      <c r="K26">
        <v>16</v>
      </c>
      <c r="L26">
        <v>0</v>
      </c>
    </row>
    <row r="27" spans="1:12" x14ac:dyDescent="0.2">
      <c r="A27" t="s">
        <v>42</v>
      </c>
      <c r="B27" t="s">
        <v>28</v>
      </c>
      <c r="C27">
        <v>0</v>
      </c>
      <c r="D27">
        <v>2</v>
      </c>
      <c r="E27">
        <v>1</v>
      </c>
      <c r="F27">
        <v>1</v>
      </c>
      <c r="G27">
        <v>1</v>
      </c>
      <c r="H27">
        <v>2</v>
      </c>
      <c r="I27">
        <v>7</v>
      </c>
      <c r="J27">
        <v>1</v>
      </c>
      <c r="K27">
        <v>3</v>
      </c>
      <c r="L27">
        <v>0</v>
      </c>
    </row>
    <row r="28" spans="1:12" x14ac:dyDescent="0.2">
      <c r="A28" t="s">
        <v>43</v>
      </c>
      <c r="B28" t="s">
        <v>13</v>
      </c>
      <c r="C28">
        <v>0</v>
      </c>
      <c r="D28">
        <v>20</v>
      </c>
      <c r="E28">
        <v>0</v>
      </c>
      <c r="F28">
        <v>0</v>
      </c>
      <c r="G28">
        <v>0.5</v>
      </c>
      <c r="H28">
        <v>29</v>
      </c>
      <c r="I28">
        <v>88</v>
      </c>
      <c r="J28">
        <v>1</v>
      </c>
      <c r="K28">
        <v>20</v>
      </c>
      <c r="L28">
        <v>0</v>
      </c>
    </row>
    <row r="29" spans="1:12" x14ac:dyDescent="0.2">
      <c r="A29" t="s">
        <v>44</v>
      </c>
      <c r="B29" t="s">
        <v>21</v>
      </c>
      <c r="C29">
        <v>0</v>
      </c>
      <c r="D29">
        <v>2</v>
      </c>
      <c r="E29">
        <v>0</v>
      </c>
      <c r="F29">
        <v>1</v>
      </c>
      <c r="G29">
        <v>1</v>
      </c>
      <c r="H29">
        <v>0</v>
      </c>
      <c r="I29">
        <v>3</v>
      </c>
      <c r="J29">
        <v>1</v>
      </c>
      <c r="K29">
        <v>2</v>
      </c>
      <c r="L29">
        <v>0</v>
      </c>
    </row>
    <row r="30" spans="1:12" x14ac:dyDescent="0.2">
      <c r="A30" t="s">
        <v>45</v>
      </c>
      <c r="B30" t="s">
        <v>21</v>
      </c>
      <c r="C30">
        <v>0</v>
      </c>
      <c r="D30">
        <v>2</v>
      </c>
      <c r="E30">
        <v>1</v>
      </c>
      <c r="F30">
        <v>0</v>
      </c>
      <c r="G30">
        <v>1</v>
      </c>
      <c r="H30">
        <v>3</v>
      </c>
      <c r="I30">
        <v>5</v>
      </c>
      <c r="J30">
        <v>1</v>
      </c>
      <c r="K30">
        <v>2</v>
      </c>
      <c r="L30">
        <v>0</v>
      </c>
    </row>
    <row r="31" spans="1:12" x14ac:dyDescent="0.2">
      <c r="A31" t="s">
        <v>46</v>
      </c>
      <c r="B31" t="s">
        <v>28</v>
      </c>
      <c r="C31">
        <v>0</v>
      </c>
      <c r="D31">
        <v>19</v>
      </c>
      <c r="E31">
        <v>145</v>
      </c>
      <c r="F31">
        <v>1</v>
      </c>
      <c r="G31">
        <v>0.14299999999999999</v>
      </c>
      <c r="H31">
        <v>1</v>
      </c>
      <c r="I31">
        <v>42</v>
      </c>
      <c r="J31">
        <v>15</v>
      </c>
      <c r="K31">
        <v>22</v>
      </c>
      <c r="L31">
        <v>0</v>
      </c>
    </row>
    <row r="32" spans="1:12" x14ac:dyDescent="0.2">
      <c r="A32" t="s">
        <v>47</v>
      </c>
      <c r="B32" t="s">
        <v>24</v>
      </c>
      <c r="C32">
        <v>0</v>
      </c>
      <c r="D32">
        <v>5</v>
      </c>
      <c r="E32">
        <v>0</v>
      </c>
      <c r="F32">
        <v>1</v>
      </c>
      <c r="G32">
        <v>1</v>
      </c>
      <c r="H32">
        <v>4</v>
      </c>
      <c r="I32">
        <v>5</v>
      </c>
      <c r="J32">
        <v>4</v>
      </c>
      <c r="K32">
        <v>5</v>
      </c>
      <c r="L32">
        <v>0</v>
      </c>
    </row>
    <row r="33" spans="1:12" x14ac:dyDescent="0.2">
      <c r="A33" t="s">
        <v>48</v>
      </c>
      <c r="B33" t="s">
        <v>16</v>
      </c>
      <c r="C33">
        <v>1</v>
      </c>
      <c r="D33">
        <v>15</v>
      </c>
      <c r="E33">
        <v>87</v>
      </c>
      <c r="F33">
        <v>1</v>
      </c>
      <c r="G33">
        <v>0.16700000000000001</v>
      </c>
      <c r="H33">
        <v>23</v>
      </c>
      <c r="I33">
        <v>107</v>
      </c>
      <c r="J33">
        <v>11</v>
      </c>
      <c r="K33">
        <v>19</v>
      </c>
      <c r="L33">
        <v>0</v>
      </c>
    </row>
    <row r="34" spans="1:12" x14ac:dyDescent="0.2">
      <c r="A34" t="s">
        <v>49</v>
      </c>
      <c r="B34" t="s">
        <v>13</v>
      </c>
      <c r="C34">
        <v>0</v>
      </c>
      <c r="D34">
        <v>11</v>
      </c>
      <c r="E34">
        <v>0</v>
      </c>
      <c r="F34">
        <v>0</v>
      </c>
      <c r="G34">
        <v>0.5</v>
      </c>
      <c r="H34">
        <v>7</v>
      </c>
      <c r="I34">
        <v>28</v>
      </c>
      <c r="J34">
        <v>0</v>
      </c>
      <c r="K34">
        <v>11</v>
      </c>
      <c r="L34">
        <v>0</v>
      </c>
    </row>
    <row r="35" spans="1:12" x14ac:dyDescent="0.2">
      <c r="A35" t="s">
        <v>50</v>
      </c>
      <c r="B35" t="s">
        <v>13</v>
      </c>
      <c r="C35">
        <v>18</v>
      </c>
      <c r="D35">
        <v>6</v>
      </c>
      <c r="E35">
        <v>0</v>
      </c>
      <c r="F35">
        <v>1</v>
      </c>
      <c r="G35">
        <v>0.33300000000000002</v>
      </c>
      <c r="H35">
        <v>8</v>
      </c>
      <c r="I35">
        <v>61</v>
      </c>
      <c r="J35">
        <v>1</v>
      </c>
      <c r="K35">
        <v>10</v>
      </c>
      <c r="L35">
        <v>0</v>
      </c>
    </row>
    <row r="36" spans="1:12" x14ac:dyDescent="0.2">
      <c r="A36" t="s">
        <v>51</v>
      </c>
      <c r="B36" t="s">
        <v>13</v>
      </c>
      <c r="C36">
        <v>0</v>
      </c>
      <c r="D36">
        <v>6</v>
      </c>
      <c r="E36">
        <v>0</v>
      </c>
      <c r="F36">
        <v>0</v>
      </c>
      <c r="G36">
        <v>1</v>
      </c>
      <c r="H36">
        <v>11</v>
      </c>
      <c r="I36">
        <v>54</v>
      </c>
      <c r="J36">
        <v>0</v>
      </c>
      <c r="K36">
        <v>8</v>
      </c>
      <c r="L36">
        <v>0</v>
      </c>
    </row>
    <row r="37" spans="1:12" x14ac:dyDescent="0.2">
      <c r="A37" t="s">
        <v>52</v>
      </c>
      <c r="B37" t="s">
        <v>28</v>
      </c>
      <c r="C37">
        <v>4</v>
      </c>
      <c r="D37">
        <v>7</v>
      </c>
      <c r="E37">
        <v>0</v>
      </c>
      <c r="F37">
        <v>1</v>
      </c>
      <c r="G37">
        <v>1</v>
      </c>
      <c r="H37">
        <v>0</v>
      </c>
      <c r="I37">
        <v>17</v>
      </c>
      <c r="J37">
        <v>17</v>
      </c>
      <c r="K37">
        <v>9</v>
      </c>
      <c r="L37">
        <v>0</v>
      </c>
    </row>
    <row r="38" spans="1:12" x14ac:dyDescent="0.2">
      <c r="A38" t="s">
        <v>53</v>
      </c>
      <c r="B38" t="s">
        <v>24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4</v>
      </c>
      <c r="K38">
        <v>1</v>
      </c>
      <c r="L38">
        <v>0</v>
      </c>
    </row>
    <row r="39" spans="1:12" x14ac:dyDescent="0.2">
      <c r="A39" t="s">
        <v>54</v>
      </c>
      <c r="B39" t="s">
        <v>16</v>
      </c>
      <c r="C39">
        <v>0</v>
      </c>
      <c r="D39">
        <v>8</v>
      </c>
      <c r="E39">
        <v>16</v>
      </c>
      <c r="F39">
        <v>1</v>
      </c>
      <c r="G39">
        <v>0.5</v>
      </c>
      <c r="H39">
        <v>13</v>
      </c>
      <c r="I39">
        <v>61</v>
      </c>
      <c r="J39">
        <v>4</v>
      </c>
      <c r="K39">
        <v>11</v>
      </c>
      <c r="L39">
        <v>0</v>
      </c>
    </row>
    <row r="40" spans="1:12" x14ac:dyDescent="0.2">
      <c r="A40" t="s">
        <v>55</v>
      </c>
      <c r="B40" t="s">
        <v>16</v>
      </c>
      <c r="C40">
        <v>0</v>
      </c>
      <c r="D40">
        <v>2</v>
      </c>
      <c r="E40">
        <v>0</v>
      </c>
      <c r="F40">
        <v>1</v>
      </c>
      <c r="G40">
        <v>1</v>
      </c>
      <c r="H40">
        <v>3</v>
      </c>
      <c r="I40">
        <v>17</v>
      </c>
      <c r="J40">
        <v>1</v>
      </c>
      <c r="K40">
        <v>2</v>
      </c>
      <c r="L40">
        <v>0</v>
      </c>
    </row>
    <row r="41" spans="1:12" x14ac:dyDescent="0.2">
      <c r="A41" t="s">
        <v>56</v>
      </c>
      <c r="B41" t="s">
        <v>13</v>
      </c>
      <c r="C41">
        <v>0</v>
      </c>
      <c r="D41">
        <v>7</v>
      </c>
      <c r="E41">
        <v>1</v>
      </c>
      <c r="F41">
        <v>0</v>
      </c>
      <c r="G41">
        <v>0.5</v>
      </c>
      <c r="H41">
        <v>9</v>
      </c>
      <c r="I41">
        <v>28</v>
      </c>
      <c r="J41">
        <v>0</v>
      </c>
      <c r="K41">
        <v>7</v>
      </c>
      <c r="L41">
        <v>0</v>
      </c>
    </row>
    <row r="42" spans="1:12" x14ac:dyDescent="0.2">
      <c r="A42" t="s">
        <v>57</v>
      </c>
      <c r="B42" t="s">
        <v>13</v>
      </c>
      <c r="C42">
        <v>1</v>
      </c>
      <c r="D42">
        <v>6</v>
      </c>
      <c r="E42">
        <v>0</v>
      </c>
      <c r="F42">
        <v>1</v>
      </c>
      <c r="G42">
        <v>0.5</v>
      </c>
      <c r="H42">
        <v>9</v>
      </c>
      <c r="I42">
        <v>92</v>
      </c>
      <c r="J42">
        <v>1</v>
      </c>
      <c r="K42">
        <v>11</v>
      </c>
      <c r="L42">
        <v>0</v>
      </c>
    </row>
    <row r="43" spans="1:12" x14ac:dyDescent="0.2">
      <c r="A43" t="s">
        <v>58</v>
      </c>
      <c r="B43" t="s">
        <v>13</v>
      </c>
      <c r="C43">
        <v>0</v>
      </c>
      <c r="D43">
        <v>5</v>
      </c>
      <c r="E43">
        <v>0</v>
      </c>
      <c r="F43">
        <v>0</v>
      </c>
      <c r="G43">
        <v>1</v>
      </c>
      <c r="H43">
        <v>9</v>
      </c>
      <c r="I43">
        <v>42</v>
      </c>
      <c r="J43">
        <v>0</v>
      </c>
      <c r="K43">
        <v>7</v>
      </c>
      <c r="L43">
        <v>0</v>
      </c>
    </row>
    <row r="44" spans="1:12" x14ac:dyDescent="0.2">
      <c r="A44" t="s">
        <v>59</v>
      </c>
      <c r="B44" t="s">
        <v>24</v>
      </c>
      <c r="C44">
        <v>0</v>
      </c>
      <c r="D44">
        <v>4</v>
      </c>
      <c r="E44">
        <v>0</v>
      </c>
      <c r="F44">
        <v>1</v>
      </c>
      <c r="G44">
        <v>1</v>
      </c>
      <c r="H44">
        <v>3</v>
      </c>
      <c r="I44">
        <v>4</v>
      </c>
      <c r="J44">
        <v>6</v>
      </c>
      <c r="K44">
        <v>4</v>
      </c>
      <c r="L44">
        <v>0</v>
      </c>
    </row>
    <row r="45" spans="1:12" x14ac:dyDescent="0.2">
      <c r="A45" t="s">
        <v>60</v>
      </c>
      <c r="B45" t="s">
        <v>13</v>
      </c>
      <c r="C45">
        <v>0</v>
      </c>
      <c r="D45">
        <v>8</v>
      </c>
      <c r="E45">
        <v>0</v>
      </c>
      <c r="F45">
        <v>0</v>
      </c>
      <c r="G45">
        <v>0.5</v>
      </c>
      <c r="H45">
        <v>17</v>
      </c>
      <c r="I45">
        <v>44</v>
      </c>
      <c r="J45">
        <v>1</v>
      </c>
      <c r="K45">
        <v>8</v>
      </c>
      <c r="L45">
        <v>0</v>
      </c>
    </row>
    <row r="46" spans="1:12" x14ac:dyDescent="0.2">
      <c r="A46" t="s">
        <v>61</v>
      </c>
      <c r="B46" t="s">
        <v>28</v>
      </c>
      <c r="C46">
        <v>0</v>
      </c>
      <c r="D46">
        <v>5</v>
      </c>
      <c r="E46">
        <v>0</v>
      </c>
      <c r="F46">
        <v>1</v>
      </c>
      <c r="G46">
        <v>1</v>
      </c>
      <c r="H46">
        <v>0</v>
      </c>
      <c r="I46">
        <v>12</v>
      </c>
      <c r="J46">
        <v>17</v>
      </c>
      <c r="K46">
        <v>5</v>
      </c>
      <c r="L46">
        <v>0</v>
      </c>
    </row>
    <row r="47" spans="1:12" x14ac:dyDescent="0.2">
      <c r="A47" t="s">
        <v>62</v>
      </c>
      <c r="B47" t="s">
        <v>21</v>
      </c>
      <c r="C47">
        <v>0</v>
      </c>
      <c r="D47">
        <v>6</v>
      </c>
      <c r="E47">
        <v>0</v>
      </c>
      <c r="F47">
        <v>1</v>
      </c>
      <c r="G47">
        <v>1</v>
      </c>
      <c r="H47">
        <v>1</v>
      </c>
      <c r="I47">
        <v>30</v>
      </c>
      <c r="J47">
        <v>5</v>
      </c>
      <c r="K47">
        <v>9</v>
      </c>
      <c r="L47">
        <v>5</v>
      </c>
    </row>
    <row r="48" spans="1:12" x14ac:dyDescent="0.2">
      <c r="A48" t="s">
        <v>63</v>
      </c>
      <c r="B48" t="s">
        <v>21</v>
      </c>
      <c r="C48">
        <v>0</v>
      </c>
      <c r="D48">
        <v>2</v>
      </c>
      <c r="E48">
        <v>1</v>
      </c>
      <c r="F48">
        <v>0</v>
      </c>
      <c r="G48">
        <v>1</v>
      </c>
      <c r="H48">
        <v>3</v>
      </c>
      <c r="I48">
        <v>5</v>
      </c>
      <c r="J48">
        <v>1</v>
      </c>
      <c r="K48">
        <v>2</v>
      </c>
      <c r="L48">
        <v>0</v>
      </c>
    </row>
    <row r="49" spans="1:12" x14ac:dyDescent="0.2">
      <c r="A49" t="s">
        <v>64</v>
      </c>
      <c r="B49" t="s">
        <v>65</v>
      </c>
      <c r="C49">
        <v>1</v>
      </c>
      <c r="D49">
        <v>2</v>
      </c>
      <c r="E49">
        <v>1</v>
      </c>
      <c r="F49">
        <v>0</v>
      </c>
      <c r="G49">
        <v>1</v>
      </c>
      <c r="H49">
        <v>4</v>
      </c>
      <c r="I49">
        <v>23</v>
      </c>
      <c r="J49">
        <v>1</v>
      </c>
      <c r="K49">
        <v>3</v>
      </c>
      <c r="L49">
        <v>0</v>
      </c>
    </row>
    <row r="50" spans="1:12" x14ac:dyDescent="0.2">
      <c r="A50" t="s">
        <v>66</v>
      </c>
      <c r="B50" t="s">
        <v>13</v>
      </c>
      <c r="C50">
        <v>0</v>
      </c>
      <c r="D50">
        <v>3</v>
      </c>
      <c r="E50">
        <v>0</v>
      </c>
      <c r="F50">
        <v>0</v>
      </c>
      <c r="G50">
        <v>1</v>
      </c>
      <c r="H50">
        <v>11</v>
      </c>
      <c r="I50">
        <v>31</v>
      </c>
      <c r="J50">
        <v>0</v>
      </c>
      <c r="K50">
        <v>4</v>
      </c>
      <c r="L50">
        <v>0</v>
      </c>
    </row>
    <row r="51" spans="1:12" x14ac:dyDescent="0.2">
      <c r="A51" t="s">
        <v>67</v>
      </c>
      <c r="B51" t="s">
        <v>24</v>
      </c>
      <c r="C51">
        <v>0</v>
      </c>
      <c r="D51">
        <v>3</v>
      </c>
      <c r="E51">
        <v>1</v>
      </c>
      <c r="F51">
        <v>1</v>
      </c>
      <c r="G51">
        <v>1</v>
      </c>
      <c r="H51">
        <v>1</v>
      </c>
      <c r="I51">
        <v>4</v>
      </c>
      <c r="J51">
        <v>0</v>
      </c>
      <c r="K51">
        <v>3</v>
      </c>
      <c r="L51">
        <v>0</v>
      </c>
    </row>
    <row r="52" spans="1:12" x14ac:dyDescent="0.2">
      <c r="A52" t="s">
        <v>68</v>
      </c>
      <c r="B52" t="s">
        <v>13</v>
      </c>
      <c r="C52">
        <v>2</v>
      </c>
      <c r="D52">
        <v>5</v>
      </c>
      <c r="E52">
        <v>13</v>
      </c>
      <c r="F52">
        <v>0</v>
      </c>
      <c r="G52">
        <v>0.33300000000000002</v>
      </c>
      <c r="H52">
        <v>6</v>
      </c>
      <c r="I52">
        <v>31</v>
      </c>
      <c r="J52">
        <v>1</v>
      </c>
      <c r="K52">
        <v>6</v>
      </c>
      <c r="L52">
        <v>0</v>
      </c>
    </row>
    <row r="53" spans="1:12" x14ac:dyDescent="0.2">
      <c r="A53" t="s">
        <v>69</v>
      </c>
      <c r="B53" t="s">
        <v>13</v>
      </c>
      <c r="C53">
        <v>0</v>
      </c>
      <c r="D53">
        <v>3</v>
      </c>
      <c r="E53">
        <v>0</v>
      </c>
      <c r="F53">
        <v>0</v>
      </c>
      <c r="G53">
        <v>1</v>
      </c>
      <c r="H53">
        <v>12</v>
      </c>
      <c r="I53">
        <v>35</v>
      </c>
      <c r="J53">
        <v>0</v>
      </c>
      <c r="K53">
        <v>4</v>
      </c>
      <c r="L53">
        <v>0</v>
      </c>
    </row>
    <row r="54" spans="1:12" x14ac:dyDescent="0.2">
      <c r="A54" t="s">
        <v>70</v>
      </c>
      <c r="B54" t="s">
        <v>13</v>
      </c>
      <c r="C54">
        <v>1</v>
      </c>
      <c r="D54">
        <v>4</v>
      </c>
      <c r="E54">
        <v>8</v>
      </c>
      <c r="F54">
        <v>0</v>
      </c>
      <c r="G54">
        <v>1</v>
      </c>
      <c r="H54">
        <v>9</v>
      </c>
      <c r="I54">
        <v>59</v>
      </c>
      <c r="J54">
        <v>1</v>
      </c>
      <c r="K54">
        <v>8</v>
      </c>
      <c r="L54">
        <v>0</v>
      </c>
    </row>
    <row r="55" spans="1:12" x14ac:dyDescent="0.2">
      <c r="A55" t="s">
        <v>71</v>
      </c>
      <c r="B55" t="s">
        <v>28</v>
      </c>
      <c r="C55">
        <v>0</v>
      </c>
      <c r="D55">
        <v>3</v>
      </c>
      <c r="E55">
        <v>1</v>
      </c>
      <c r="F55">
        <v>1</v>
      </c>
      <c r="G55">
        <v>1</v>
      </c>
      <c r="H55">
        <v>0</v>
      </c>
      <c r="I55">
        <v>4</v>
      </c>
      <c r="J55">
        <v>6</v>
      </c>
      <c r="K55">
        <v>3</v>
      </c>
      <c r="L55">
        <v>0</v>
      </c>
    </row>
    <row r="56" spans="1:12" x14ac:dyDescent="0.2">
      <c r="A56" t="s">
        <v>72</v>
      </c>
      <c r="B56" t="s">
        <v>24</v>
      </c>
      <c r="C56">
        <v>0</v>
      </c>
      <c r="D56">
        <v>5</v>
      </c>
      <c r="E56">
        <v>0</v>
      </c>
      <c r="F56">
        <v>1</v>
      </c>
      <c r="G56">
        <v>1</v>
      </c>
      <c r="H56">
        <v>0</v>
      </c>
      <c r="I56">
        <v>9</v>
      </c>
      <c r="J56">
        <v>0</v>
      </c>
      <c r="K56">
        <v>5</v>
      </c>
      <c r="L56">
        <v>0</v>
      </c>
    </row>
    <row r="57" spans="1:12" x14ac:dyDescent="0.2">
      <c r="A57" t="s">
        <v>73</v>
      </c>
      <c r="B57" t="s">
        <v>28</v>
      </c>
      <c r="C57">
        <v>0</v>
      </c>
      <c r="D57">
        <v>3</v>
      </c>
      <c r="E57">
        <v>1</v>
      </c>
      <c r="F57">
        <v>1</v>
      </c>
      <c r="G57">
        <v>1</v>
      </c>
      <c r="H57">
        <v>1</v>
      </c>
      <c r="I57">
        <v>4</v>
      </c>
      <c r="J57">
        <v>2</v>
      </c>
      <c r="K57">
        <v>3</v>
      </c>
      <c r="L57">
        <v>0</v>
      </c>
    </row>
    <row r="58" spans="1:12" x14ac:dyDescent="0.2">
      <c r="A58" t="s">
        <v>74</v>
      </c>
      <c r="B58" t="s">
        <v>65</v>
      </c>
      <c r="C58">
        <v>0</v>
      </c>
      <c r="D58">
        <v>2</v>
      </c>
      <c r="E58">
        <v>1</v>
      </c>
      <c r="F58">
        <v>0</v>
      </c>
      <c r="G58">
        <v>1</v>
      </c>
      <c r="H58">
        <v>7</v>
      </c>
      <c r="I58">
        <v>26</v>
      </c>
      <c r="J58">
        <v>1</v>
      </c>
      <c r="K58">
        <v>3</v>
      </c>
      <c r="L58">
        <v>0</v>
      </c>
    </row>
    <row r="59" spans="1:12" x14ac:dyDescent="0.2">
      <c r="A59" t="s">
        <v>75</v>
      </c>
      <c r="B59" t="s">
        <v>13</v>
      </c>
      <c r="C59">
        <v>0</v>
      </c>
      <c r="D59">
        <v>3</v>
      </c>
      <c r="E59">
        <v>0</v>
      </c>
      <c r="F59">
        <v>0</v>
      </c>
      <c r="G59">
        <v>1</v>
      </c>
      <c r="H59">
        <v>10</v>
      </c>
      <c r="I59">
        <v>30</v>
      </c>
      <c r="J59">
        <v>0</v>
      </c>
      <c r="K59">
        <v>4</v>
      </c>
      <c r="L59">
        <v>0</v>
      </c>
    </row>
    <row r="60" spans="1:12" x14ac:dyDescent="0.2">
      <c r="A60" t="s">
        <v>76</v>
      </c>
      <c r="B60" t="s">
        <v>65</v>
      </c>
      <c r="C60">
        <v>0</v>
      </c>
      <c r="D60">
        <v>2</v>
      </c>
      <c r="E60">
        <v>0</v>
      </c>
      <c r="F60">
        <v>1</v>
      </c>
      <c r="G60">
        <v>1</v>
      </c>
      <c r="H60">
        <v>3</v>
      </c>
      <c r="I60">
        <v>6</v>
      </c>
      <c r="J60">
        <v>4</v>
      </c>
      <c r="K60">
        <v>2</v>
      </c>
      <c r="L60">
        <v>0</v>
      </c>
    </row>
    <row r="61" spans="1:12" x14ac:dyDescent="0.2">
      <c r="A61" t="s">
        <v>77</v>
      </c>
      <c r="B61" t="s">
        <v>65</v>
      </c>
      <c r="C61">
        <v>0</v>
      </c>
      <c r="D61">
        <v>2</v>
      </c>
      <c r="E61">
        <v>1</v>
      </c>
      <c r="F61">
        <v>0</v>
      </c>
      <c r="G61">
        <v>1</v>
      </c>
      <c r="H61">
        <v>4</v>
      </c>
      <c r="I61">
        <v>25</v>
      </c>
      <c r="J61">
        <v>1</v>
      </c>
      <c r="K61">
        <v>3</v>
      </c>
      <c r="L61">
        <v>0</v>
      </c>
    </row>
    <row r="62" spans="1:12" x14ac:dyDescent="0.2">
      <c r="A62" t="s">
        <v>78</v>
      </c>
      <c r="B62" t="s">
        <v>13</v>
      </c>
      <c r="C62">
        <v>0</v>
      </c>
      <c r="D62">
        <v>3</v>
      </c>
      <c r="E62">
        <v>0</v>
      </c>
      <c r="F62">
        <v>0</v>
      </c>
      <c r="G62">
        <v>1</v>
      </c>
      <c r="H62">
        <v>11</v>
      </c>
      <c r="I62">
        <v>32</v>
      </c>
      <c r="J62">
        <v>0</v>
      </c>
      <c r="K62">
        <v>4</v>
      </c>
      <c r="L62">
        <v>0</v>
      </c>
    </row>
    <row r="63" spans="1:12" x14ac:dyDescent="0.2">
      <c r="A63" t="s">
        <v>79</v>
      </c>
      <c r="B63" t="s">
        <v>16</v>
      </c>
      <c r="C63">
        <v>0</v>
      </c>
      <c r="D63">
        <v>2</v>
      </c>
      <c r="E63">
        <v>0</v>
      </c>
      <c r="F63">
        <v>1</v>
      </c>
      <c r="G63">
        <v>1</v>
      </c>
      <c r="H63">
        <v>6</v>
      </c>
      <c r="I63">
        <v>12</v>
      </c>
      <c r="J63">
        <v>2</v>
      </c>
      <c r="K63">
        <v>2</v>
      </c>
      <c r="L63">
        <v>0</v>
      </c>
    </row>
    <row r="64" spans="1:12" x14ac:dyDescent="0.2">
      <c r="A64" t="s">
        <v>80</v>
      </c>
      <c r="B64" t="s">
        <v>28</v>
      </c>
      <c r="C64">
        <v>0</v>
      </c>
      <c r="D64">
        <v>3</v>
      </c>
      <c r="E64">
        <v>1</v>
      </c>
      <c r="F64">
        <v>1</v>
      </c>
      <c r="G64">
        <v>1</v>
      </c>
      <c r="H64">
        <v>1</v>
      </c>
      <c r="I64">
        <v>4</v>
      </c>
      <c r="J64">
        <v>3</v>
      </c>
      <c r="K64">
        <v>3</v>
      </c>
      <c r="L64">
        <v>0</v>
      </c>
    </row>
    <row r="65" spans="1:12" x14ac:dyDescent="0.2">
      <c r="A65" t="s">
        <v>81</v>
      </c>
      <c r="B65" t="s">
        <v>28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2</v>
      </c>
      <c r="J65">
        <v>22</v>
      </c>
      <c r="K65">
        <v>1</v>
      </c>
      <c r="L65">
        <v>0</v>
      </c>
    </row>
    <row r="66" spans="1:12" x14ac:dyDescent="0.2">
      <c r="A66" t="s">
        <v>82</v>
      </c>
      <c r="B66" t="s">
        <v>16</v>
      </c>
      <c r="C66">
        <v>0</v>
      </c>
      <c r="D66">
        <v>8</v>
      </c>
      <c r="E66">
        <v>6</v>
      </c>
      <c r="F66">
        <v>2</v>
      </c>
      <c r="G66">
        <v>0.33300000000000002</v>
      </c>
      <c r="H66">
        <v>4</v>
      </c>
      <c r="I66">
        <v>23</v>
      </c>
      <c r="J66">
        <v>10</v>
      </c>
      <c r="K66">
        <v>10</v>
      </c>
      <c r="L66">
        <v>0</v>
      </c>
    </row>
    <row r="67" spans="1:12" x14ac:dyDescent="0.2">
      <c r="A67" t="s">
        <v>83</v>
      </c>
      <c r="B67" t="s">
        <v>16</v>
      </c>
      <c r="C67">
        <v>0</v>
      </c>
      <c r="D67">
        <v>6</v>
      </c>
      <c r="E67">
        <v>0</v>
      </c>
      <c r="F67">
        <v>2</v>
      </c>
      <c r="G67">
        <v>1</v>
      </c>
      <c r="H67">
        <v>1</v>
      </c>
      <c r="I67">
        <v>16</v>
      </c>
      <c r="J67">
        <v>4</v>
      </c>
      <c r="K67">
        <v>6</v>
      </c>
      <c r="L67">
        <v>0</v>
      </c>
    </row>
    <row r="68" spans="1:12" x14ac:dyDescent="0.2">
      <c r="A68" t="s">
        <v>84</v>
      </c>
      <c r="B68" t="s">
        <v>13</v>
      </c>
      <c r="C68">
        <v>0</v>
      </c>
      <c r="D68">
        <v>9</v>
      </c>
      <c r="E68">
        <v>0</v>
      </c>
      <c r="F68">
        <v>0</v>
      </c>
      <c r="G68">
        <v>0.5</v>
      </c>
      <c r="H68">
        <v>5</v>
      </c>
      <c r="I68">
        <v>27</v>
      </c>
      <c r="J68">
        <v>0</v>
      </c>
      <c r="K68">
        <v>11</v>
      </c>
      <c r="L68">
        <v>0</v>
      </c>
    </row>
    <row r="69" spans="1:12" x14ac:dyDescent="0.2">
      <c r="A69" t="s">
        <v>85</v>
      </c>
      <c r="B69" t="s">
        <v>13</v>
      </c>
      <c r="C69">
        <v>0</v>
      </c>
      <c r="D69">
        <v>6</v>
      </c>
      <c r="E69">
        <v>15</v>
      </c>
      <c r="F69">
        <v>0</v>
      </c>
      <c r="G69">
        <v>0.5</v>
      </c>
      <c r="H69">
        <v>4</v>
      </c>
      <c r="I69">
        <v>18</v>
      </c>
      <c r="J69">
        <v>0</v>
      </c>
      <c r="K69">
        <v>6</v>
      </c>
      <c r="L69">
        <v>0</v>
      </c>
    </row>
    <row r="70" spans="1:12" x14ac:dyDescent="0.2">
      <c r="A70" t="s">
        <v>86</v>
      </c>
      <c r="B70" t="s">
        <v>21</v>
      </c>
      <c r="C70">
        <v>0</v>
      </c>
      <c r="D70">
        <v>2</v>
      </c>
      <c r="E70">
        <v>1</v>
      </c>
      <c r="F70">
        <v>0</v>
      </c>
      <c r="G70">
        <v>1</v>
      </c>
      <c r="H70">
        <v>3</v>
      </c>
      <c r="I70">
        <v>5</v>
      </c>
      <c r="J70">
        <v>1</v>
      </c>
      <c r="K70">
        <v>2</v>
      </c>
      <c r="L70">
        <v>0</v>
      </c>
    </row>
    <row r="71" spans="1:12" x14ac:dyDescent="0.2">
      <c r="A71" t="s">
        <v>87</v>
      </c>
      <c r="B71" t="s">
        <v>16</v>
      </c>
      <c r="C71">
        <v>7</v>
      </c>
      <c r="D71">
        <v>8</v>
      </c>
      <c r="E71">
        <v>14</v>
      </c>
      <c r="F71">
        <v>2</v>
      </c>
      <c r="G71">
        <v>0.5</v>
      </c>
      <c r="H71">
        <v>1</v>
      </c>
      <c r="I71">
        <v>40</v>
      </c>
      <c r="J71">
        <v>7</v>
      </c>
      <c r="K71">
        <v>14</v>
      </c>
      <c r="L71">
        <v>0</v>
      </c>
    </row>
    <row r="72" spans="1:12" x14ac:dyDescent="0.2">
      <c r="A72" t="s">
        <v>88</v>
      </c>
      <c r="B72" t="s">
        <v>13</v>
      </c>
      <c r="C72">
        <v>0</v>
      </c>
      <c r="D72">
        <v>12</v>
      </c>
      <c r="E72">
        <v>78</v>
      </c>
      <c r="F72">
        <v>0</v>
      </c>
      <c r="G72">
        <v>0.2</v>
      </c>
      <c r="H72">
        <v>7</v>
      </c>
      <c r="I72">
        <v>39</v>
      </c>
      <c r="J72">
        <v>1</v>
      </c>
      <c r="K72">
        <v>13</v>
      </c>
      <c r="L72">
        <v>0</v>
      </c>
    </row>
    <row r="73" spans="1:12" x14ac:dyDescent="0.2">
      <c r="A73" t="s">
        <v>89</v>
      </c>
      <c r="B73" t="s">
        <v>13</v>
      </c>
      <c r="C73">
        <v>0</v>
      </c>
      <c r="D73">
        <v>1</v>
      </c>
      <c r="E73">
        <v>0</v>
      </c>
      <c r="F73">
        <v>1</v>
      </c>
      <c r="G73">
        <v>1</v>
      </c>
      <c r="H73">
        <v>2</v>
      </c>
      <c r="I73">
        <v>5</v>
      </c>
      <c r="J73">
        <v>1</v>
      </c>
      <c r="K73">
        <v>2</v>
      </c>
      <c r="L73">
        <v>0</v>
      </c>
    </row>
    <row r="74" spans="1:12" x14ac:dyDescent="0.2">
      <c r="A74" t="s">
        <v>90</v>
      </c>
      <c r="B74" t="s">
        <v>16</v>
      </c>
      <c r="C74">
        <v>14</v>
      </c>
      <c r="D74">
        <v>10</v>
      </c>
      <c r="E74">
        <v>50</v>
      </c>
      <c r="F74">
        <v>2</v>
      </c>
      <c r="G74">
        <v>0.25</v>
      </c>
      <c r="H74">
        <v>3</v>
      </c>
      <c r="I74">
        <v>42</v>
      </c>
      <c r="J74">
        <v>29</v>
      </c>
      <c r="K74">
        <v>16</v>
      </c>
      <c r="L74">
        <v>0</v>
      </c>
    </row>
    <row r="75" spans="1:12" x14ac:dyDescent="0.2">
      <c r="A75" t="s">
        <v>91</v>
      </c>
      <c r="B75" t="s">
        <v>13</v>
      </c>
      <c r="C75">
        <v>0</v>
      </c>
      <c r="D75">
        <v>12</v>
      </c>
      <c r="E75">
        <v>66</v>
      </c>
      <c r="F75">
        <v>0</v>
      </c>
      <c r="G75">
        <v>0.25</v>
      </c>
      <c r="H75">
        <v>3</v>
      </c>
      <c r="I75">
        <v>28</v>
      </c>
      <c r="J75">
        <v>0</v>
      </c>
      <c r="K75">
        <v>12</v>
      </c>
      <c r="L75">
        <v>0</v>
      </c>
    </row>
    <row r="76" spans="1:12" x14ac:dyDescent="0.2">
      <c r="A76" t="s">
        <v>92</v>
      </c>
      <c r="B76" t="s">
        <v>16</v>
      </c>
      <c r="C76">
        <v>0</v>
      </c>
      <c r="D76">
        <v>2</v>
      </c>
      <c r="E76">
        <v>1</v>
      </c>
      <c r="F76">
        <v>1</v>
      </c>
      <c r="G76">
        <v>1</v>
      </c>
      <c r="H76">
        <v>2</v>
      </c>
      <c r="I76">
        <v>19</v>
      </c>
      <c r="J76">
        <v>14</v>
      </c>
      <c r="K76">
        <v>5</v>
      </c>
      <c r="L76">
        <v>0</v>
      </c>
    </row>
    <row r="77" spans="1:12" x14ac:dyDescent="0.2">
      <c r="A77" t="s">
        <v>93</v>
      </c>
      <c r="B77" t="s">
        <v>16</v>
      </c>
      <c r="C77">
        <v>11</v>
      </c>
      <c r="D77">
        <v>8</v>
      </c>
      <c r="E77">
        <v>21</v>
      </c>
      <c r="F77">
        <v>2</v>
      </c>
      <c r="G77">
        <v>0.25</v>
      </c>
      <c r="H77">
        <v>2</v>
      </c>
      <c r="I77">
        <v>30</v>
      </c>
      <c r="J77">
        <v>11</v>
      </c>
      <c r="K77">
        <v>11</v>
      </c>
      <c r="L77">
        <v>0</v>
      </c>
    </row>
    <row r="78" spans="1:12" x14ac:dyDescent="0.2">
      <c r="A78" t="s">
        <v>94</v>
      </c>
      <c r="B78" t="s">
        <v>13</v>
      </c>
      <c r="C78">
        <v>0</v>
      </c>
      <c r="D78">
        <v>11</v>
      </c>
      <c r="E78">
        <v>55</v>
      </c>
      <c r="F78">
        <v>0</v>
      </c>
      <c r="G78">
        <v>0.25</v>
      </c>
      <c r="H78">
        <v>2</v>
      </c>
      <c r="I78">
        <v>25</v>
      </c>
      <c r="J78">
        <v>0</v>
      </c>
      <c r="K78">
        <v>11</v>
      </c>
      <c r="L78">
        <v>0</v>
      </c>
    </row>
    <row r="79" spans="1:12" x14ac:dyDescent="0.2">
      <c r="A79" t="s">
        <v>95</v>
      </c>
      <c r="B79" t="s">
        <v>28</v>
      </c>
      <c r="C79">
        <v>0</v>
      </c>
      <c r="D79">
        <v>3</v>
      </c>
      <c r="E79">
        <v>1</v>
      </c>
      <c r="F79">
        <v>1</v>
      </c>
      <c r="G79">
        <v>1</v>
      </c>
      <c r="H79">
        <v>0</v>
      </c>
      <c r="I79">
        <v>7</v>
      </c>
      <c r="J79">
        <v>4</v>
      </c>
      <c r="K79">
        <v>3</v>
      </c>
      <c r="L79">
        <v>0</v>
      </c>
    </row>
    <row r="80" spans="1:12" x14ac:dyDescent="0.2">
      <c r="A80" t="s">
        <v>96</v>
      </c>
      <c r="B80" t="s">
        <v>21</v>
      </c>
      <c r="C80">
        <v>0</v>
      </c>
      <c r="D80">
        <v>5</v>
      </c>
      <c r="E80">
        <v>0</v>
      </c>
      <c r="F80">
        <v>1</v>
      </c>
      <c r="G80">
        <v>1</v>
      </c>
      <c r="H80">
        <v>3</v>
      </c>
      <c r="I80">
        <v>12</v>
      </c>
      <c r="J80">
        <v>2</v>
      </c>
      <c r="K80">
        <v>5</v>
      </c>
      <c r="L80">
        <v>0</v>
      </c>
    </row>
    <row r="81" spans="1:12" x14ac:dyDescent="0.2">
      <c r="A81" t="s">
        <v>97</v>
      </c>
      <c r="B81" t="s">
        <v>13</v>
      </c>
      <c r="C81">
        <v>17</v>
      </c>
      <c r="D81">
        <v>6</v>
      </c>
      <c r="E81">
        <v>0</v>
      </c>
      <c r="F81">
        <v>1</v>
      </c>
      <c r="G81">
        <v>1</v>
      </c>
      <c r="H81">
        <v>28</v>
      </c>
      <c r="I81">
        <v>111</v>
      </c>
      <c r="J81">
        <v>1</v>
      </c>
      <c r="K81">
        <v>15</v>
      </c>
      <c r="L81">
        <v>0</v>
      </c>
    </row>
    <row r="82" spans="1:12" x14ac:dyDescent="0.2">
      <c r="A82" t="s">
        <v>98</v>
      </c>
      <c r="B82" t="s">
        <v>21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4</v>
      </c>
      <c r="J82">
        <v>1</v>
      </c>
      <c r="K82">
        <v>2</v>
      </c>
      <c r="L82">
        <v>0</v>
      </c>
    </row>
    <row r="83" spans="1:12" x14ac:dyDescent="0.2">
      <c r="A83" t="s">
        <v>99</v>
      </c>
      <c r="B83" t="s">
        <v>16</v>
      </c>
      <c r="C83">
        <v>0</v>
      </c>
      <c r="D83">
        <v>10</v>
      </c>
      <c r="E83">
        <v>44</v>
      </c>
      <c r="F83">
        <v>1</v>
      </c>
      <c r="G83">
        <v>0.25</v>
      </c>
      <c r="H83">
        <v>9</v>
      </c>
      <c r="I83">
        <v>48</v>
      </c>
      <c r="J83">
        <v>5</v>
      </c>
      <c r="K83">
        <v>14</v>
      </c>
      <c r="L83">
        <v>0</v>
      </c>
    </row>
    <row r="84" spans="1:12" x14ac:dyDescent="0.2">
      <c r="A84" t="s">
        <v>100</v>
      </c>
      <c r="B84" t="s">
        <v>28</v>
      </c>
      <c r="C84">
        <v>0</v>
      </c>
      <c r="D84">
        <v>12</v>
      </c>
      <c r="E84">
        <v>43</v>
      </c>
      <c r="F84">
        <v>1</v>
      </c>
      <c r="G84">
        <v>0.2</v>
      </c>
      <c r="H84">
        <v>11</v>
      </c>
      <c r="I84">
        <v>54</v>
      </c>
      <c r="J84">
        <v>4</v>
      </c>
      <c r="K84">
        <v>17</v>
      </c>
      <c r="L84">
        <v>3</v>
      </c>
    </row>
    <row r="85" spans="1:12" x14ac:dyDescent="0.2">
      <c r="A85" t="s">
        <v>101</v>
      </c>
      <c r="B85" t="s">
        <v>21</v>
      </c>
      <c r="C85">
        <v>0</v>
      </c>
      <c r="D85">
        <v>2</v>
      </c>
      <c r="E85">
        <v>1</v>
      </c>
      <c r="F85">
        <v>0</v>
      </c>
      <c r="G85">
        <v>1</v>
      </c>
      <c r="H85">
        <v>3</v>
      </c>
      <c r="I85">
        <v>5</v>
      </c>
      <c r="J85">
        <v>1</v>
      </c>
      <c r="K85">
        <v>2</v>
      </c>
      <c r="L85">
        <v>0</v>
      </c>
    </row>
    <row r="86" spans="1:12" x14ac:dyDescent="0.2">
      <c r="A86" t="s">
        <v>102</v>
      </c>
      <c r="B86" t="s">
        <v>28</v>
      </c>
      <c r="C86">
        <v>0</v>
      </c>
      <c r="D86">
        <v>24</v>
      </c>
      <c r="E86">
        <v>243</v>
      </c>
      <c r="F86">
        <v>1</v>
      </c>
      <c r="G86">
        <v>0.111</v>
      </c>
      <c r="H86">
        <v>3</v>
      </c>
      <c r="I86">
        <v>39</v>
      </c>
      <c r="J86">
        <v>1</v>
      </c>
      <c r="K86">
        <v>27</v>
      </c>
      <c r="L86">
        <v>0</v>
      </c>
    </row>
    <row r="87" spans="1:12" x14ac:dyDescent="0.2">
      <c r="A87" t="s">
        <v>103</v>
      </c>
      <c r="B87" t="s">
        <v>28</v>
      </c>
      <c r="C87">
        <v>0</v>
      </c>
      <c r="D87">
        <v>1</v>
      </c>
      <c r="E87">
        <v>0</v>
      </c>
      <c r="F87">
        <v>3</v>
      </c>
      <c r="G87">
        <v>1</v>
      </c>
      <c r="H87">
        <v>0</v>
      </c>
      <c r="I87">
        <v>2</v>
      </c>
      <c r="J87">
        <v>8</v>
      </c>
      <c r="K87">
        <v>1</v>
      </c>
      <c r="L87">
        <v>0</v>
      </c>
    </row>
    <row r="88" spans="1:12" x14ac:dyDescent="0.2">
      <c r="A88" t="s">
        <v>104</v>
      </c>
      <c r="B88" t="s">
        <v>21</v>
      </c>
      <c r="C88">
        <v>28</v>
      </c>
      <c r="D88">
        <v>11</v>
      </c>
      <c r="E88">
        <v>4</v>
      </c>
      <c r="F88">
        <v>0</v>
      </c>
      <c r="G88">
        <v>1</v>
      </c>
      <c r="H88">
        <v>11</v>
      </c>
      <c r="I88">
        <v>85</v>
      </c>
      <c r="J88">
        <v>1</v>
      </c>
      <c r="K88">
        <v>12</v>
      </c>
      <c r="L88">
        <v>0</v>
      </c>
    </row>
    <row r="89" spans="1:12" x14ac:dyDescent="0.2">
      <c r="A89" t="s">
        <v>105</v>
      </c>
      <c r="B89" t="s">
        <v>21</v>
      </c>
      <c r="C89">
        <v>0</v>
      </c>
      <c r="D89">
        <v>12</v>
      </c>
      <c r="E89">
        <v>0</v>
      </c>
      <c r="F89">
        <v>0</v>
      </c>
      <c r="G89">
        <v>1</v>
      </c>
      <c r="H89">
        <v>10</v>
      </c>
      <c r="I89">
        <v>81</v>
      </c>
      <c r="J89">
        <v>0</v>
      </c>
      <c r="K89">
        <v>14</v>
      </c>
      <c r="L89">
        <v>0</v>
      </c>
    </row>
    <row r="90" spans="1:12" x14ac:dyDescent="0.2">
      <c r="A90" t="s">
        <v>106</v>
      </c>
      <c r="B90" t="s">
        <v>24</v>
      </c>
      <c r="C90">
        <v>0</v>
      </c>
      <c r="D90">
        <v>15</v>
      </c>
      <c r="E90">
        <v>0</v>
      </c>
      <c r="F90">
        <v>1</v>
      </c>
      <c r="G90">
        <v>1</v>
      </c>
      <c r="H90">
        <v>6</v>
      </c>
      <c r="I90">
        <v>15</v>
      </c>
      <c r="J90">
        <v>24</v>
      </c>
      <c r="K90">
        <v>15</v>
      </c>
      <c r="L90">
        <v>0</v>
      </c>
    </row>
    <row r="91" spans="1:12" x14ac:dyDescent="0.2">
      <c r="A91" t="s">
        <v>107</v>
      </c>
      <c r="B91" t="s">
        <v>24</v>
      </c>
      <c r="C91">
        <v>0</v>
      </c>
      <c r="D91">
        <v>22</v>
      </c>
      <c r="E91">
        <v>0</v>
      </c>
      <c r="F91">
        <v>1</v>
      </c>
      <c r="G91">
        <v>1</v>
      </c>
      <c r="H91">
        <v>0</v>
      </c>
      <c r="I91">
        <v>22</v>
      </c>
      <c r="J91">
        <v>25</v>
      </c>
      <c r="K91">
        <v>22</v>
      </c>
      <c r="L91">
        <v>0</v>
      </c>
    </row>
    <row r="92" spans="1:12" x14ac:dyDescent="0.2">
      <c r="A92" t="s">
        <v>108</v>
      </c>
      <c r="B92" t="s">
        <v>13</v>
      </c>
      <c r="C92">
        <v>0</v>
      </c>
      <c r="D92">
        <v>9</v>
      </c>
      <c r="E92">
        <v>6</v>
      </c>
      <c r="F92">
        <v>0</v>
      </c>
      <c r="G92">
        <v>0.33300000000000002</v>
      </c>
      <c r="H92">
        <v>9</v>
      </c>
      <c r="I92">
        <v>40</v>
      </c>
      <c r="J92">
        <v>0</v>
      </c>
      <c r="K92">
        <v>9</v>
      </c>
      <c r="L92">
        <v>0</v>
      </c>
    </row>
    <row r="93" spans="1:12" x14ac:dyDescent="0.2">
      <c r="A93" t="s">
        <v>109</v>
      </c>
      <c r="B93" t="s">
        <v>13</v>
      </c>
      <c r="C93">
        <v>1</v>
      </c>
      <c r="D93">
        <v>11</v>
      </c>
      <c r="E93">
        <v>57</v>
      </c>
      <c r="F93">
        <v>0</v>
      </c>
      <c r="G93">
        <v>1</v>
      </c>
      <c r="H93">
        <v>11</v>
      </c>
      <c r="I93">
        <v>116</v>
      </c>
      <c r="J93">
        <v>5</v>
      </c>
      <c r="K93">
        <v>19</v>
      </c>
      <c r="L93">
        <v>0</v>
      </c>
    </row>
    <row r="94" spans="1:12" x14ac:dyDescent="0.2">
      <c r="A94" t="s">
        <v>110</v>
      </c>
      <c r="B94" t="s">
        <v>13</v>
      </c>
      <c r="C94">
        <v>0</v>
      </c>
      <c r="D94">
        <v>12</v>
      </c>
      <c r="E94">
        <v>0</v>
      </c>
      <c r="F94">
        <v>0</v>
      </c>
      <c r="G94">
        <v>1</v>
      </c>
      <c r="H94">
        <v>11</v>
      </c>
      <c r="I94">
        <v>67</v>
      </c>
      <c r="J94">
        <v>0</v>
      </c>
      <c r="K94">
        <v>13</v>
      </c>
      <c r="L94">
        <v>0</v>
      </c>
    </row>
    <row r="95" spans="1:12" x14ac:dyDescent="0.2">
      <c r="A95" t="s">
        <v>111</v>
      </c>
      <c r="B95" t="s">
        <v>16</v>
      </c>
      <c r="C95">
        <v>1</v>
      </c>
      <c r="D95">
        <v>10</v>
      </c>
      <c r="E95">
        <v>38</v>
      </c>
      <c r="F95">
        <v>1</v>
      </c>
      <c r="G95">
        <v>0.33300000000000002</v>
      </c>
      <c r="H95">
        <v>38</v>
      </c>
      <c r="I95">
        <v>100</v>
      </c>
      <c r="J95">
        <v>16</v>
      </c>
      <c r="K95">
        <v>13</v>
      </c>
      <c r="L95">
        <v>0</v>
      </c>
    </row>
    <row r="96" spans="1:12" x14ac:dyDescent="0.2">
      <c r="A96" t="s">
        <v>112</v>
      </c>
      <c r="B96" t="s">
        <v>28</v>
      </c>
      <c r="C96">
        <v>0</v>
      </c>
      <c r="D96">
        <v>12</v>
      </c>
      <c r="E96">
        <v>66</v>
      </c>
      <c r="F96">
        <v>0</v>
      </c>
      <c r="G96">
        <v>9.0999999999999998E-2</v>
      </c>
      <c r="H96">
        <v>7</v>
      </c>
      <c r="I96">
        <v>14</v>
      </c>
      <c r="J96">
        <v>2</v>
      </c>
      <c r="K96">
        <v>12</v>
      </c>
      <c r="L96">
        <v>0</v>
      </c>
    </row>
    <row r="97" spans="1:12" x14ac:dyDescent="0.2">
      <c r="A97" t="s">
        <v>113</v>
      </c>
      <c r="B97" t="s">
        <v>16</v>
      </c>
      <c r="C97">
        <v>0</v>
      </c>
      <c r="D97">
        <v>2</v>
      </c>
      <c r="E97">
        <v>0</v>
      </c>
      <c r="F97">
        <v>1</v>
      </c>
      <c r="G97">
        <v>1</v>
      </c>
      <c r="H97">
        <v>5</v>
      </c>
      <c r="I97">
        <v>6</v>
      </c>
      <c r="J97">
        <v>1</v>
      </c>
      <c r="K97">
        <v>2</v>
      </c>
      <c r="L97">
        <v>0</v>
      </c>
    </row>
    <row r="98" spans="1:12" x14ac:dyDescent="0.2">
      <c r="A98" t="s">
        <v>114</v>
      </c>
      <c r="B98" t="s">
        <v>16</v>
      </c>
      <c r="C98">
        <v>0</v>
      </c>
      <c r="D98">
        <v>2</v>
      </c>
      <c r="E98">
        <v>0</v>
      </c>
      <c r="F98">
        <v>0</v>
      </c>
      <c r="G98">
        <v>1</v>
      </c>
      <c r="H98">
        <v>11</v>
      </c>
      <c r="I98">
        <v>19</v>
      </c>
      <c r="J98">
        <v>1</v>
      </c>
      <c r="K98">
        <v>2</v>
      </c>
      <c r="L98">
        <v>0</v>
      </c>
    </row>
    <row r="99" spans="1:12" x14ac:dyDescent="0.2">
      <c r="A99" t="s">
        <v>115</v>
      </c>
      <c r="B99" t="s">
        <v>13</v>
      </c>
      <c r="C99">
        <v>0</v>
      </c>
      <c r="D99">
        <v>6</v>
      </c>
      <c r="E99">
        <v>0</v>
      </c>
      <c r="F99">
        <v>0</v>
      </c>
      <c r="G99">
        <v>1</v>
      </c>
      <c r="H99">
        <v>26</v>
      </c>
      <c r="I99">
        <v>90</v>
      </c>
      <c r="J99">
        <v>0</v>
      </c>
      <c r="K99">
        <v>9</v>
      </c>
      <c r="L99">
        <v>0</v>
      </c>
    </row>
    <row r="100" spans="1:12" x14ac:dyDescent="0.2">
      <c r="A100" t="s">
        <v>116</v>
      </c>
      <c r="B100" t="s">
        <v>24</v>
      </c>
      <c r="C100">
        <v>14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2</v>
      </c>
      <c r="J100">
        <v>0</v>
      </c>
      <c r="K100">
        <v>1</v>
      </c>
      <c r="L100">
        <v>0</v>
      </c>
    </row>
    <row r="101" spans="1:12" x14ac:dyDescent="0.2">
      <c r="A101" t="s">
        <v>117</v>
      </c>
      <c r="B101" t="s">
        <v>28</v>
      </c>
      <c r="C101">
        <v>6</v>
      </c>
      <c r="D101">
        <v>9</v>
      </c>
      <c r="E101">
        <v>8</v>
      </c>
      <c r="F101">
        <v>1</v>
      </c>
      <c r="G101">
        <v>0.5</v>
      </c>
      <c r="H101">
        <v>1</v>
      </c>
      <c r="I101">
        <v>23</v>
      </c>
      <c r="J101">
        <v>38</v>
      </c>
      <c r="K101">
        <v>11</v>
      </c>
      <c r="L101">
        <v>0</v>
      </c>
    </row>
    <row r="102" spans="1:12" x14ac:dyDescent="0.2">
      <c r="A102" t="s">
        <v>118</v>
      </c>
      <c r="B102" t="s">
        <v>28</v>
      </c>
      <c r="C102">
        <v>0</v>
      </c>
      <c r="D102">
        <v>2</v>
      </c>
      <c r="E102">
        <v>0</v>
      </c>
      <c r="F102">
        <v>0</v>
      </c>
      <c r="G102">
        <v>1</v>
      </c>
      <c r="H102">
        <v>1</v>
      </c>
      <c r="I102">
        <v>4</v>
      </c>
      <c r="J102">
        <v>33</v>
      </c>
      <c r="K102">
        <v>2</v>
      </c>
      <c r="L102">
        <v>1</v>
      </c>
    </row>
    <row r="103" spans="1:12" x14ac:dyDescent="0.2">
      <c r="A103" t="s">
        <v>119</v>
      </c>
      <c r="B103" t="s">
        <v>13</v>
      </c>
      <c r="C103">
        <v>0</v>
      </c>
      <c r="D103">
        <v>2</v>
      </c>
      <c r="E103">
        <v>1</v>
      </c>
      <c r="F103">
        <v>0</v>
      </c>
      <c r="G103">
        <v>1</v>
      </c>
      <c r="H103">
        <v>4</v>
      </c>
      <c r="I103">
        <v>6</v>
      </c>
      <c r="J103">
        <v>1</v>
      </c>
      <c r="K103">
        <v>2</v>
      </c>
      <c r="L103">
        <v>0</v>
      </c>
    </row>
    <row r="104" spans="1:12" x14ac:dyDescent="0.2">
      <c r="A104" t="s">
        <v>120</v>
      </c>
      <c r="B104" t="s">
        <v>13</v>
      </c>
      <c r="C104">
        <v>0</v>
      </c>
      <c r="D104">
        <v>5</v>
      </c>
      <c r="E104">
        <v>107</v>
      </c>
      <c r="F104">
        <v>1</v>
      </c>
      <c r="G104">
        <v>0.5</v>
      </c>
      <c r="H104">
        <v>13</v>
      </c>
      <c r="I104">
        <v>114</v>
      </c>
      <c r="J104">
        <v>2</v>
      </c>
      <c r="K104">
        <v>21</v>
      </c>
      <c r="L104">
        <v>0</v>
      </c>
    </row>
    <row r="105" spans="1:12" x14ac:dyDescent="0.2">
      <c r="A105" t="s">
        <v>121</v>
      </c>
      <c r="B105" t="s">
        <v>21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4</v>
      </c>
      <c r="J105">
        <v>1</v>
      </c>
      <c r="K105">
        <v>2</v>
      </c>
      <c r="L105">
        <v>0</v>
      </c>
    </row>
    <row r="106" spans="1:12" x14ac:dyDescent="0.2">
      <c r="A106" t="s">
        <v>122</v>
      </c>
      <c r="B106" t="s">
        <v>13</v>
      </c>
      <c r="C106">
        <v>0</v>
      </c>
      <c r="D106">
        <v>2</v>
      </c>
      <c r="E106">
        <v>0</v>
      </c>
      <c r="F106">
        <v>0</v>
      </c>
      <c r="G106">
        <v>1</v>
      </c>
      <c r="H106">
        <v>5</v>
      </c>
      <c r="I106">
        <v>21</v>
      </c>
      <c r="J106">
        <v>0</v>
      </c>
      <c r="K106">
        <v>4</v>
      </c>
      <c r="L106">
        <v>0</v>
      </c>
    </row>
    <row r="107" spans="1:12" x14ac:dyDescent="0.2">
      <c r="A107" t="s">
        <v>123</v>
      </c>
      <c r="B107" t="s">
        <v>16</v>
      </c>
      <c r="C107">
        <v>0</v>
      </c>
      <c r="D107">
        <v>2</v>
      </c>
      <c r="E107">
        <v>16</v>
      </c>
      <c r="F107">
        <v>1</v>
      </c>
      <c r="G107">
        <v>1</v>
      </c>
      <c r="H107">
        <v>16</v>
      </c>
      <c r="I107">
        <v>70</v>
      </c>
      <c r="J107">
        <v>1</v>
      </c>
      <c r="K107">
        <v>8</v>
      </c>
      <c r="L107">
        <v>0</v>
      </c>
    </row>
    <row r="108" spans="1:12" x14ac:dyDescent="0.2">
      <c r="A108" t="s">
        <v>124</v>
      </c>
      <c r="B108" t="s">
        <v>13</v>
      </c>
      <c r="C108">
        <v>0</v>
      </c>
      <c r="D108">
        <v>23</v>
      </c>
      <c r="E108">
        <v>0</v>
      </c>
      <c r="F108">
        <v>0</v>
      </c>
      <c r="G108">
        <v>0.33300000000000002</v>
      </c>
      <c r="H108">
        <v>11</v>
      </c>
      <c r="I108">
        <v>66</v>
      </c>
      <c r="J108">
        <v>1</v>
      </c>
      <c r="K108">
        <v>26</v>
      </c>
      <c r="L108">
        <v>0</v>
      </c>
    </row>
    <row r="109" spans="1:12" x14ac:dyDescent="0.2">
      <c r="A109" t="s">
        <v>125</v>
      </c>
      <c r="B109" t="s">
        <v>13</v>
      </c>
      <c r="C109">
        <v>0</v>
      </c>
      <c r="D109">
        <v>2</v>
      </c>
      <c r="E109">
        <v>1</v>
      </c>
      <c r="F109">
        <v>0</v>
      </c>
      <c r="G109">
        <v>1</v>
      </c>
      <c r="H109">
        <v>7</v>
      </c>
      <c r="I109">
        <v>9</v>
      </c>
      <c r="J109">
        <v>1</v>
      </c>
      <c r="K109">
        <v>2</v>
      </c>
      <c r="L109">
        <v>0</v>
      </c>
    </row>
    <row r="110" spans="1:12" x14ac:dyDescent="0.2">
      <c r="A110" t="s">
        <v>126</v>
      </c>
      <c r="B110" t="s">
        <v>13</v>
      </c>
      <c r="C110">
        <v>0</v>
      </c>
      <c r="D110">
        <v>5</v>
      </c>
      <c r="E110">
        <v>0</v>
      </c>
      <c r="F110">
        <v>1</v>
      </c>
      <c r="G110">
        <v>0.5</v>
      </c>
      <c r="H110">
        <v>13</v>
      </c>
      <c r="I110">
        <v>43</v>
      </c>
      <c r="J110">
        <v>3</v>
      </c>
      <c r="K110">
        <v>8</v>
      </c>
      <c r="L110">
        <v>0</v>
      </c>
    </row>
    <row r="111" spans="1:12" x14ac:dyDescent="0.2">
      <c r="A111" t="s">
        <v>127</v>
      </c>
      <c r="B111" t="s">
        <v>13</v>
      </c>
      <c r="C111">
        <v>0</v>
      </c>
      <c r="D111">
        <v>5</v>
      </c>
      <c r="E111">
        <v>7</v>
      </c>
      <c r="F111">
        <v>0</v>
      </c>
      <c r="G111">
        <v>0.33300000000000002</v>
      </c>
      <c r="H111">
        <v>11</v>
      </c>
      <c r="I111">
        <v>27</v>
      </c>
      <c r="J111">
        <v>1</v>
      </c>
      <c r="K111">
        <v>7</v>
      </c>
      <c r="L111">
        <v>0</v>
      </c>
    </row>
    <row r="112" spans="1:12" x14ac:dyDescent="0.2">
      <c r="A112" t="s">
        <v>128</v>
      </c>
      <c r="B112" t="s">
        <v>21</v>
      </c>
      <c r="C112">
        <v>0</v>
      </c>
      <c r="D112">
        <v>3</v>
      </c>
      <c r="E112">
        <v>0</v>
      </c>
      <c r="F112">
        <v>1</v>
      </c>
      <c r="G112">
        <v>0.5</v>
      </c>
      <c r="H112">
        <v>1</v>
      </c>
      <c r="I112">
        <v>6</v>
      </c>
      <c r="J112">
        <v>1</v>
      </c>
      <c r="K112">
        <v>3</v>
      </c>
      <c r="L112">
        <v>0</v>
      </c>
    </row>
    <row r="113" spans="1:12" x14ac:dyDescent="0.2">
      <c r="A113" t="s">
        <v>129</v>
      </c>
      <c r="B113" t="s">
        <v>21</v>
      </c>
      <c r="C113">
        <v>0</v>
      </c>
      <c r="D113">
        <v>15</v>
      </c>
      <c r="E113">
        <v>0</v>
      </c>
      <c r="F113">
        <v>1</v>
      </c>
      <c r="G113">
        <v>0.5</v>
      </c>
      <c r="H113">
        <v>0</v>
      </c>
      <c r="I113">
        <v>36</v>
      </c>
      <c r="J113">
        <v>23</v>
      </c>
      <c r="K113">
        <v>16</v>
      </c>
      <c r="L113">
        <v>0</v>
      </c>
    </row>
    <row r="114" spans="1:12" x14ac:dyDescent="0.2">
      <c r="A114" t="s">
        <v>130</v>
      </c>
      <c r="B114" t="s">
        <v>21</v>
      </c>
      <c r="C114">
        <v>0</v>
      </c>
      <c r="D114">
        <v>17</v>
      </c>
      <c r="E114">
        <v>136</v>
      </c>
      <c r="F114">
        <v>0</v>
      </c>
      <c r="G114">
        <v>0.2</v>
      </c>
      <c r="H114">
        <v>4</v>
      </c>
      <c r="I114">
        <v>30</v>
      </c>
      <c r="J114">
        <v>1</v>
      </c>
      <c r="K114">
        <v>17</v>
      </c>
      <c r="L114">
        <v>0</v>
      </c>
    </row>
    <row r="115" spans="1:12" x14ac:dyDescent="0.2">
      <c r="A115" t="s">
        <v>131</v>
      </c>
      <c r="B115" t="s">
        <v>24</v>
      </c>
      <c r="C115">
        <v>0</v>
      </c>
      <c r="D115">
        <v>3</v>
      </c>
      <c r="E115">
        <v>0</v>
      </c>
      <c r="F115">
        <v>1</v>
      </c>
      <c r="G115">
        <v>1</v>
      </c>
      <c r="H115">
        <v>2</v>
      </c>
      <c r="I115">
        <v>3</v>
      </c>
      <c r="J115">
        <v>18</v>
      </c>
      <c r="K115">
        <v>3</v>
      </c>
      <c r="L115">
        <v>0</v>
      </c>
    </row>
    <row r="116" spans="1:12" x14ac:dyDescent="0.2">
      <c r="A116" t="s">
        <v>132</v>
      </c>
      <c r="B116" t="s">
        <v>13</v>
      </c>
      <c r="C116">
        <v>0</v>
      </c>
      <c r="D116">
        <v>4</v>
      </c>
      <c r="E116">
        <v>6</v>
      </c>
      <c r="F116">
        <v>1</v>
      </c>
      <c r="G116">
        <v>0.33300000000000002</v>
      </c>
      <c r="H116">
        <v>6</v>
      </c>
      <c r="I116">
        <v>29</v>
      </c>
      <c r="J116">
        <v>2</v>
      </c>
      <c r="K116">
        <v>4</v>
      </c>
      <c r="L116">
        <v>0</v>
      </c>
    </row>
    <row r="117" spans="1:12" x14ac:dyDescent="0.2">
      <c r="A117" t="s">
        <v>133</v>
      </c>
      <c r="B117" t="s">
        <v>13</v>
      </c>
      <c r="C117">
        <v>0</v>
      </c>
      <c r="D117">
        <v>2</v>
      </c>
      <c r="E117">
        <v>0</v>
      </c>
      <c r="F117">
        <v>0</v>
      </c>
      <c r="G117">
        <v>1</v>
      </c>
      <c r="H117">
        <v>13</v>
      </c>
      <c r="I117">
        <v>39</v>
      </c>
      <c r="J117">
        <v>2</v>
      </c>
      <c r="K117">
        <v>4</v>
      </c>
      <c r="L117">
        <v>0</v>
      </c>
    </row>
    <row r="118" spans="1:12" x14ac:dyDescent="0.2">
      <c r="A118" t="s">
        <v>134</v>
      </c>
      <c r="B118" t="s">
        <v>13</v>
      </c>
      <c r="C118">
        <v>0</v>
      </c>
      <c r="D118">
        <v>5</v>
      </c>
      <c r="E118">
        <v>7</v>
      </c>
      <c r="F118">
        <v>0</v>
      </c>
      <c r="G118">
        <v>0.33300000000000002</v>
      </c>
      <c r="H118">
        <v>9</v>
      </c>
      <c r="I118">
        <v>22</v>
      </c>
      <c r="J118">
        <v>1</v>
      </c>
      <c r="K118">
        <v>7</v>
      </c>
      <c r="L118">
        <v>0</v>
      </c>
    </row>
    <row r="119" spans="1:12" x14ac:dyDescent="0.2">
      <c r="A119" t="s">
        <v>135</v>
      </c>
      <c r="B119" t="s">
        <v>21</v>
      </c>
      <c r="C119">
        <v>0</v>
      </c>
      <c r="D119">
        <v>3</v>
      </c>
      <c r="E119">
        <v>3</v>
      </c>
      <c r="F119">
        <v>0</v>
      </c>
      <c r="G119">
        <v>0.5</v>
      </c>
      <c r="H119">
        <v>3</v>
      </c>
      <c r="I119">
        <v>5</v>
      </c>
      <c r="J119">
        <v>0</v>
      </c>
      <c r="K119">
        <v>3</v>
      </c>
      <c r="L119">
        <v>0</v>
      </c>
    </row>
    <row r="120" spans="1:12" x14ac:dyDescent="0.2">
      <c r="A120" t="s">
        <v>136</v>
      </c>
      <c r="B120" t="s">
        <v>13</v>
      </c>
      <c r="C120">
        <v>0</v>
      </c>
      <c r="D120">
        <v>5</v>
      </c>
      <c r="E120">
        <v>6</v>
      </c>
      <c r="F120">
        <v>0</v>
      </c>
      <c r="G120">
        <v>1</v>
      </c>
      <c r="H120">
        <v>9</v>
      </c>
      <c r="I120">
        <v>17</v>
      </c>
      <c r="J120">
        <v>1</v>
      </c>
      <c r="K120">
        <v>5</v>
      </c>
      <c r="L120">
        <v>0</v>
      </c>
    </row>
    <row r="121" spans="1:12" x14ac:dyDescent="0.2">
      <c r="A121" t="s">
        <v>137</v>
      </c>
      <c r="B121" t="s">
        <v>21</v>
      </c>
      <c r="C121">
        <v>0</v>
      </c>
      <c r="D121">
        <v>7</v>
      </c>
      <c r="E121">
        <v>0</v>
      </c>
      <c r="F121">
        <v>1</v>
      </c>
      <c r="G121">
        <v>0.5</v>
      </c>
      <c r="H121">
        <v>2</v>
      </c>
      <c r="I121">
        <v>15</v>
      </c>
      <c r="J121">
        <v>13</v>
      </c>
      <c r="K121">
        <v>8</v>
      </c>
      <c r="L121">
        <v>2</v>
      </c>
    </row>
    <row r="122" spans="1:12" x14ac:dyDescent="0.2">
      <c r="A122" t="s">
        <v>138</v>
      </c>
      <c r="B122" t="s">
        <v>21</v>
      </c>
      <c r="C122">
        <v>0</v>
      </c>
      <c r="D122">
        <v>8</v>
      </c>
      <c r="E122">
        <v>24</v>
      </c>
      <c r="F122">
        <v>0</v>
      </c>
      <c r="G122">
        <v>0.2</v>
      </c>
      <c r="H122">
        <v>8</v>
      </c>
      <c r="I122">
        <v>20</v>
      </c>
      <c r="J122">
        <v>8</v>
      </c>
      <c r="K122">
        <v>8</v>
      </c>
      <c r="L122">
        <v>2</v>
      </c>
    </row>
    <row r="123" spans="1:12" x14ac:dyDescent="0.2">
      <c r="A123" t="s">
        <v>139</v>
      </c>
      <c r="B123" t="s">
        <v>13</v>
      </c>
      <c r="C123">
        <v>0</v>
      </c>
      <c r="D123">
        <v>6</v>
      </c>
      <c r="E123">
        <v>17</v>
      </c>
      <c r="F123">
        <v>0</v>
      </c>
      <c r="G123">
        <v>0.5</v>
      </c>
      <c r="H123">
        <v>9</v>
      </c>
      <c r="I123">
        <v>21</v>
      </c>
      <c r="J123">
        <v>1</v>
      </c>
      <c r="K123">
        <v>7</v>
      </c>
      <c r="L123">
        <v>0</v>
      </c>
    </row>
    <row r="124" spans="1:12" x14ac:dyDescent="0.2">
      <c r="A124" t="s">
        <v>140</v>
      </c>
      <c r="B124" t="s">
        <v>13</v>
      </c>
      <c r="C124">
        <v>0</v>
      </c>
      <c r="D124">
        <v>7</v>
      </c>
      <c r="E124">
        <v>0</v>
      </c>
      <c r="F124">
        <v>0</v>
      </c>
      <c r="G124">
        <v>1</v>
      </c>
      <c r="H124">
        <v>10</v>
      </c>
      <c r="I124">
        <v>27</v>
      </c>
      <c r="J124">
        <v>3</v>
      </c>
      <c r="K124">
        <v>8</v>
      </c>
      <c r="L124">
        <v>2</v>
      </c>
    </row>
    <row r="125" spans="1:12" x14ac:dyDescent="0.2">
      <c r="A125" t="s">
        <v>141</v>
      </c>
      <c r="B125" t="s">
        <v>21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4</v>
      </c>
      <c r="I125">
        <v>4</v>
      </c>
      <c r="J125">
        <v>1</v>
      </c>
      <c r="K125">
        <v>1</v>
      </c>
      <c r="L125">
        <v>0</v>
      </c>
    </row>
    <row r="126" spans="1:12" x14ac:dyDescent="0.2">
      <c r="A126" t="s">
        <v>142</v>
      </c>
      <c r="B126" t="s">
        <v>21</v>
      </c>
      <c r="C126">
        <v>0</v>
      </c>
      <c r="D126">
        <v>2</v>
      </c>
      <c r="E126">
        <v>0</v>
      </c>
      <c r="F126">
        <v>1</v>
      </c>
      <c r="G126">
        <v>1</v>
      </c>
      <c r="H126">
        <v>2</v>
      </c>
      <c r="I126">
        <v>3</v>
      </c>
      <c r="J126">
        <v>5</v>
      </c>
      <c r="K126">
        <v>2</v>
      </c>
      <c r="L126">
        <v>3</v>
      </c>
    </row>
    <row r="127" spans="1:12" x14ac:dyDescent="0.2">
      <c r="A127" t="s">
        <v>143</v>
      </c>
      <c r="B127" t="s">
        <v>65</v>
      </c>
      <c r="C127">
        <v>0</v>
      </c>
      <c r="D127">
        <v>2</v>
      </c>
      <c r="E127">
        <v>1</v>
      </c>
      <c r="F127">
        <v>0</v>
      </c>
      <c r="G127">
        <v>1</v>
      </c>
      <c r="H127">
        <v>5</v>
      </c>
      <c r="I127">
        <v>13</v>
      </c>
      <c r="J127">
        <v>1</v>
      </c>
      <c r="K127">
        <v>2</v>
      </c>
      <c r="L127">
        <v>0</v>
      </c>
    </row>
    <row r="128" spans="1:12" x14ac:dyDescent="0.2">
      <c r="A128" t="s">
        <v>144</v>
      </c>
      <c r="B128" t="s">
        <v>65</v>
      </c>
      <c r="C128">
        <v>0</v>
      </c>
      <c r="D128">
        <v>3</v>
      </c>
      <c r="E128">
        <v>7</v>
      </c>
      <c r="F128">
        <v>0</v>
      </c>
      <c r="G128">
        <v>1</v>
      </c>
      <c r="H128">
        <v>16</v>
      </c>
      <c r="I128">
        <v>61</v>
      </c>
      <c r="J128">
        <v>2</v>
      </c>
      <c r="K128">
        <v>7</v>
      </c>
      <c r="L128">
        <v>0</v>
      </c>
    </row>
    <row r="129" spans="1:12" x14ac:dyDescent="0.2">
      <c r="A129" t="s">
        <v>145</v>
      </c>
      <c r="B129" t="s">
        <v>21</v>
      </c>
      <c r="C129">
        <v>0</v>
      </c>
      <c r="D129">
        <v>2</v>
      </c>
      <c r="E129">
        <v>1</v>
      </c>
      <c r="F129">
        <v>0</v>
      </c>
      <c r="G129">
        <v>1</v>
      </c>
      <c r="H129">
        <v>3</v>
      </c>
      <c r="I129">
        <v>4</v>
      </c>
      <c r="J129">
        <v>0</v>
      </c>
      <c r="K129">
        <v>2</v>
      </c>
      <c r="L129">
        <v>0</v>
      </c>
    </row>
    <row r="130" spans="1:12" x14ac:dyDescent="0.2">
      <c r="A130" t="s">
        <v>146</v>
      </c>
      <c r="B130" t="s">
        <v>13</v>
      </c>
      <c r="C130">
        <v>0</v>
      </c>
      <c r="D130">
        <v>5</v>
      </c>
      <c r="E130">
        <v>9</v>
      </c>
      <c r="F130">
        <v>0</v>
      </c>
      <c r="G130">
        <v>0.33300000000000002</v>
      </c>
      <c r="H130">
        <v>15</v>
      </c>
      <c r="I130">
        <v>64</v>
      </c>
      <c r="J130">
        <v>3</v>
      </c>
      <c r="K130">
        <v>10</v>
      </c>
      <c r="L130">
        <v>1</v>
      </c>
    </row>
    <row r="131" spans="1:12" x14ac:dyDescent="0.2">
      <c r="A131" t="s">
        <v>147</v>
      </c>
      <c r="B131" t="s">
        <v>13</v>
      </c>
      <c r="C131">
        <v>0</v>
      </c>
      <c r="D131">
        <v>5</v>
      </c>
      <c r="E131">
        <v>7</v>
      </c>
      <c r="F131">
        <v>0</v>
      </c>
      <c r="G131">
        <v>0.33300000000000002</v>
      </c>
      <c r="H131">
        <v>9</v>
      </c>
      <c r="I131">
        <v>22</v>
      </c>
      <c r="J131">
        <v>1</v>
      </c>
      <c r="K131">
        <v>7</v>
      </c>
      <c r="L131">
        <v>0</v>
      </c>
    </row>
    <row r="132" spans="1:12" x14ac:dyDescent="0.2">
      <c r="A132" t="s">
        <v>148</v>
      </c>
      <c r="B132" t="s">
        <v>21</v>
      </c>
      <c r="C132">
        <v>6</v>
      </c>
      <c r="D132">
        <v>8</v>
      </c>
      <c r="E132">
        <v>36</v>
      </c>
      <c r="F132">
        <v>0</v>
      </c>
      <c r="G132">
        <v>1</v>
      </c>
      <c r="H132">
        <v>0</v>
      </c>
      <c r="I132">
        <v>17</v>
      </c>
      <c r="J132">
        <v>2</v>
      </c>
      <c r="K132">
        <v>9</v>
      </c>
      <c r="L132">
        <v>2</v>
      </c>
    </row>
    <row r="133" spans="1:12" x14ac:dyDescent="0.2">
      <c r="A133" t="s">
        <v>149</v>
      </c>
      <c r="B133" t="s">
        <v>21</v>
      </c>
      <c r="C133">
        <v>0</v>
      </c>
      <c r="D133">
        <v>2</v>
      </c>
      <c r="E133">
        <v>0</v>
      </c>
      <c r="F133">
        <v>1</v>
      </c>
      <c r="G133">
        <v>1</v>
      </c>
      <c r="H133">
        <v>2</v>
      </c>
      <c r="I133">
        <v>3</v>
      </c>
      <c r="J133">
        <v>4</v>
      </c>
      <c r="K133">
        <v>2</v>
      </c>
      <c r="L133">
        <v>2</v>
      </c>
    </row>
    <row r="134" spans="1:12" x14ac:dyDescent="0.2">
      <c r="A134" t="s">
        <v>150</v>
      </c>
      <c r="B134" t="s">
        <v>13</v>
      </c>
      <c r="C134">
        <v>0</v>
      </c>
      <c r="D134">
        <v>7</v>
      </c>
      <c r="E134">
        <v>60</v>
      </c>
      <c r="F134">
        <v>0</v>
      </c>
      <c r="G134">
        <v>0.125</v>
      </c>
      <c r="H134">
        <v>12</v>
      </c>
      <c r="I134">
        <v>46</v>
      </c>
      <c r="J134">
        <v>0</v>
      </c>
      <c r="K134">
        <v>13</v>
      </c>
      <c r="L134">
        <v>0</v>
      </c>
    </row>
    <row r="135" spans="1:12" x14ac:dyDescent="0.2">
      <c r="A135" t="s">
        <v>151</v>
      </c>
      <c r="B135" t="s">
        <v>13</v>
      </c>
      <c r="C135">
        <v>0</v>
      </c>
      <c r="D135">
        <v>6</v>
      </c>
      <c r="E135">
        <v>15</v>
      </c>
      <c r="F135">
        <v>0</v>
      </c>
      <c r="G135">
        <v>0.2</v>
      </c>
      <c r="H135">
        <v>7</v>
      </c>
      <c r="I135">
        <v>15</v>
      </c>
      <c r="J135">
        <v>1</v>
      </c>
      <c r="K135">
        <v>6</v>
      </c>
      <c r="L135">
        <v>0</v>
      </c>
    </row>
    <row r="136" spans="1:12" x14ac:dyDescent="0.2">
      <c r="A136" t="s">
        <v>152</v>
      </c>
      <c r="B136" t="s">
        <v>13</v>
      </c>
      <c r="C136">
        <v>0</v>
      </c>
      <c r="D136">
        <v>2</v>
      </c>
      <c r="E136">
        <v>1</v>
      </c>
      <c r="F136">
        <v>0</v>
      </c>
      <c r="G136">
        <v>1</v>
      </c>
      <c r="H136">
        <v>4</v>
      </c>
      <c r="I136">
        <v>6</v>
      </c>
      <c r="J136">
        <v>1</v>
      </c>
      <c r="K136">
        <v>2</v>
      </c>
      <c r="L136">
        <v>0</v>
      </c>
    </row>
    <row r="137" spans="1:12" x14ac:dyDescent="0.2">
      <c r="A137" t="s">
        <v>153</v>
      </c>
      <c r="B137" t="s">
        <v>65</v>
      </c>
      <c r="C137">
        <v>14</v>
      </c>
      <c r="D137">
        <v>4</v>
      </c>
      <c r="E137">
        <v>3</v>
      </c>
      <c r="F137">
        <v>1</v>
      </c>
      <c r="G137">
        <v>0.33300000000000002</v>
      </c>
      <c r="H137">
        <v>13</v>
      </c>
      <c r="I137">
        <v>41</v>
      </c>
      <c r="J137">
        <v>2</v>
      </c>
      <c r="K137">
        <v>13</v>
      </c>
      <c r="L137">
        <v>0</v>
      </c>
    </row>
    <row r="138" spans="1:12" x14ac:dyDescent="0.2">
      <c r="A138" t="s">
        <v>154</v>
      </c>
      <c r="B138" t="s">
        <v>65</v>
      </c>
      <c r="C138">
        <v>0</v>
      </c>
      <c r="D138">
        <v>5</v>
      </c>
      <c r="E138">
        <v>9</v>
      </c>
      <c r="F138">
        <v>1</v>
      </c>
      <c r="G138">
        <v>1</v>
      </c>
      <c r="H138">
        <v>8</v>
      </c>
      <c r="I138">
        <v>34</v>
      </c>
      <c r="J138">
        <v>1</v>
      </c>
      <c r="K138">
        <v>11</v>
      </c>
      <c r="L138">
        <v>0</v>
      </c>
    </row>
    <row r="139" spans="1:12" x14ac:dyDescent="0.2">
      <c r="A139" t="s">
        <v>155</v>
      </c>
      <c r="B139" t="s">
        <v>13</v>
      </c>
      <c r="C139">
        <v>0</v>
      </c>
      <c r="D139">
        <v>8</v>
      </c>
      <c r="E139">
        <v>45</v>
      </c>
      <c r="F139">
        <v>0</v>
      </c>
      <c r="G139">
        <v>0.33300000000000002</v>
      </c>
      <c r="H139">
        <v>10</v>
      </c>
      <c r="I139">
        <v>24</v>
      </c>
      <c r="J139">
        <v>1</v>
      </c>
      <c r="K139">
        <v>10</v>
      </c>
      <c r="L139">
        <v>0</v>
      </c>
    </row>
    <row r="140" spans="1:12" x14ac:dyDescent="0.2">
      <c r="A140" t="s">
        <v>156</v>
      </c>
      <c r="B140" t="s">
        <v>28</v>
      </c>
      <c r="C140">
        <v>1</v>
      </c>
      <c r="D140">
        <v>2</v>
      </c>
      <c r="E140">
        <v>0</v>
      </c>
      <c r="F140">
        <v>1</v>
      </c>
      <c r="G140">
        <v>1</v>
      </c>
      <c r="H140">
        <v>7</v>
      </c>
      <c r="I140">
        <v>20</v>
      </c>
      <c r="J140">
        <v>1</v>
      </c>
      <c r="K140">
        <v>5</v>
      </c>
      <c r="L140">
        <v>0</v>
      </c>
    </row>
    <row r="141" spans="1:12" x14ac:dyDescent="0.2">
      <c r="A141" t="s">
        <v>157</v>
      </c>
      <c r="B141" t="s">
        <v>24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2</v>
      </c>
      <c r="I141">
        <v>1</v>
      </c>
      <c r="J141">
        <v>5</v>
      </c>
      <c r="K141">
        <v>1</v>
      </c>
      <c r="L141">
        <v>0</v>
      </c>
    </row>
    <row r="142" spans="1:12" x14ac:dyDescent="0.2">
      <c r="A142" t="s">
        <v>158</v>
      </c>
      <c r="B142" t="s">
        <v>28</v>
      </c>
      <c r="C142">
        <v>0</v>
      </c>
      <c r="D142">
        <v>4</v>
      </c>
      <c r="E142">
        <v>6</v>
      </c>
      <c r="F142">
        <v>1</v>
      </c>
      <c r="G142">
        <v>0.33300000000000002</v>
      </c>
      <c r="H142">
        <v>4</v>
      </c>
      <c r="I142">
        <v>5</v>
      </c>
      <c r="J142">
        <v>1</v>
      </c>
      <c r="K142">
        <v>4</v>
      </c>
      <c r="L142">
        <v>0</v>
      </c>
    </row>
    <row r="143" spans="1:12" x14ac:dyDescent="0.2">
      <c r="A143" t="s">
        <v>159</v>
      </c>
      <c r="B143" t="s">
        <v>13</v>
      </c>
      <c r="C143">
        <v>1</v>
      </c>
      <c r="D143">
        <v>4</v>
      </c>
      <c r="E143">
        <v>7</v>
      </c>
      <c r="F143">
        <v>1</v>
      </c>
      <c r="G143">
        <v>0.33300000000000002</v>
      </c>
      <c r="H143">
        <v>7</v>
      </c>
      <c r="I143">
        <v>35</v>
      </c>
      <c r="J143">
        <v>0</v>
      </c>
      <c r="K143">
        <v>6</v>
      </c>
      <c r="L143">
        <v>0</v>
      </c>
    </row>
    <row r="144" spans="1:12" x14ac:dyDescent="0.2">
      <c r="A144" t="s">
        <v>160</v>
      </c>
      <c r="B144" t="s">
        <v>13</v>
      </c>
      <c r="C144">
        <v>0</v>
      </c>
      <c r="D144">
        <v>4</v>
      </c>
      <c r="E144">
        <v>8</v>
      </c>
      <c r="F144">
        <v>1</v>
      </c>
      <c r="G144">
        <v>0.33300000000000002</v>
      </c>
      <c r="H144">
        <v>13</v>
      </c>
      <c r="I144">
        <v>22</v>
      </c>
      <c r="J144">
        <v>1</v>
      </c>
      <c r="K144">
        <v>6</v>
      </c>
      <c r="L144">
        <v>0</v>
      </c>
    </row>
    <row r="145" spans="1:12" x14ac:dyDescent="0.2">
      <c r="A145" t="s">
        <v>161</v>
      </c>
      <c r="B145" t="s">
        <v>13</v>
      </c>
      <c r="C145">
        <v>0</v>
      </c>
      <c r="D145">
        <v>4</v>
      </c>
      <c r="E145">
        <v>1</v>
      </c>
      <c r="F145">
        <v>1</v>
      </c>
      <c r="G145">
        <v>1</v>
      </c>
      <c r="H145">
        <v>8</v>
      </c>
      <c r="I145">
        <v>28</v>
      </c>
      <c r="J145">
        <v>1</v>
      </c>
      <c r="K145">
        <v>7</v>
      </c>
      <c r="L145">
        <v>0</v>
      </c>
    </row>
    <row r="146" spans="1:12" x14ac:dyDescent="0.2">
      <c r="A146" t="s">
        <v>162</v>
      </c>
      <c r="B146" t="s">
        <v>13</v>
      </c>
      <c r="C146">
        <v>0</v>
      </c>
      <c r="D146">
        <v>8</v>
      </c>
      <c r="E146">
        <v>36</v>
      </c>
      <c r="F146">
        <v>0</v>
      </c>
      <c r="G146">
        <v>0.25</v>
      </c>
      <c r="H146">
        <v>9</v>
      </c>
      <c r="I146">
        <v>19</v>
      </c>
      <c r="J146">
        <v>0</v>
      </c>
      <c r="K146">
        <v>9</v>
      </c>
      <c r="L146">
        <v>0</v>
      </c>
    </row>
    <row r="147" spans="1:12" x14ac:dyDescent="0.2">
      <c r="A147" t="s">
        <v>163</v>
      </c>
      <c r="B147" t="s">
        <v>28</v>
      </c>
      <c r="C147">
        <v>4</v>
      </c>
      <c r="D147">
        <v>6</v>
      </c>
      <c r="E147">
        <v>15</v>
      </c>
      <c r="F147">
        <v>0</v>
      </c>
      <c r="G147">
        <v>0.25</v>
      </c>
      <c r="H147">
        <v>2</v>
      </c>
      <c r="I147">
        <v>12</v>
      </c>
      <c r="J147">
        <v>5</v>
      </c>
      <c r="K147">
        <v>7</v>
      </c>
      <c r="L147">
        <v>0</v>
      </c>
    </row>
    <row r="148" spans="1:12" x14ac:dyDescent="0.2">
      <c r="A148" t="s">
        <v>164</v>
      </c>
      <c r="B148" t="s">
        <v>28</v>
      </c>
      <c r="C148">
        <v>2</v>
      </c>
      <c r="D148">
        <v>7</v>
      </c>
      <c r="E148">
        <v>6</v>
      </c>
      <c r="F148">
        <v>2</v>
      </c>
      <c r="G148">
        <v>0.33300000000000002</v>
      </c>
      <c r="H148">
        <v>0</v>
      </c>
      <c r="I148">
        <v>19</v>
      </c>
      <c r="J148">
        <v>28</v>
      </c>
      <c r="K148">
        <v>8</v>
      </c>
      <c r="L148">
        <v>4</v>
      </c>
    </row>
    <row r="149" spans="1:12" x14ac:dyDescent="0.2">
      <c r="A149" t="s">
        <v>165</v>
      </c>
      <c r="B149" t="s">
        <v>24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24</v>
      </c>
      <c r="K149">
        <v>1</v>
      </c>
      <c r="L149">
        <v>0</v>
      </c>
    </row>
    <row r="150" spans="1:12" x14ac:dyDescent="0.2">
      <c r="A150" t="s">
        <v>166</v>
      </c>
      <c r="B150" t="s">
        <v>28</v>
      </c>
      <c r="C150">
        <v>0</v>
      </c>
      <c r="D150">
        <v>7</v>
      </c>
      <c r="E150">
        <v>27</v>
      </c>
      <c r="F150">
        <v>1</v>
      </c>
      <c r="G150">
        <v>1</v>
      </c>
      <c r="H150">
        <v>4</v>
      </c>
      <c r="I150">
        <v>41</v>
      </c>
      <c r="J150">
        <v>13</v>
      </c>
      <c r="K150">
        <v>12</v>
      </c>
      <c r="L150">
        <v>0</v>
      </c>
    </row>
    <row r="151" spans="1:12" x14ac:dyDescent="0.2">
      <c r="A151" t="s">
        <v>167</v>
      </c>
      <c r="B151" t="s">
        <v>28</v>
      </c>
      <c r="C151">
        <v>0</v>
      </c>
      <c r="D151">
        <v>5</v>
      </c>
      <c r="E151">
        <v>0</v>
      </c>
      <c r="F151">
        <v>1</v>
      </c>
      <c r="G151">
        <v>0.5</v>
      </c>
      <c r="H151">
        <v>5</v>
      </c>
      <c r="I151">
        <v>27</v>
      </c>
      <c r="J151">
        <v>1</v>
      </c>
      <c r="K151">
        <v>7</v>
      </c>
      <c r="L151">
        <v>0</v>
      </c>
    </row>
    <row r="152" spans="1:12" x14ac:dyDescent="0.2">
      <c r="A152" t="s">
        <v>168</v>
      </c>
      <c r="B152" t="s">
        <v>28</v>
      </c>
      <c r="C152">
        <v>0</v>
      </c>
      <c r="D152">
        <v>2</v>
      </c>
      <c r="E152">
        <v>1</v>
      </c>
      <c r="F152">
        <v>1</v>
      </c>
      <c r="G152">
        <v>1</v>
      </c>
      <c r="H152">
        <v>1</v>
      </c>
      <c r="I152">
        <v>7</v>
      </c>
      <c r="J152">
        <v>1</v>
      </c>
      <c r="K152">
        <v>4</v>
      </c>
      <c r="L152">
        <v>0</v>
      </c>
    </row>
    <row r="153" spans="1:12" x14ac:dyDescent="0.2">
      <c r="A153" t="s">
        <v>169</v>
      </c>
      <c r="B153" t="s">
        <v>16</v>
      </c>
      <c r="C153">
        <v>0</v>
      </c>
      <c r="D153">
        <v>2</v>
      </c>
      <c r="E153">
        <v>1</v>
      </c>
      <c r="F153">
        <v>1</v>
      </c>
      <c r="G153">
        <v>1</v>
      </c>
      <c r="H153">
        <v>9</v>
      </c>
      <c r="I153">
        <v>11</v>
      </c>
      <c r="J153">
        <v>3</v>
      </c>
      <c r="K153">
        <v>2</v>
      </c>
      <c r="L153">
        <v>0</v>
      </c>
    </row>
    <row r="154" spans="1:12" x14ac:dyDescent="0.2">
      <c r="A154" t="s">
        <v>170</v>
      </c>
      <c r="B154" t="s">
        <v>28</v>
      </c>
      <c r="C154">
        <v>18</v>
      </c>
      <c r="D154">
        <v>5</v>
      </c>
      <c r="E154">
        <v>8</v>
      </c>
      <c r="F154">
        <v>0</v>
      </c>
      <c r="G154">
        <v>0.33300000000000002</v>
      </c>
      <c r="H154">
        <v>1</v>
      </c>
      <c r="I154">
        <v>9</v>
      </c>
      <c r="J154">
        <v>9</v>
      </c>
      <c r="K154">
        <v>5</v>
      </c>
      <c r="L154">
        <v>1</v>
      </c>
    </row>
    <row r="155" spans="1:12" x14ac:dyDescent="0.2">
      <c r="A155" t="s">
        <v>171</v>
      </c>
      <c r="B155" t="s">
        <v>21</v>
      </c>
      <c r="C155">
        <v>1</v>
      </c>
      <c r="D155">
        <v>6</v>
      </c>
      <c r="E155">
        <v>13</v>
      </c>
      <c r="F155">
        <v>0</v>
      </c>
      <c r="G155">
        <v>0.2</v>
      </c>
      <c r="H155">
        <v>1</v>
      </c>
      <c r="I155">
        <v>8</v>
      </c>
      <c r="J155">
        <v>0</v>
      </c>
      <c r="K155">
        <v>6</v>
      </c>
      <c r="L155">
        <v>0</v>
      </c>
    </row>
    <row r="156" spans="1:12" x14ac:dyDescent="0.2">
      <c r="A156" t="s">
        <v>172</v>
      </c>
      <c r="B156" t="s">
        <v>28</v>
      </c>
      <c r="C156">
        <v>17</v>
      </c>
      <c r="D156">
        <v>7</v>
      </c>
      <c r="E156">
        <v>17</v>
      </c>
      <c r="F156">
        <v>0</v>
      </c>
      <c r="G156">
        <v>0.5</v>
      </c>
      <c r="H156">
        <v>5</v>
      </c>
      <c r="I156">
        <v>32</v>
      </c>
      <c r="J156">
        <v>11</v>
      </c>
      <c r="K156">
        <v>8</v>
      </c>
      <c r="L156">
        <v>0</v>
      </c>
    </row>
    <row r="157" spans="1:12" x14ac:dyDescent="0.2">
      <c r="A157" t="s">
        <v>173</v>
      </c>
      <c r="B157" t="s">
        <v>28</v>
      </c>
      <c r="C157">
        <v>6</v>
      </c>
      <c r="D157">
        <v>4</v>
      </c>
      <c r="E157">
        <v>6</v>
      </c>
      <c r="F157">
        <v>0</v>
      </c>
      <c r="G157">
        <v>0.5</v>
      </c>
      <c r="H157">
        <v>2</v>
      </c>
      <c r="I157">
        <v>17</v>
      </c>
      <c r="J157">
        <v>2</v>
      </c>
      <c r="K157">
        <v>4</v>
      </c>
      <c r="L157">
        <v>0</v>
      </c>
    </row>
    <row r="158" spans="1:12" x14ac:dyDescent="0.2">
      <c r="A158" t="s">
        <v>174</v>
      </c>
      <c r="B158" t="s">
        <v>28</v>
      </c>
      <c r="C158">
        <v>0</v>
      </c>
      <c r="D158">
        <v>8</v>
      </c>
      <c r="E158">
        <v>15</v>
      </c>
      <c r="F158">
        <v>1</v>
      </c>
      <c r="G158">
        <v>0.25</v>
      </c>
      <c r="H158">
        <v>1</v>
      </c>
      <c r="I158">
        <v>64</v>
      </c>
      <c r="J158">
        <v>24</v>
      </c>
      <c r="K158">
        <v>10</v>
      </c>
      <c r="L158">
        <v>0</v>
      </c>
    </row>
    <row r="159" spans="1:12" x14ac:dyDescent="0.2">
      <c r="A159" t="s">
        <v>175</v>
      </c>
      <c r="B159" t="s">
        <v>13</v>
      </c>
      <c r="C159">
        <v>0</v>
      </c>
      <c r="D159">
        <v>9</v>
      </c>
      <c r="E159">
        <v>36</v>
      </c>
      <c r="F159">
        <v>0</v>
      </c>
      <c r="G159">
        <v>0.25</v>
      </c>
      <c r="H159">
        <v>6</v>
      </c>
      <c r="I159">
        <v>33</v>
      </c>
      <c r="J159">
        <v>1</v>
      </c>
      <c r="K159">
        <v>9</v>
      </c>
      <c r="L159">
        <v>0</v>
      </c>
    </row>
    <row r="160" spans="1:12" x14ac:dyDescent="0.2">
      <c r="A160" t="s">
        <v>176</v>
      </c>
      <c r="B160" t="s">
        <v>13</v>
      </c>
      <c r="C160">
        <v>0</v>
      </c>
      <c r="D160">
        <v>2</v>
      </c>
      <c r="E160">
        <v>1</v>
      </c>
      <c r="F160">
        <v>0</v>
      </c>
      <c r="G160">
        <v>1</v>
      </c>
      <c r="H160">
        <v>4</v>
      </c>
      <c r="I160">
        <v>6</v>
      </c>
      <c r="J160">
        <v>1</v>
      </c>
      <c r="K160">
        <v>2</v>
      </c>
      <c r="L160">
        <v>0</v>
      </c>
    </row>
    <row r="161" spans="1:12" x14ac:dyDescent="0.2">
      <c r="A161" t="s">
        <v>177</v>
      </c>
      <c r="B161" t="s">
        <v>28</v>
      </c>
      <c r="C161">
        <v>0</v>
      </c>
      <c r="D161">
        <v>7</v>
      </c>
      <c r="E161">
        <v>21</v>
      </c>
      <c r="F161">
        <v>1</v>
      </c>
      <c r="G161">
        <v>0.16700000000000001</v>
      </c>
      <c r="H161">
        <v>4</v>
      </c>
      <c r="I161">
        <v>8</v>
      </c>
      <c r="J161">
        <v>9</v>
      </c>
      <c r="K161">
        <v>7</v>
      </c>
      <c r="L161">
        <v>9</v>
      </c>
    </row>
    <row r="162" spans="1:12" x14ac:dyDescent="0.2">
      <c r="A162" t="s">
        <v>178</v>
      </c>
      <c r="B162" t="s">
        <v>13</v>
      </c>
      <c r="C162">
        <v>0</v>
      </c>
      <c r="D162">
        <v>4</v>
      </c>
      <c r="E162">
        <v>6</v>
      </c>
      <c r="F162">
        <v>0</v>
      </c>
      <c r="G162">
        <v>0.33300000000000002</v>
      </c>
      <c r="H162">
        <v>5</v>
      </c>
      <c r="I162">
        <v>18</v>
      </c>
      <c r="J162">
        <v>0</v>
      </c>
      <c r="K162">
        <v>4</v>
      </c>
      <c r="L162">
        <v>0</v>
      </c>
    </row>
    <row r="163" spans="1:12" x14ac:dyDescent="0.2">
      <c r="A163" t="s">
        <v>179</v>
      </c>
      <c r="B163" t="s">
        <v>28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2</v>
      </c>
      <c r="J163">
        <v>11</v>
      </c>
      <c r="K163">
        <v>1</v>
      </c>
      <c r="L163">
        <v>1</v>
      </c>
    </row>
    <row r="164" spans="1:12" x14ac:dyDescent="0.2">
      <c r="A164" t="s">
        <v>180</v>
      </c>
      <c r="B164" t="s">
        <v>16</v>
      </c>
      <c r="C164">
        <v>4</v>
      </c>
      <c r="D164">
        <v>10</v>
      </c>
      <c r="E164">
        <v>20</v>
      </c>
      <c r="F164">
        <v>0</v>
      </c>
      <c r="G164">
        <v>1</v>
      </c>
      <c r="H164">
        <v>20</v>
      </c>
      <c r="I164">
        <v>80</v>
      </c>
      <c r="J164">
        <v>9</v>
      </c>
      <c r="K164">
        <v>16</v>
      </c>
      <c r="L164">
        <v>0</v>
      </c>
    </row>
    <row r="165" spans="1:12" x14ac:dyDescent="0.2">
      <c r="A165" t="s">
        <v>181</v>
      </c>
      <c r="B165" t="s">
        <v>28</v>
      </c>
      <c r="C165">
        <v>0</v>
      </c>
      <c r="D165">
        <v>0</v>
      </c>
      <c r="E165">
        <v>1</v>
      </c>
      <c r="F165">
        <v>0</v>
      </c>
      <c r="G165">
        <v>1</v>
      </c>
      <c r="H165">
        <v>2</v>
      </c>
      <c r="I165">
        <v>5</v>
      </c>
      <c r="J165">
        <v>1</v>
      </c>
      <c r="K165">
        <v>2</v>
      </c>
      <c r="L165">
        <v>0</v>
      </c>
    </row>
    <row r="166" spans="1:12" x14ac:dyDescent="0.2">
      <c r="A166" t="s">
        <v>182</v>
      </c>
      <c r="B166" t="s">
        <v>13</v>
      </c>
      <c r="C166">
        <v>0</v>
      </c>
      <c r="D166">
        <v>6</v>
      </c>
      <c r="E166">
        <v>3</v>
      </c>
      <c r="F166">
        <v>0</v>
      </c>
      <c r="G166">
        <v>0.33300000000000002</v>
      </c>
      <c r="H166">
        <v>10</v>
      </c>
      <c r="I166">
        <v>22</v>
      </c>
      <c r="J166">
        <v>1</v>
      </c>
      <c r="K166">
        <v>6</v>
      </c>
      <c r="L166">
        <v>0</v>
      </c>
    </row>
    <row r="167" spans="1:12" x14ac:dyDescent="0.2">
      <c r="A167" t="s">
        <v>183</v>
      </c>
      <c r="B167" t="s">
        <v>24</v>
      </c>
      <c r="C167">
        <v>0</v>
      </c>
      <c r="D167">
        <v>6</v>
      </c>
      <c r="E167">
        <v>0</v>
      </c>
      <c r="F167">
        <v>1</v>
      </c>
      <c r="G167">
        <v>1</v>
      </c>
      <c r="H167">
        <v>3</v>
      </c>
      <c r="I167">
        <v>6</v>
      </c>
      <c r="J167">
        <v>7</v>
      </c>
      <c r="K167">
        <v>6</v>
      </c>
      <c r="L167">
        <v>0</v>
      </c>
    </row>
    <row r="168" spans="1:12" x14ac:dyDescent="0.2">
      <c r="A168" t="s">
        <v>184</v>
      </c>
      <c r="B168" t="s">
        <v>13</v>
      </c>
      <c r="C168">
        <v>1</v>
      </c>
      <c r="D168">
        <v>3</v>
      </c>
      <c r="E168">
        <v>2</v>
      </c>
      <c r="F168">
        <v>0</v>
      </c>
      <c r="G168">
        <v>1</v>
      </c>
      <c r="H168">
        <v>8</v>
      </c>
      <c r="I168">
        <v>26</v>
      </c>
      <c r="J168">
        <v>1</v>
      </c>
      <c r="K168">
        <v>4</v>
      </c>
      <c r="L168">
        <v>0</v>
      </c>
    </row>
    <row r="169" spans="1:12" x14ac:dyDescent="0.2">
      <c r="A169" t="s">
        <v>185</v>
      </c>
      <c r="B169" t="s">
        <v>13</v>
      </c>
      <c r="C169">
        <v>0</v>
      </c>
      <c r="D169">
        <v>2</v>
      </c>
      <c r="E169">
        <v>3</v>
      </c>
      <c r="F169">
        <v>1</v>
      </c>
      <c r="G169">
        <v>0.5</v>
      </c>
      <c r="H169">
        <v>3</v>
      </c>
      <c r="I169">
        <v>13</v>
      </c>
      <c r="J169">
        <v>1</v>
      </c>
      <c r="K169">
        <v>3</v>
      </c>
      <c r="L169">
        <v>0</v>
      </c>
    </row>
    <row r="170" spans="1:12" x14ac:dyDescent="0.2">
      <c r="A170" t="s">
        <v>186</v>
      </c>
      <c r="B170" t="s">
        <v>21</v>
      </c>
      <c r="C170">
        <v>0</v>
      </c>
      <c r="D170">
        <v>2</v>
      </c>
      <c r="E170">
        <v>1</v>
      </c>
      <c r="F170">
        <v>0</v>
      </c>
      <c r="G170">
        <v>1</v>
      </c>
      <c r="H170">
        <v>4</v>
      </c>
      <c r="I170">
        <v>24</v>
      </c>
      <c r="J170">
        <v>1</v>
      </c>
      <c r="K170">
        <v>3</v>
      </c>
      <c r="L170">
        <v>0</v>
      </c>
    </row>
    <row r="171" spans="1:12" x14ac:dyDescent="0.2">
      <c r="A171" t="s">
        <v>187</v>
      </c>
      <c r="B171" t="s">
        <v>28</v>
      </c>
      <c r="C171">
        <v>0</v>
      </c>
      <c r="D171">
        <v>2</v>
      </c>
      <c r="E171">
        <v>0</v>
      </c>
      <c r="F171">
        <v>0</v>
      </c>
      <c r="G171">
        <v>1</v>
      </c>
      <c r="H171">
        <v>1</v>
      </c>
      <c r="I171">
        <v>3</v>
      </c>
      <c r="J171">
        <v>3</v>
      </c>
      <c r="K171">
        <v>2</v>
      </c>
      <c r="L171">
        <v>0</v>
      </c>
    </row>
    <row r="172" spans="1:12" x14ac:dyDescent="0.2">
      <c r="A172" t="s">
        <v>188</v>
      </c>
      <c r="B172" t="s">
        <v>16</v>
      </c>
      <c r="C172">
        <v>13</v>
      </c>
      <c r="D172">
        <v>9</v>
      </c>
      <c r="E172">
        <v>153</v>
      </c>
      <c r="F172">
        <v>0</v>
      </c>
      <c r="G172">
        <v>0.33300000000000002</v>
      </c>
      <c r="H172">
        <v>36</v>
      </c>
      <c r="I172">
        <v>168</v>
      </c>
      <c r="J172">
        <v>2</v>
      </c>
      <c r="K172">
        <v>28</v>
      </c>
      <c r="L172">
        <v>0</v>
      </c>
    </row>
    <row r="173" spans="1:12" x14ac:dyDescent="0.2">
      <c r="A173" t="s">
        <v>189</v>
      </c>
      <c r="B173" t="s">
        <v>28</v>
      </c>
      <c r="C173">
        <v>3</v>
      </c>
      <c r="D173">
        <v>3</v>
      </c>
      <c r="E173">
        <v>0</v>
      </c>
      <c r="F173">
        <v>1</v>
      </c>
      <c r="G173">
        <v>1</v>
      </c>
      <c r="H173">
        <v>0</v>
      </c>
      <c r="I173">
        <v>8</v>
      </c>
      <c r="J173">
        <v>2</v>
      </c>
      <c r="K173">
        <v>5</v>
      </c>
      <c r="L173">
        <v>0</v>
      </c>
    </row>
    <row r="174" spans="1:12" x14ac:dyDescent="0.2">
      <c r="A174" t="s">
        <v>190</v>
      </c>
      <c r="B174" t="s">
        <v>16</v>
      </c>
      <c r="C174">
        <v>0</v>
      </c>
      <c r="D174">
        <v>5</v>
      </c>
      <c r="E174">
        <v>2</v>
      </c>
      <c r="F174">
        <v>1</v>
      </c>
      <c r="G174">
        <v>0.25</v>
      </c>
      <c r="H174">
        <v>2</v>
      </c>
      <c r="I174">
        <v>8</v>
      </c>
      <c r="J174">
        <v>1</v>
      </c>
      <c r="K174">
        <v>5</v>
      </c>
      <c r="L174">
        <v>0</v>
      </c>
    </row>
    <row r="175" spans="1:12" x14ac:dyDescent="0.2">
      <c r="A175" t="s">
        <v>191</v>
      </c>
      <c r="B175" t="s">
        <v>65</v>
      </c>
      <c r="C175">
        <v>1</v>
      </c>
      <c r="D175">
        <v>2</v>
      </c>
      <c r="E175">
        <v>1</v>
      </c>
      <c r="F175">
        <v>0</v>
      </c>
      <c r="G175">
        <v>1</v>
      </c>
      <c r="H175">
        <v>2</v>
      </c>
      <c r="I175">
        <v>3</v>
      </c>
      <c r="J175">
        <v>1</v>
      </c>
      <c r="K175">
        <v>2</v>
      </c>
      <c r="L175">
        <v>0</v>
      </c>
    </row>
    <row r="176" spans="1:12" x14ac:dyDescent="0.2">
      <c r="A176" t="s">
        <v>192</v>
      </c>
      <c r="B176" t="s">
        <v>13</v>
      </c>
      <c r="C176">
        <v>0</v>
      </c>
      <c r="D176">
        <v>2</v>
      </c>
      <c r="E176">
        <v>1</v>
      </c>
      <c r="F176">
        <v>0</v>
      </c>
      <c r="G176">
        <v>1</v>
      </c>
      <c r="H176">
        <v>4</v>
      </c>
      <c r="I176">
        <v>14</v>
      </c>
      <c r="J176">
        <v>0</v>
      </c>
      <c r="K176">
        <v>2</v>
      </c>
      <c r="L176">
        <v>0</v>
      </c>
    </row>
    <row r="177" spans="1:12" x14ac:dyDescent="0.2">
      <c r="A177" t="s">
        <v>193</v>
      </c>
      <c r="B177" t="s">
        <v>13</v>
      </c>
      <c r="C177">
        <v>12</v>
      </c>
      <c r="D177">
        <v>1</v>
      </c>
      <c r="E177">
        <v>3</v>
      </c>
      <c r="F177">
        <v>1</v>
      </c>
      <c r="G177">
        <v>0.5</v>
      </c>
      <c r="H177">
        <v>3</v>
      </c>
      <c r="I177">
        <v>6</v>
      </c>
      <c r="J177">
        <v>6</v>
      </c>
      <c r="K177">
        <v>3</v>
      </c>
      <c r="L177">
        <v>6</v>
      </c>
    </row>
    <row r="178" spans="1:12" x14ac:dyDescent="0.2">
      <c r="A178" t="s">
        <v>194</v>
      </c>
      <c r="B178" t="s">
        <v>24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">
      <c r="A179" t="s">
        <v>195</v>
      </c>
      <c r="B179" t="s">
        <v>21</v>
      </c>
      <c r="C179">
        <v>3</v>
      </c>
      <c r="D179">
        <v>18</v>
      </c>
      <c r="E179">
        <v>129</v>
      </c>
      <c r="F179">
        <v>1</v>
      </c>
      <c r="G179">
        <v>0.125</v>
      </c>
      <c r="H179">
        <v>0</v>
      </c>
      <c r="I179">
        <v>21</v>
      </c>
      <c r="J179">
        <v>8</v>
      </c>
      <c r="K179">
        <v>18</v>
      </c>
      <c r="L179">
        <v>0</v>
      </c>
    </row>
    <row r="180" spans="1:12" x14ac:dyDescent="0.2">
      <c r="A180" t="s">
        <v>196</v>
      </c>
      <c r="B180" t="s">
        <v>13</v>
      </c>
      <c r="C180">
        <v>2</v>
      </c>
      <c r="D180">
        <v>2</v>
      </c>
      <c r="E180">
        <v>1</v>
      </c>
      <c r="F180">
        <v>0</v>
      </c>
      <c r="G180">
        <v>1</v>
      </c>
      <c r="H180">
        <v>7</v>
      </c>
      <c r="I180">
        <v>23</v>
      </c>
      <c r="J180">
        <v>0</v>
      </c>
      <c r="K180">
        <v>2</v>
      </c>
      <c r="L180">
        <v>0</v>
      </c>
    </row>
    <row r="181" spans="1:12" x14ac:dyDescent="0.2">
      <c r="A181" t="s">
        <v>197</v>
      </c>
      <c r="B181" t="s">
        <v>13</v>
      </c>
      <c r="C181">
        <v>1</v>
      </c>
      <c r="D181">
        <v>2</v>
      </c>
      <c r="E181">
        <v>1</v>
      </c>
      <c r="F181">
        <v>0</v>
      </c>
      <c r="G181">
        <v>1</v>
      </c>
      <c r="H181">
        <v>7</v>
      </c>
      <c r="I181">
        <v>32</v>
      </c>
      <c r="J181">
        <v>0</v>
      </c>
      <c r="K181">
        <v>3</v>
      </c>
      <c r="L181">
        <v>0</v>
      </c>
    </row>
    <row r="182" spans="1:12" x14ac:dyDescent="0.2">
      <c r="A182" t="s">
        <v>198</v>
      </c>
      <c r="B182" t="s">
        <v>13</v>
      </c>
      <c r="C182">
        <v>0</v>
      </c>
      <c r="D182">
        <v>2</v>
      </c>
      <c r="E182">
        <v>1</v>
      </c>
      <c r="F182">
        <v>0</v>
      </c>
      <c r="G182">
        <v>1</v>
      </c>
      <c r="H182">
        <v>8</v>
      </c>
      <c r="I182">
        <v>34</v>
      </c>
      <c r="J182">
        <v>0</v>
      </c>
      <c r="K182">
        <v>2</v>
      </c>
      <c r="L182">
        <v>0</v>
      </c>
    </row>
    <row r="183" spans="1:12" x14ac:dyDescent="0.2">
      <c r="A183" t="s">
        <v>199</v>
      </c>
      <c r="B183" t="s">
        <v>13</v>
      </c>
      <c r="C183">
        <v>0</v>
      </c>
      <c r="D183">
        <v>2</v>
      </c>
      <c r="E183">
        <v>3</v>
      </c>
      <c r="F183">
        <v>0</v>
      </c>
      <c r="G183">
        <v>1</v>
      </c>
      <c r="H183">
        <v>8</v>
      </c>
      <c r="I183">
        <v>29</v>
      </c>
      <c r="J183">
        <v>0</v>
      </c>
      <c r="K183">
        <v>3</v>
      </c>
      <c r="L183">
        <v>0</v>
      </c>
    </row>
    <row r="184" spans="1:12" x14ac:dyDescent="0.2">
      <c r="A184" t="s">
        <v>200</v>
      </c>
      <c r="B184" t="s">
        <v>13</v>
      </c>
      <c r="C184">
        <v>0</v>
      </c>
      <c r="D184">
        <v>2</v>
      </c>
      <c r="E184">
        <v>1</v>
      </c>
      <c r="F184">
        <v>1</v>
      </c>
      <c r="G184">
        <v>1</v>
      </c>
      <c r="H184">
        <v>4</v>
      </c>
      <c r="I184">
        <v>16</v>
      </c>
      <c r="J184">
        <v>0</v>
      </c>
      <c r="K184">
        <v>2</v>
      </c>
      <c r="L184">
        <v>0</v>
      </c>
    </row>
    <row r="185" spans="1:12" x14ac:dyDescent="0.2">
      <c r="A185" t="s">
        <v>201</v>
      </c>
      <c r="B185" t="s">
        <v>13</v>
      </c>
      <c r="C185">
        <v>2</v>
      </c>
      <c r="D185">
        <v>2</v>
      </c>
      <c r="E185">
        <v>3</v>
      </c>
      <c r="F185">
        <v>0</v>
      </c>
      <c r="G185">
        <v>1</v>
      </c>
      <c r="H185">
        <v>7</v>
      </c>
      <c r="I185">
        <v>20</v>
      </c>
      <c r="J185">
        <v>0</v>
      </c>
      <c r="K185">
        <v>3</v>
      </c>
      <c r="L185">
        <v>0</v>
      </c>
    </row>
    <row r="186" spans="1:12" x14ac:dyDescent="0.2">
      <c r="A186" t="s">
        <v>202</v>
      </c>
      <c r="B186" t="s">
        <v>13</v>
      </c>
      <c r="C186">
        <v>0</v>
      </c>
      <c r="D186">
        <v>2</v>
      </c>
      <c r="E186">
        <v>1</v>
      </c>
      <c r="F186">
        <v>0</v>
      </c>
      <c r="G186">
        <v>1</v>
      </c>
      <c r="H186">
        <v>4</v>
      </c>
      <c r="I186">
        <v>6</v>
      </c>
      <c r="J186">
        <v>1</v>
      </c>
      <c r="K186">
        <v>2</v>
      </c>
      <c r="L186">
        <v>0</v>
      </c>
    </row>
    <row r="187" spans="1:12" x14ac:dyDescent="0.2">
      <c r="A187" t="s">
        <v>203</v>
      </c>
      <c r="B187" t="s">
        <v>21</v>
      </c>
      <c r="C187">
        <v>0</v>
      </c>
      <c r="D187">
        <v>2</v>
      </c>
      <c r="E187">
        <v>1</v>
      </c>
      <c r="F187">
        <v>4</v>
      </c>
      <c r="G187">
        <v>1</v>
      </c>
      <c r="H187">
        <v>0</v>
      </c>
      <c r="I187">
        <v>4</v>
      </c>
      <c r="J187">
        <v>1</v>
      </c>
      <c r="K187">
        <v>2</v>
      </c>
      <c r="L187">
        <v>0</v>
      </c>
    </row>
    <row r="188" spans="1:12" x14ac:dyDescent="0.2">
      <c r="A188" t="s">
        <v>204</v>
      </c>
      <c r="B188" t="s">
        <v>13</v>
      </c>
      <c r="C188">
        <v>0</v>
      </c>
      <c r="D188">
        <v>5</v>
      </c>
      <c r="E188">
        <v>6</v>
      </c>
      <c r="F188">
        <v>1</v>
      </c>
      <c r="G188">
        <v>0.5</v>
      </c>
      <c r="H188">
        <v>8</v>
      </c>
      <c r="I188">
        <v>18</v>
      </c>
      <c r="J188">
        <v>1</v>
      </c>
      <c r="K188">
        <v>6</v>
      </c>
      <c r="L188">
        <v>0</v>
      </c>
    </row>
    <row r="189" spans="1:12" x14ac:dyDescent="0.2">
      <c r="A189" t="s">
        <v>205</v>
      </c>
      <c r="B189" t="s">
        <v>13</v>
      </c>
      <c r="C189">
        <v>0</v>
      </c>
      <c r="D189">
        <v>21</v>
      </c>
      <c r="E189">
        <v>0</v>
      </c>
      <c r="F189">
        <v>0</v>
      </c>
      <c r="G189">
        <v>0.33300000000000002</v>
      </c>
      <c r="H189">
        <v>5</v>
      </c>
      <c r="I189">
        <v>27</v>
      </c>
      <c r="J189">
        <v>1</v>
      </c>
      <c r="K189">
        <v>21</v>
      </c>
      <c r="L189">
        <v>0</v>
      </c>
    </row>
    <row r="190" spans="1:12" x14ac:dyDescent="0.2">
      <c r="A190" t="s">
        <v>206</v>
      </c>
      <c r="B190" t="s">
        <v>21</v>
      </c>
      <c r="C190">
        <v>0</v>
      </c>
      <c r="D190">
        <v>16</v>
      </c>
      <c r="E190">
        <v>0</v>
      </c>
      <c r="F190">
        <v>4</v>
      </c>
      <c r="G190">
        <v>1</v>
      </c>
      <c r="H190">
        <v>0</v>
      </c>
      <c r="I190">
        <v>32</v>
      </c>
      <c r="J190">
        <v>1</v>
      </c>
      <c r="K190">
        <v>16</v>
      </c>
      <c r="L190">
        <v>0</v>
      </c>
    </row>
    <row r="191" spans="1:12" x14ac:dyDescent="0.2">
      <c r="A191" t="s">
        <v>207</v>
      </c>
      <c r="B191" t="s">
        <v>24</v>
      </c>
      <c r="C191">
        <v>0</v>
      </c>
      <c r="D191">
        <v>3</v>
      </c>
      <c r="E191">
        <v>13</v>
      </c>
      <c r="F191">
        <v>1</v>
      </c>
      <c r="G191">
        <v>0.5</v>
      </c>
      <c r="H191">
        <v>0</v>
      </c>
      <c r="I191">
        <v>26</v>
      </c>
      <c r="J191">
        <v>0</v>
      </c>
      <c r="K191">
        <v>6</v>
      </c>
      <c r="L191">
        <v>0</v>
      </c>
    </row>
    <row r="192" spans="1:12" x14ac:dyDescent="0.2">
      <c r="A192" t="s">
        <v>208</v>
      </c>
      <c r="B192" t="s">
        <v>21</v>
      </c>
      <c r="C192">
        <v>0</v>
      </c>
      <c r="D192">
        <v>8</v>
      </c>
      <c r="E192">
        <v>19</v>
      </c>
      <c r="F192">
        <v>2</v>
      </c>
      <c r="G192">
        <v>0.33300000000000002</v>
      </c>
      <c r="H192">
        <v>0</v>
      </c>
      <c r="I192">
        <v>25</v>
      </c>
      <c r="J192">
        <v>2</v>
      </c>
      <c r="K192">
        <v>10</v>
      </c>
      <c r="L192">
        <v>0</v>
      </c>
    </row>
    <row r="193" spans="1:12" x14ac:dyDescent="0.2">
      <c r="A193" t="s">
        <v>209</v>
      </c>
      <c r="B193" t="s">
        <v>13</v>
      </c>
      <c r="C193">
        <v>0</v>
      </c>
      <c r="D193">
        <v>3</v>
      </c>
      <c r="E193">
        <v>56</v>
      </c>
      <c r="F193">
        <v>1</v>
      </c>
      <c r="G193">
        <v>1</v>
      </c>
      <c r="H193">
        <v>13</v>
      </c>
      <c r="I193">
        <v>98</v>
      </c>
      <c r="J193">
        <v>2</v>
      </c>
      <c r="K193">
        <v>16</v>
      </c>
      <c r="L193">
        <v>0</v>
      </c>
    </row>
    <row r="194" spans="1:12" x14ac:dyDescent="0.2">
      <c r="A194" t="s">
        <v>210</v>
      </c>
      <c r="B194" t="s">
        <v>21</v>
      </c>
      <c r="C194">
        <v>0</v>
      </c>
      <c r="D194">
        <v>3</v>
      </c>
      <c r="E194">
        <v>0</v>
      </c>
      <c r="F194">
        <v>1</v>
      </c>
      <c r="G194">
        <v>1</v>
      </c>
      <c r="H194">
        <v>0</v>
      </c>
      <c r="I194">
        <v>11</v>
      </c>
      <c r="J194">
        <v>1</v>
      </c>
      <c r="K194">
        <v>5</v>
      </c>
      <c r="L194">
        <v>0</v>
      </c>
    </row>
    <row r="195" spans="1:12" x14ac:dyDescent="0.2">
      <c r="A195" t="s">
        <v>211</v>
      </c>
      <c r="B195" t="s">
        <v>13</v>
      </c>
      <c r="C195">
        <v>0</v>
      </c>
      <c r="D195">
        <v>3</v>
      </c>
      <c r="E195">
        <v>0</v>
      </c>
      <c r="F195">
        <v>1</v>
      </c>
      <c r="G195">
        <v>1</v>
      </c>
      <c r="H195">
        <v>2</v>
      </c>
      <c r="I195">
        <v>8</v>
      </c>
      <c r="J195">
        <v>1</v>
      </c>
      <c r="K195">
        <v>5</v>
      </c>
      <c r="L195">
        <v>0</v>
      </c>
    </row>
    <row r="196" spans="1:12" x14ac:dyDescent="0.2">
      <c r="A196" t="s">
        <v>212</v>
      </c>
      <c r="B196" t="s">
        <v>13</v>
      </c>
      <c r="C196">
        <v>0</v>
      </c>
      <c r="D196">
        <v>14</v>
      </c>
      <c r="E196">
        <v>59</v>
      </c>
      <c r="F196">
        <v>1</v>
      </c>
      <c r="G196">
        <v>0.16700000000000001</v>
      </c>
      <c r="H196">
        <v>2</v>
      </c>
      <c r="I196">
        <v>23</v>
      </c>
      <c r="J196">
        <v>3</v>
      </c>
      <c r="K196">
        <v>15</v>
      </c>
      <c r="L196">
        <v>0</v>
      </c>
    </row>
    <row r="197" spans="1:12" x14ac:dyDescent="0.2">
      <c r="A197" t="s">
        <v>213</v>
      </c>
      <c r="B197" t="s">
        <v>28</v>
      </c>
      <c r="C197">
        <v>1</v>
      </c>
      <c r="D197">
        <v>4</v>
      </c>
      <c r="E197">
        <v>3</v>
      </c>
      <c r="F197">
        <v>1</v>
      </c>
      <c r="G197">
        <v>1</v>
      </c>
      <c r="H197">
        <v>1</v>
      </c>
      <c r="I197">
        <v>8</v>
      </c>
      <c r="J197">
        <v>4</v>
      </c>
      <c r="K197">
        <v>4</v>
      </c>
      <c r="L197">
        <v>0</v>
      </c>
    </row>
    <row r="198" spans="1:12" x14ac:dyDescent="0.2">
      <c r="A198" t="s">
        <v>214</v>
      </c>
      <c r="B198" t="s">
        <v>28</v>
      </c>
      <c r="C198">
        <v>0</v>
      </c>
      <c r="D198">
        <v>1</v>
      </c>
      <c r="E198">
        <v>0</v>
      </c>
      <c r="F198">
        <v>4</v>
      </c>
      <c r="G198">
        <v>1</v>
      </c>
      <c r="H198">
        <v>0</v>
      </c>
      <c r="I198">
        <v>2</v>
      </c>
      <c r="J198">
        <v>23</v>
      </c>
      <c r="K198">
        <v>1</v>
      </c>
      <c r="L198">
        <v>0</v>
      </c>
    </row>
    <row r="199" spans="1:12" x14ac:dyDescent="0.2">
      <c r="A199" t="s">
        <v>215</v>
      </c>
      <c r="B199" t="s">
        <v>28</v>
      </c>
      <c r="C199">
        <v>0</v>
      </c>
      <c r="D199">
        <v>3</v>
      </c>
      <c r="E199">
        <v>0</v>
      </c>
      <c r="F199">
        <v>1</v>
      </c>
      <c r="G199">
        <v>1</v>
      </c>
      <c r="H199">
        <v>2</v>
      </c>
      <c r="I199">
        <v>6</v>
      </c>
      <c r="J199">
        <v>4</v>
      </c>
      <c r="K199">
        <v>3</v>
      </c>
      <c r="L199">
        <v>0</v>
      </c>
    </row>
    <row r="200" spans="1:12" x14ac:dyDescent="0.2">
      <c r="A200" t="s">
        <v>216</v>
      </c>
      <c r="B200" t="s">
        <v>24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4</v>
      </c>
      <c r="K200">
        <v>0</v>
      </c>
      <c r="L200">
        <v>0</v>
      </c>
    </row>
    <row r="201" spans="1:12" x14ac:dyDescent="0.2">
      <c r="A201" t="s">
        <v>217</v>
      </c>
      <c r="B201" t="s">
        <v>28</v>
      </c>
      <c r="C201">
        <v>1</v>
      </c>
      <c r="D201">
        <v>3</v>
      </c>
      <c r="E201">
        <v>0</v>
      </c>
      <c r="F201">
        <v>1</v>
      </c>
      <c r="G201">
        <v>1</v>
      </c>
      <c r="H201">
        <v>3</v>
      </c>
      <c r="I201">
        <v>8</v>
      </c>
      <c r="J201">
        <v>5</v>
      </c>
      <c r="K201">
        <v>3</v>
      </c>
      <c r="L201">
        <v>5</v>
      </c>
    </row>
    <row r="202" spans="1:12" x14ac:dyDescent="0.2">
      <c r="A202" t="s">
        <v>218</v>
      </c>
      <c r="B202" t="s">
        <v>28</v>
      </c>
      <c r="C202">
        <v>0</v>
      </c>
      <c r="D202">
        <v>12</v>
      </c>
      <c r="E202">
        <v>54</v>
      </c>
      <c r="F202">
        <v>1</v>
      </c>
      <c r="G202">
        <v>0.25</v>
      </c>
      <c r="H202">
        <v>2</v>
      </c>
      <c r="I202">
        <v>34</v>
      </c>
      <c r="J202">
        <v>8</v>
      </c>
      <c r="K202">
        <v>14</v>
      </c>
      <c r="L202">
        <v>3</v>
      </c>
    </row>
    <row r="203" spans="1:12" x14ac:dyDescent="0.2">
      <c r="A203" t="s">
        <v>219</v>
      </c>
      <c r="B203" t="s">
        <v>28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6</v>
      </c>
      <c r="J203">
        <v>36</v>
      </c>
      <c r="K203">
        <v>1</v>
      </c>
      <c r="L203">
        <v>0</v>
      </c>
    </row>
    <row r="204" spans="1:12" x14ac:dyDescent="0.2">
      <c r="A204" t="s">
        <v>220</v>
      </c>
      <c r="B204" t="s">
        <v>28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1</v>
      </c>
      <c r="I204">
        <v>2</v>
      </c>
      <c r="J204">
        <v>7</v>
      </c>
      <c r="K204">
        <v>1</v>
      </c>
      <c r="L204">
        <v>0</v>
      </c>
    </row>
    <row r="205" spans="1:12" x14ac:dyDescent="0.2">
      <c r="A205" t="s">
        <v>221</v>
      </c>
      <c r="B205" t="s">
        <v>16</v>
      </c>
      <c r="C205">
        <v>0</v>
      </c>
      <c r="D205">
        <v>6</v>
      </c>
      <c r="E205">
        <v>3</v>
      </c>
      <c r="F205">
        <v>1</v>
      </c>
      <c r="G205">
        <v>0.25</v>
      </c>
      <c r="H205">
        <v>1</v>
      </c>
      <c r="I205">
        <v>11</v>
      </c>
      <c r="J205">
        <v>6</v>
      </c>
      <c r="K205">
        <v>6</v>
      </c>
      <c r="L205">
        <v>0</v>
      </c>
    </row>
    <row r="206" spans="1:12" x14ac:dyDescent="0.2">
      <c r="A206" t="s">
        <v>222</v>
      </c>
      <c r="B206" t="s">
        <v>16</v>
      </c>
      <c r="C206">
        <v>14</v>
      </c>
      <c r="D206">
        <v>20</v>
      </c>
      <c r="E206">
        <v>19</v>
      </c>
      <c r="F206">
        <v>0</v>
      </c>
      <c r="G206">
        <v>0.5</v>
      </c>
      <c r="H206">
        <v>29</v>
      </c>
      <c r="I206">
        <v>111</v>
      </c>
      <c r="J206">
        <v>34</v>
      </c>
      <c r="K206">
        <v>23</v>
      </c>
      <c r="L206">
        <v>0</v>
      </c>
    </row>
    <row r="207" spans="1:12" x14ac:dyDescent="0.2">
      <c r="A207" t="s">
        <v>223</v>
      </c>
      <c r="B207" t="s">
        <v>16</v>
      </c>
      <c r="C207">
        <v>0</v>
      </c>
      <c r="D207">
        <v>2</v>
      </c>
      <c r="E207">
        <v>0</v>
      </c>
      <c r="F207">
        <v>0</v>
      </c>
      <c r="G207">
        <v>1</v>
      </c>
      <c r="H207">
        <v>5</v>
      </c>
      <c r="I207">
        <v>20</v>
      </c>
      <c r="J207">
        <v>1</v>
      </c>
      <c r="K207">
        <v>2</v>
      </c>
      <c r="L207">
        <v>0</v>
      </c>
    </row>
    <row r="208" spans="1:12" x14ac:dyDescent="0.2">
      <c r="A208" t="s">
        <v>224</v>
      </c>
      <c r="B208" t="s">
        <v>16</v>
      </c>
      <c r="C208">
        <v>0</v>
      </c>
      <c r="D208">
        <v>2</v>
      </c>
      <c r="E208">
        <v>0</v>
      </c>
      <c r="F208">
        <v>0</v>
      </c>
      <c r="G208">
        <v>1</v>
      </c>
      <c r="H208">
        <v>9</v>
      </c>
      <c r="I208">
        <v>13</v>
      </c>
      <c r="J208">
        <v>1</v>
      </c>
      <c r="K208">
        <v>2</v>
      </c>
      <c r="L208">
        <v>0</v>
      </c>
    </row>
    <row r="209" spans="1:12" x14ac:dyDescent="0.2">
      <c r="A209" t="s">
        <v>225</v>
      </c>
      <c r="B209" t="s">
        <v>16</v>
      </c>
      <c r="C209">
        <v>0</v>
      </c>
      <c r="D209">
        <v>2</v>
      </c>
      <c r="E209">
        <v>1</v>
      </c>
      <c r="F209">
        <v>0</v>
      </c>
      <c r="G209">
        <v>1</v>
      </c>
      <c r="H209">
        <v>9</v>
      </c>
      <c r="I209">
        <v>14</v>
      </c>
      <c r="J209">
        <v>1</v>
      </c>
      <c r="K209">
        <v>2</v>
      </c>
      <c r="L209">
        <v>0</v>
      </c>
    </row>
    <row r="210" spans="1:12" x14ac:dyDescent="0.2">
      <c r="A210" t="s">
        <v>226</v>
      </c>
      <c r="B210" t="s">
        <v>13</v>
      </c>
      <c r="C210">
        <v>0</v>
      </c>
      <c r="D210">
        <v>6</v>
      </c>
      <c r="E210">
        <v>3</v>
      </c>
      <c r="F210">
        <v>0</v>
      </c>
      <c r="G210">
        <v>0.33300000000000002</v>
      </c>
      <c r="H210">
        <v>9</v>
      </c>
      <c r="I210">
        <v>17</v>
      </c>
      <c r="J210">
        <v>1</v>
      </c>
      <c r="K210">
        <v>6</v>
      </c>
      <c r="L210">
        <v>0</v>
      </c>
    </row>
    <row r="211" spans="1:12" x14ac:dyDescent="0.2">
      <c r="A211" t="s">
        <v>227</v>
      </c>
      <c r="B211" t="s">
        <v>28</v>
      </c>
      <c r="C211">
        <v>0</v>
      </c>
      <c r="D211">
        <v>3</v>
      </c>
      <c r="E211">
        <v>3</v>
      </c>
      <c r="F211">
        <v>1</v>
      </c>
      <c r="G211">
        <v>1</v>
      </c>
      <c r="H211">
        <v>2</v>
      </c>
      <c r="I211">
        <v>14</v>
      </c>
      <c r="J211">
        <v>4</v>
      </c>
      <c r="K211">
        <v>4</v>
      </c>
      <c r="L211">
        <v>0</v>
      </c>
    </row>
    <row r="212" spans="1:12" x14ac:dyDescent="0.2">
      <c r="A212" t="s">
        <v>228</v>
      </c>
      <c r="B212" t="s">
        <v>13</v>
      </c>
      <c r="C212">
        <v>0</v>
      </c>
      <c r="D212">
        <v>2</v>
      </c>
      <c r="E212">
        <v>1</v>
      </c>
      <c r="F212">
        <v>0</v>
      </c>
      <c r="G212">
        <v>1</v>
      </c>
      <c r="H212">
        <v>6</v>
      </c>
      <c r="I212">
        <v>8</v>
      </c>
      <c r="J212">
        <v>1</v>
      </c>
      <c r="K212">
        <v>2</v>
      </c>
      <c r="L212">
        <v>0</v>
      </c>
    </row>
    <row r="213" spans="1:12" x14ac:dyDescent="0.2">
      <c r="A213" t="s">
        <v>229</v>
      </c>
      <c r="B213" t="s">
        <v>21</v>
      </c>
      <c r="C213">
        <v>4</v>
      </c>
      <c r="D213">
        <v>3</v>
      </c>
      <c r="E213">
        <v>68</v>
      </c>
      <c r="F213">
        <v>1</v>
      </c>
      <c r="G213">
        <v>1</v>
      </c>
      <c r="H213">
        <v>0</v>
      </c>
      <c r="I213">
        <v>71</v>
      </c>
      <c r="J213">
        <v>2</v>
      </c>
      <c r="K213">
        <v>14</v>
      </c>
      <c r="L213">
        <v>0</v>
      </c>
    </row>
    <row r="214" spans="1:12" x14ac:dyDescent="0.2">
      <c r="A214" t="s">
        <v>230</v>
      </c>
      <c r="B214" t="s">
        <v>21</v>
      </c>
      <c r="C214">
        <v>1</v>
      </c>
      <c r="D214">
        <v>90</v>
      </c>
      <c r="E214">
        <v>4186</v>
      </c>
      <c r="F214">
        <v>0</v>
      </c>
      <c r="G214">
        <v>0.16700000000000001</v>
      </c>
      <c r="H214">
        <v>5</v>
      </c>
      <c r="I214">
        <v>113</v>
      </c>
      <c r="J214">
        <v>1</v>
      </c>
      <c r="K214">
        <v>92</v>
      </c>
      <c r="L214">
        <v>0</v>
      </c>
    </row>
    <row r="215" spans="1:12" x14ac:dyDescent="0.2">
      <c r="A215" t="s">
        <v>231</v>
      </c>
      <c r="B215" t="s">
        <v>28</v>
      </c>
      <c r="C215">
        <v>7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2</v>
      </c>
      <c r="J215">
        <v>3</v>
      </c>
      <c r="K215">
        <v>1</v>
      </c>
      <c r="L215">
        <v>0</v>
      </c>
    </row>
    <row r="216" spans="1:12" x14ac:dyDescent="0.2">
      <c r="A216" t="s">
        <v>232</v>
      </c>
      <c r="B216" t="s">
        <v>24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2</v>
      </c>
      <c r="I216">
        <v>1</v>
      </c>
      <c r="J216">
        <v>4</v>
      </c>
      <c r="K216">
        <v>1</v>
      </c>
      <c r="L216">
        <v>0</v>
      </c>
    </row>
    <row r="217" spans="1:12" x14ac:dyDescent="0.2">
      <c r="A217" t="s">
        <v>233</v>
      </c>
      <c r="B217" t="s">
        <v>16</v>
      </c>
      <c r="C217">
        <v>10</v>
      </c>
      <c r="D217">
        <v>6</v>
      </c>
      <c r="E217">
        <v>1327</v>
      </c>
      <c r="F217">
        <v>0</v>
      </c>
      <c r="G217">
        <v>0.33300000000000002</v>
      </c>
      <c r="H217">
        <v>47</v>
      </c>
      <c r="I217">
        <v>241</v>
      </c>
      <c r="J217">
        <v>11</v>
      </c>
      <c r="K217">
        <v>63</v>
      </c>
      <c r="L217">
        <v>0</v>
      </c>
    </row>
    <row r="218" spans="1:12" x14ac:dyDescent="0.2">
      <c r="A218" t="s">
        <v>234</v>
      </c>
      <c r="B218" t="s">
        <v>28</v>
      </c>
      <c r="C218">
        <v>0</v>
      </c>
      <c r="D218">
        <v>2</v>
      </c>
      <c r="E218">
        <v>1</v>
      </c>
      <c r="F218">
        <v>1</v>
      </c>
      <c r="G218">
        <v>1</v>
      </c>
      <c r="H218">
        <v>0</v>
      </c>
      <c r="I218">
        <v>8</v>
      </c>
      <c r="J218">
        <v>1</v>
      </c>
      <c r="K218">
        <v>4</v>
      </c>
      <c r="L218">
        <v>0</v>
      </c>
    </row>
    <row r="219" spans="1:12" x14ac:dyDescent="0.2">
      <c r="A219" t="s">
        <v>235</v>
      </c>
      <c r="B219" t="s">
        <v>13</v>
      </c>
      <c r="C219">
        <v>0</v>
      </c>
      <c r="D219">
        <v>211</v>
      </c>
      <c r="E219">
        <v>22727</v>
      </c>
      <c r="F219">
        <v>0</v>
      </c>
      <c r="G219">
        <v>0.5</v>
      </c>
      <c r="H219">
        <v>21</v>
      </c>
      <c r="I219">
        <v>290</v>
      </c>
      <c r="J219">
        <v>1</v>
      </c>
      <c r="K219">
        <v>218</v>
      </c>
      <c r="L219">
        <v>0</v>
      </c>
    </row>
    <row r="220" spans="1:12" x14ac:dyDescent="0.2">
      <c r="A220" t="s">
        <v>236</v>
      </c>
      <c r="B220" t="s">
        <v>28</v>
      </c>
      <c r="C220">
        <v>0</v>
      </c>
      <c r="D220">
        <v>4</v>
      </c>
      <c r="E220">
        <v>8</v>
      </c>
      <c r="F220">
        <v>1</v>
      </c>
      <c r="G220">
        <v>1</v>
      </c>
      <c r="H220">
        <v>4</v>
      </c>
      <c r="I220">
        <v>37</v>
      </c>
      <c r="J220">
        <v>2</v>
      </c>
      <c r="K220">
        <v>7</v>
      </c>
      <c r="L220">
        <v>0</v>
      </c>
    </row>
    <row r="221" spans="1:12" x14ac:dyDescent="0.2">
      <c r="A221" t="s">
        <v>237</v>
      </c>
      <c r="B221" t="s">
        <v>28</v>
      </c>
      <c r="C221">
        <v>0</v>
      </c>
      <c r="D221">
        <v>10</v>
      </c>
      <c r="E221">
        <v>0</v>
      </c>
      <c r="F221">
        <v>1</v>
      </c>
      <c r="G221">
        <v>1</v>
      </c>
      <c r="H221">
        <v>3</v>
      </c>
      <c r="I221">
        <v>32</v>
      </c>
      <c r="J221">
        <v>2</v>
      </c>
      <c r="K221">
        <v>14</v>
      </c>
      <c r="L221">
        <v>0</v>
      </c>
    </row>
    <row r="222" spans="1:12" x14ac:dyDescent="0.2">
      <c r="A222" t="s">
        <v>238</v>
      </c>
      <c r="B222" t="s">
        <v>16</v>
      </c>
      <c r="C222">
        <v>3</v>
      </c>
      <c r="D222">
        <v>13</v>
      </c>
      <c r="E222">
        <v>61</v>
      </c>
      <c r="F222">
        <v>1</v>
      </c>
      <c r="G222">
        <v>0.111</v>
      </c>
      <c r="H222">
        <v>5</v>
      </c>
      <c r="I222">
        <v>34</v>
      </c>
      <c r="J222">
        <v>18</v>
      </c>
      <c r="K222">
        <v>16</v>
      </c>
      <c r="L222">
        <v>1</v>
      </c>
    </row>
    <row r="223" spans="1:12" x14ac:dyDescent="0.2">
      <c r="A223" t="s">
        <v>239</v>
      </c>
      <c r="B223" t="s">
        <v>13</v>
      </c>
      <c r="C223">
        <v>0</v>
      </c>
      <c r="D223">
        <v>6</v>
      </c>
      <c r="E223">
        <v>28</v>
      </c>
      <c r="F223">
        <v>0</v>
      </c>
      <c r="G223">
        <v>0.2</v>
      </c>
      <c r="H223">
        <v>5</v>
      </c>
      <c r="I223">
        <v>15</v>
      </c>
      <c r="J223">
        <v>1</v>
      </c>
      <c r="K223">
        <v>8</v>
      </c>
      <c r="L223">
        <v>0</v>
      </c>
    </row>
    <row r="224" spans="1:12" x14ac:dyDescent="0.2">
      <c r="A224" t="s">
        <v>240</v>
      </c>
      <c r="B224" t="s">
        <v>28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1</v>
      </c>
      <c r="I224">
        <v>2</v>
      </c>
      <c r="J224">
        <v>3</v>
      </c>
      <c r="K224">
        <v>1</v>
      </c>
      <c r="L224">
        <v>0</v>
      </c>
    </row>
    <row r="225" spans="1:12" x14ac:dyDescent="0.2">
      <c r="A225" t="s">
        <v>241</v>
      </c>
      <c r="B225" t="s">
        <v>16</v>
      </c>
      <c r="C225">
        <v>0</v>
      </c>
      <c r="D225">
        <v>7</v>
      </c>
      <c r="E225">
        <v>5</v>
      </c>
      <c r="F225">
        <v>0</v>
      </c>
      <c r="G225">
        <v>0.5</v>
      </c>
      <c r="H225">
        <v>10</v>
      </c>
      <c r="I225">
        <v>39</v>
      </c>
      <c r="J225">
        <v>6</v>
      </c>
      <c r="K225">
        <v>7</v>
      </c>
      <c r="L225">
        <v>0</v>
      </c>
    </row>
    <row r="226" spans="1:12" x14ac:dyDescent="0.2">
      <c r="A226" t="s">
        <v>242</v>
      </c>
      <c r="B226" t="s">
        <v>16</v>
      </c>
      <c r="C226">
        <v>0</v>
      </c>
      <c r="D226">
        <v>4</v>
      </c>
      <c r="E226">
        <v>0</v>
      </c>
      <c r="F226">
        <v>0</v>
      </c>
      <c r="G226">
        <v>1</v>
      </c>
      <c r="H226">
        <v>10</v>
      </c>
      <c r="I226">
        <v>19</v>
      </c>
      <c r="J226">
        <v>1</v>
      </c>
      <c r="K226">
        <v>4</v>
      </c>
      <c r="L226">
        <v>0</v>
      </c>
    </row>
    <row r="227" spans="1:12" x14ac:dyDescent="0.2">
      <c r="A227" t="s">
        <v>243</v>
      </c>
      <c r="B227" t="s">
        <v>28</v>
      </c>
      <c r="C227">
        <v>0</v>
      </c>
      <c r="D227">
        <v>6</v>
      </c>
      <c r="E227">
        <v>9</v>
      </c>
      <c r="F227">
        <v>0</v>
      </c>
      <c r="G227">
        <v>0.33300000000000002</v>
      </c>
      <c r="H227">
        <v>3</v>
      </c>
      <c r="I227">
        <v>9</v>
      </c>
      <c r="J227">
        <v>22</v>
      </c>
      <c r="K227">
        <v>6</v>
      </c>
      <c r="L227">
        <v>0</v>
      </c>
    </row>
    <row r="228" spans="1:12" x14ac:dyDescent="0.2">
      <c r="A228" t="s">
        <v>244</v>
      </c>
      <c r="B228" t="s">
        <v>13</v>
      </c>
      <c r="C228">
        <v>11</v>
      </c>
      <c r="D228">
        <v>2</v>
      </c>
      <c r="E228">
        <v>0</v>
      </c>
      <c r="F228">
        <v>1</v>
      </c>
      <c r="G228">
        <v>1</v>
      </c>
      <c r="H228">
        <v>26</v>
      </c>
      <c r="I228">
        <v>60</v>
      </c>
      <c r="J228">
        <v>6</v>
      </c>
      <c r="K228">
        <v>8</v>
      </c>
      <c r="L228">
        <v>6</v>
      </c>
    </row>
    <row r="229" spans="1:12" x14ac:dyDescent="0.2">
      <c r="A229" t="s">
        <v>245</v>
      </c>
      <c r="B229" t="s">
        <v>21</v>
      </c>
      <c r="C229">
        <v>0</v>
      </c>
      <c r="D229">
        <v>2</v>
      </c>
      <c r="E229">
        <v>0</v>
      </c>
      <c r="F229">
        <v>1</v>
      </c>
      <c r="G229">
        <v>1</v>
      </c>
      <c r="H229">
        <v>2</v>
      </c>
      <c r="I229">
        <v>9</v>
      </c>
      <c r="J229">
        <v>1</v>
      </c>
      <c r="K229">
        <v>2</v>
      </c>
      <c r="L229">
        <v>0</v>
      </c>
    </row>
    <row r="230" spans="1:12" x14ac:dyDescent="0.2">
      <c r="A230" t="s">
        <v>246</v>
      </c>
      <c r="B230" t="s">
        <v>13</v>
      </c>
      <c r="C230">
        <v>0</v>
      </c>
      <c r="D230">
        <v>2</v>
      </c>
      <c r="E230">
        <v>1</v>
      </c>
      <c r="F230">
        <v>0</v>
      </c>
      <c r="G230">
        <v>1</v>
      </c>
      <c r="H230">
        <v>12</v>
      </c>
      <c r="I230">
        <v>14</v>
      </c>
      <c r="J230">
        <v>1</v>
      </c>
      <c r="K230">
        <v>2</v>
      </c>
      <c r="L230">
        <v>0</v>
      </c>
    </row>
    <row r="231" spans="1:12" x14ac:dyDescent="0.2">
      <c r="A231" t="s">
        <v>247</v>
      </c>
      <c r="B231" t="s">
        <v>13</v>
      </c>
      <c r="C231">
        <v>5</v>
      </c>
      <c r="D231">
        <v>2</v>
      </c>
      <c r="E231">
        <v>8</v>
      </c>
      <c r="F231">
        <v>1</v>
      </c>
      <c r="G231">
        <v>1</v>
      </c>
      <c r="H231">
        <v>9</v>
      </c>
      <c r="I231">
        <v>62</v>
      </c>
      <c r="J231">
        <v>0</v>
      </c>
      <c r="K231">
        <v>5</v>
      </c>
      <c r="L231">
        <v>0</v>
      </c>
    </row>
    <row r="232" spans="1:12" x14ac:dyDescent="0.2">
      <c r="A232" t="s">
        <v>248</v>
      </c>
      <c r="B232" t="s">
        <v>13</v>
      </c>
      <c r="C232">
        <v>5</v>
      </c>
      <c r="D232">
        <v>2</v>
      </c>
      <c r="E232">
        <v>1</v>
      </c>
      <c r="F232">
        <v>1</v>
      </c>
      <c r="G232">
        <v>1</v>
      </c>
      <c r="H232">
        <v>4</v>
      </c>
      <c r="I232">
        <v>15</v>
      </c>
      <c r="J232">
        <v>0</v>
      </c>
      <c r="K232">
        <v>2</v>
      </c>
      <c r="L232">
        <v>0</v>
      </c>
    </row>
    <row r="233" spans="1:12" x14ac:dyDescent="0.2">
      <c r="A233" t="s">
        <v>249</v>
      </c>
      <c r="B233" t="s">
        <v>13</v>
      </c>
      <c r="C233">
        <v>0</v>
      </c>
      <c r="D233">
        <v>10</v>
      </c>
      <c r="E233">
        <v>51</v>
      </c>
      <c r="F233">
        <v>0</v>
      </c>
      <c r="G233">
        <v>0.33300000000000002</v>
      </c>
      <c r="H233">
        <v>13</v>
      </c>
      <c r="I233">
        <v>25</v>
      </c>
      <c r="J233">
        <v>1</v>
      </c>
      <c r="K233">
        <v>11</v>
      </c>
      <c r="L233">
        <v>0</v>
      </c>
    </row>
    <row r="234" spans="1:12" x14ac:dyDescent="0.2">
      <c r="A234" t="s">
        <v>250</v>
      </c>
      <c r="B234" t="s">
        <v>13</v>
      </c>
      <c r="C234">
        <v>0</v>
      </c>
      <c r="D234">
        <v>2</v>
      </c>
      <c r="E234">
        <v>1</v>
      </c>
      <c r="F234">
        <v>1</v>
      </c>
      <c r="G234">
        <v>1</v>
      </c>
      <c r="H234">
        <v>5</v>
      </c>
      <c r="I234">
        <v>16</v>
      </c>
      <c r="J234">
        <v>0</v>
      </c>
      <c r="K234">
        <v>2</v>
      </c>
      <c r="L234">
        <v>0</v>
      </c>
    </row>
    <row r="235" spans="1:12" x14ac:dyDescent="0.2">
      <c r="A235" t="s">
        <v>251</v>
      </c>
      <c r="B235" t="s">
        <v>13</v>
      </c>
      <c r="C235">
        <v>2</v>
      </c>
      <c r="D235">
        <v>2</v>
      </c>
      <c r="E235">
        <v>6</v>
      </c>
      <c r="F235">
        <v>1</v>
      </c>
      <c r="G235">
        <v>1</v>
      </c>
      <c r="H235">
        <v>10</v>
      </c>
      <c r="I235">
        <v>39</v>
      </c>
      <c r="J235">
        <v>0</v>
      </c>
      <c r="K235">
        <v>5</v>
      </c>
      <c r="L235">
        <v>0</v>
      </c>
    </row>
    <row r="236" spans="1:12" x14ac:dyDescent="0.2">
      <c r="A236" t="s">
        <v>252</v>
      </c>
      <c r="B236" t="s">
        <v>13</v>
      </c>
      <c r="C236">
        <v>0</v>
      </c>
      <c r="D236">
        <v>2</v>
      </c>
      <c r="E236">
        <v>1</v>
      </c>
      <c r="F236">
        <v>1</v>
      </c>
      <c r="G236">
        <v>1</v>
      </c>
      <c r="H236">
        <v>7</v>
      </c>
      <c r="I236">
        <v>16</v>
      </c>
      <c r="J236">
        <v>0</v>
      </c>
      <c r="K236">
        <v>3</v>
      </c>
      <c r="L236">
        <v>0</v>
      </c>
    </row>
    <row r="237" spans="1:12" x14ac:dyDescent="0.2">
      <c r="A237" t="s">
        <v>253</v>
      </c>
      <c r="B237" t="s">
        <v>13</v>
      </c>
      <c r="C237">
        <v>0</v>
      </c>
      <c r="D237">
        <v>5</v>
      </c>
      <c r="E237">
        <v>2</v>
      </c>
      <c r="F237">
        <v>0</v>
      </c>
      <c r="G237">
        <v>0.5</v>
      </c>
      <c r="H237">
        <v>4</v>
      </c>
      <c r="I237">
        <v>16</v>
      </c>
      <c r="J237">
        <v>1</v>
      </c>
      <c r="K237">
        <v>5</v>
      </c>
      <c r="L237">
        <v>0</v>
      </c>
    </row>
    <row r="238" spans="1:12" x14ac:dyDescent="0.2">
      <c r="A238" t="s">
        <v>254</v>
      </c>
      <c r="B238" t="s">
        <v>13</v>
      </c>
      <c r="C238">
        <v>8</v>
      </c>
      <c r="D238">
        <v>3</v>
      </c>
      <c r="E238">
        <v>55</v>
      </c>
      <c r="F238">
        <v>1</v>
      </c>
      <c r="G238">
        <v>0.5</v>
      </c>
      <c r="H238">
        <v>14</v>
      </c>
      <c r="I238">
        <v>40</v>
      </c>
      <c r="J238">
        <v>0</v>
      </c>
      <c r="K238">
        <v>11</v>
      </c>
      <c r="L238">
        <v>0</v>
      </c>
    </row>
    <row r="239" spans="1:12" x14ac:dyDescent="0.2">
      <c r="A239" t="s">
        <v>255</v>
      </c>
      <c r="B239" t="s">
        <v>13</v>
      </c>
      <c r="C239">
        <v>11</v>
      </c>
      <c r="D239">
        <v>2</v>
      </c>
      <c r="E239">
        <v>6</v>
      </c>
      <c r="F239">
        <v>1</v>
      </c>
      <c r="G239">
        <v>1</v>
      </c>
      <c r="H239">
        <v>8</v>
      </c>
      <c r="I239">
        <v>27</v>
      </c>
      <c r="J239">
        <v>0</v>
      </c>
      <c r="K239">
        <v>4</v>
      </c>
      <c r="L239">
        <v>0</v>
      </c>
    </row>
    <row r="240" spans="1:12" x14ac:dyDescent="0.2">
      <c r="A240" t="s">
        <v>256</v>
      </c>
      <c r="B240" t="s">
        <v>13</v>
      </c>
      <c r="C240">
        <v>0</v>
      </c>
      <c r="D240">
        <v>2</v>
      </c>
      <c r="E240">
        <v>8</v>
      </c>
      <c r="F240">
        <v>0</v>
      </c>
      <c r="G240">
        <v>1</v>
      </c>
      <c r="H240">
        <v>12</v>
      </c>
      <c r="I240">
        <v>39</v>
      </c>
      <c r="J240">
        <v>0</v>
      </c>
      <c r="K240">
        <v>5</v>
      </c>
      <c r="L240">
        <v>0</v>
      </c>
    </row>
    <row r="241" spans="1:12" x14ac:dyDescent="0.2">
      <c r="A241" t="s">
        <v>257</v>
      </c>
      <c r="B241" t="s">
        <v>24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2</v>
      </c>
      <c r="I241">
        <v>1</v>
      </c>
      <c r="J241">
        <v>3</v>
      </c>
      <c r="K241">
        <v>1</v>
      </c>
      <c r="L241">
        <v>0</v>
      </c>
    </row>
    <row r="242" spans="1:12" x14ac:dyDescent="0.2">
      <c r="A242" t="s">
        <v>258</v>
      </c>
      <c r="B242" t="s">
        <v>13</v>
      </c>
      <c r="C242">
        <v>7</v>
      </c>
      <c r="D242">
        <v>2</v>
      </c>
      <c r="E242">
        <v>1</v>
      </c>
      <c r="F242">
        <v>1</v>
      </c>
      <c r="G242">
        <v>1</v>
      </c>
      <c r="H242">
        <v>11</v>
      </c>
      <c r="I242">
        <v>36</v>
      </c>
      <c r="J242">
        <v>0</v>
      </c>
      <c r="K242">
        <v>2</v>
      </c>
      <c r="L242">
        <v>0</v>
      </c>
    </row>
    <row r="243" spans="1:12" x14ac:dyDescent="0.2">
      <c r="A243" t="s">
        <v>259</v>
      </c>
      <c r="B243" t="s">
        <v>13</v>
      </c>
      <c r="C243">
        <v>0</v>
      </c>
      <c r="D243">
        <v>8</v>
      </c>
      <c r="E243">
        <v>1</v>
      </c>
      <c r="F243">
        <v>0</v>
      </c>
      <c r="G243">
        <v>0.33300000000000002</v>
      </c>
      <c r="H243">
        <v>4</v>
      </c>
      <c r="I243">
        <v>23</v>
      </c>
      <c r="J243">
        <v>1</v>
      </c>
      <c r="K243">
        <v>10</v>
      </c>
      <c r="L243">
        <v>0</v>
      </c>
    </row>
    <row r="244" spans="1:12" x14ac:dyDescent="0.2">
      <c r="A244" t="s">
        <v>260</v>
      </c>
      <c r="B244" t="s">
        <v>21</v>
      </c>
      <c r="C244">
        <v>0</v>
      </c>
      <c r="D244">
        <v>3</v>
      </c>
      <c r="E244">
        <v>4</v>
      </c>
      <c r="F244">
        <v>1</v>
      </c>
      <c r="G244">
        <v>0.5</v>
      </c>
      <c r="H244">
        <v>5</v>
      </c>
      <c r="I244">
        <v>5</v>
      </c>
      <c r="J244">
        <v>1</v>
      </c>
      <c r="K244">
        <v>4</v>
      </c>
      <c r="L244">
        <v>0</v>
      </c>
    </row>
    <row r="245" spans="1:12" x14ac:dyDescent="0.2">
      <c r="A245" t="s">
        <v>261</v>
      </c>
      <c r="B245" t="s">
        <v>13</v>
      </c>
      <c r="C245">
        <v>0</v>
      </c>
      <c r="D245">
        <v>2</v>
      </c>
      <c r="E245">
        <v>1</v>
      </c>
      <c r="F245">
        <v>1</v>
      </c>
      <c r="G245">
        <v>1</v>
      </c>
      <c r="H245">
        <v>8</v>
      </c>
      <c r="I245">
        <v>23</v>
      </c>
      <c r="J245">
        <v>0</v>
      </c>
      <c r="K245">
        <v>2</v>
      </c>
      <c r="L245">
        <v>0</v>
      </c>
    </row>
    <row r="246" spans="1:12" x14ac:dyDescent="0.2">
      <c r="A246" t="s">
        <v>262</v>
      </c>
      <c r="B246" t="s">
        <v>13</v>
      </c>
      <c r="C246">
        <v>2</v>
      </c>
      <c r="D246">
        <v>2</v>
      </c>
      <c r="E246">
        <v>6</v>
      </c>
      <c r="F246">
        <v>1</v>
      </c>
      <c r="G246">
        <v>1</v>
      </c>
      <c r="H246">
        <v>6</v>
      </c>
      <c r="I246">
        <v>18</v>
      </c>
      <c r="J246">
        <v>0</v>
      </c>
      <c r="K246">
        <v>4</v>
      </c>
      <c r="L246">
        <v>0</v>
      </c>
    </row>
    <row r="247" spans="1:12" x14ac:dyDescent="0.2">
      <c r="A247" t="s">
        <v>263</v>
      </c>
      <c r="B247" t="s">
        <v>13</v>
      </c>
      <c r="C247">
        <v>0</v>
      </c>
      <c r="D247">
        <v>3</v>
      </c>
      <c r="E247">
        <v>0</v>
      </c>
      <c r="F247">
        <v>0</v>
      </c>
      <c r="G247">
        <v>1</v>
      </c>
      <c r="H247">
        <v>8</v>
      </c>
      <c r="I247">
        <v>13</v>
      </c>
      <c r="J247">
        <v>1</v>
      </c>
      <c r="K247">
        <v>7</v>
      </c>
      <c r="L247">
        <v>0</v>
      </c>
    </row>
    <row r="248" spans="1:12" x14ac:dyDescent="0.2">
      <c r="A248" t="s">
        <v>264</v>
      </c>
      <c r="B248" t="s">
        <v>21</v>
      </c>
      <c r="C248">
        <v>0</v>
      </c>
      <c r="D248">
        <v>6</v>
      </c>
      <c r="E248">
        <v>0</v>
      </c>
      <c r="F248">
        <v>1</v>
      </c>
      <c r="G248">
        <v>1</v>
      </c>
      <c r="H248">
        <v>0</v>
      </c>
      <c r="I248">
        <v>9</v>
      </c>
      <c r="J248">
        <v>1</v>
      </c>
      <c r="K248">
        <v>6</v>
      </c>
      <c r="L248">
        <v>0</v>
      </c>
    </row>
    <row r="249" spans="1:12" x14ac:dyDescent="0.2">
      <c r="A249" t="s">
        <v>265</v>
      </c>
      <c r="B249" t="s">
        <v>13</v>
      </c>
      <c r="C249">
        <v>0</v>
      </c>
      <c r="D249">
        <v>2</v>
      </c>
      <c r="E249">
        <v>0</v>
      </c>
      <c r="F249">
        <v>0</v>
      </c>
      <c r="G249">
        <v>1</v>
      </c>
      <c r="H249">
        <v>3</v>
      </c>
      <c r="I249">
        <v>6</v>
      </c>
      <c r="J249">
        <v>1</v>
      </c>
      <c r="K249">
        <v>2</v>
      </c>
      <c r="L249">
        <v>0</v>
      </c>
    </row>
    <row r="250" spans="1:12" x14ac:dyDescent="0.2">
      <c r="A250" t="s">
        <v>266</v>
      </c>
      <c r="B250" t="s">
        <v>13</v>
      </c>
      <c r="C250">
        <v>0</v>
      </c>
      <c r="D250">
        <v>4</v>
      </c>
      <c r="E250">
        <v>7</v>
      </c>
      <c r="F250">
        <v>1</v>
      </c>
      <c r="G250">
        <v>0.5</v>
      </c>
      <c r="H250">
        <v>21</v>
      </c>
      <c r="I250">
        <v>94</v>
      </c>
      <c r="J250">
        <v>3</v>
      </c>
      <c r="K250">
        <v>12</v>
      </c>
      <c r="L250">
        <v>0</v>
      </c>
    </row>
    <row r="251" spans="1:12" x14ac:dyDescent="0.2">
      <c r="A251" t="s">
        <v>267</v>
      </c>
      <c r="B251" t="s">
        <v>13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5</v>
      </c>
      <c r="J251">
        <v>1</v>
      </c>
      <c r="K251">
        <v>2</v>
      </c>
      <c r="L251">
        <v>0</v>
      </c>
    </row>
    <row r="252" spans="1:12" x14ac:dyDescent="0.2">
      <c r="A252" t="s">
        <v>268</v>
      </c>
      <c r="B252" t="s">
        <v>13</v>
      </c>
      <c r="C252">
        <v>0</v>
      </c>
      <c r="D252">
        <v>8</v>
      </c>
      <c r="E252">
        <v>6</v>
      </c>
      <c r="F252">
        <v>0</v>
      </c>
      <c r="G252">
        <v>0.33300000000000002</v>
      </c>
      <c r="H252">
        <v>8</v>
      </c>
      <c r="I252">
        <v>25</v>
      </c>
      <c r="J252">
        <v>1</v>
      </c>
      <c r="K252">
        <v>8</v>
      </c>
      <c r="L252">
        <v>0</v>
      </c>
    </row>
    <row r="253" spans="1:12" x14ac:dyDescent="0.2">
      <c r="A253" t="s">
        <v>269</v>
      </c>
      <c r="B253" t="s">
        <v>24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2</v>
      </c>
      <c r="I253">
        <v>1</v>
      </c>
      <c r="J253">
        <v>3</v>
      </c>
      <c r="K253">
        <v>1</v>
      </c>
      <c r="L253">
        <v>0</v>
      </c>
    </row>
    <row r="254" spans="1:12" x14ac:dyDescent="0.2">
      <c r="A254" t="s">
        <v>270</v>
      </c>
      <c r="B254" t="s">
        <v>28</v>
      </c>
      <c r="C254">
        <v>0</v>
      </c>
      <c r="D254">
        <v>3</v>
      </c>
      <c r="E254">
        <v>0</v>
      </c>
      <c r="F254">
        <v>0</v>
      </c>
      <c r="G254">
        <v>1</v>
      </c>
      <c r="H254">
        <v>1</v>
      </c>
      <c r="I254">
        <v>5</v>
      </c>
      <c r="J254">
        <v>45</v>
      </c>
      <c r="K254">
        <v>3</v>
      </c>
      <c r="L254">
        <v>0</v>
      </c>
    </row>
    <row r="255" spans="1:12" x14ac:dyDescent="0.2">
      <c r="A255" t="s">
        <v>271</v>
      </c>
      <c r="B255" t="s">
        <v>16</v>
      </c>
      <c r="C255">
        <v>6</v>
      </c>
      <c r="D255">
        <v>10</v>
      </c>
      <c r="E255">
        <v>27</v>
      </c>
      <c r="F255">
        <v>0</v>
      </c>
      <c r="G255">
        <v>0.25</v>
      </c>
      <c r="H255">
        <v>32</v>
      </c>
      <c r="I255">
        <v>115</v>
      </c>
      <c r="J255">
        <v>13</v>
      </c>
      <c r="K255">
        <v>16</v>
      </c>
      <c r="L255">
        <v>0</v>
      </c>
    </row>
    <row r="256" spans="1:12" x14ac:dyDescent="0.2">
      <c r="A256" t="s">
        <v>272</v>
      </c>
      <c r="B256" t="s">
        <v>16</v>
      </c>
      <c r="C256">
        <v>0</v>
      </c>
      <c r="D256">
        <v>5</v>
      </c>
      <c r="E256">
        <v>42</v>
      </c>
      <c r="F256">
        <v>0</v>
      </c>
      <c r="G256">
        <v>0.25</v>
      </c>
      <c r="H256">
        <v>8</v>
      </c>
      <c r="I256">
        <v>30</v>
      </c>
      <c r="J256">
        <v>2</v>
      </c>
      <c r="K256">
        <v>13</v>
      </c>
      <c r="L256">
        <v>0</v>
      </c>
    </row>
    <row r="257" spans="1:12" x14ac:dyDescent="0.2">
      <c r="A257" t="s">
        <v>273</v>
      </c>
      <c r="B257" t="s">
        <v>13</v>
      </c>
      <c r="C257">
        <v>1</v>
      </c>
      <c r="D257">
        <v>19</v>
      </c>
      <c r="E257">
        <v>0</v>
      </c>
      <c r="F257">
        <v>0</v>
      </c>
      <c r="G257">
        <v>0.5</v>
      </c>
      <c r="H257">
        <v>11</v>
      </c>
      <c r="I257">
        <v>35</v>
      </c>
      <c r="J257">
        <v>1</v>
      </c>
      <c r="K257">
        <v>19</v>
      </c>
      <c r="L257">
        <v>0</v>
      </c>
    </row>
    <row r="258" spans="1:12" x14ac:dyDescent="0.2">
      <c r="A258" t="s">
        <v>274</v>
      </c>
      <c r="B258" t="s">
        <v>13</v>
      </c>
      <c r="C258">
        <v>5</v>
      </c>
      <c r="D258">
        <v>2</v>
      </c>
      <c r="E258">
        <v>19</v>
      </c>
      <c r="F258">
        <v>0</v>
      </c>
      <c r="G258">
        <v>0.5</v>
      </c>
      <c r="H258">
        <v>18</v>
      </c>
      <c r="I258">
        <v>69</v>
      </c>
      <c r="J258">
        <v>0</v>
      </c>
      <c r="K258">
        <v>7</v>
      </c>
      <c r="L258">
        <v>0</v>
      </c>
    </row>
    <row r="259" spans="1:12" x14ac:dyDescent="0.2">
      <c r="A259" t="s">
        <v>275</v>
      </c>
      <c r="B259" t="s">
        <v>13</v>
      </c>
      <c r="C259">
        <v>0</v>
      </c>
      <c r="D259">
        <v>7</v>
      </c>
      <c r="E259">
        <v>7</v>
      </c>
      <c r="F259">
        <v>0</v>
      </c>
      <c r="G259">
        <v>0.33300000000000002</v>
      </c>
      <c r="H259">
        <v>8</v>
      </c>
      <c r="I259">
        <v>23</v>
      </c>
      <c r="J259">
        <v>1</v>
      </c>
      <c r="K259">
        <v>7</v>
      </c>
      <c r="L259">
        <v>0</v>
      </c>
    </row>
    <row r="260" spans="1:12" x14ac:dyDescent="0.2">
      <c r="A260" t="s">
        <v>276</v>
      </c>
      <c r="B260" t="s">
        <v>13</v>
      </c>
      <c r="C260">
        <v>8</v>
      </c>
      <c r="D260">
        <v>2</v>
      </c>
      <c r="E260">
        <v>0</v>
      </c>
      <c r="F260">
        <v>1</v>
      </c>
      <c r="G260">
        <v>1</v>
      </c>
      <c r="H260">
        <v>15</v>
      </c>
      <c r="I260">
        <v>41</v>
      </c>
      <c r="J260">
        <v>0</v>
      </c>
      <c r="K260">
        <v>5</v>
      </c>
      <c r="L260">
        <v>0</v>
      </c>
    </row>
    <row r="261" spans="1:12" x14ac:dyDescent="0.2">
      <c r="A261" t="s">
        <v>277</v>
      </c>
      <c r="B261" t="s">
        <v>13</v>
      </c>
      <c r="C261">
        <v>3</v>
      </c>
      <c r="D261">
        <v>2</v>
      </c>
      <c r="E261">
        <v>1</v>
      </c>
      <c r="F261">
        <v>0</v>
      </c>
      <c r="G261">
        <v>1</v>
      </c>
      <c r="H261">
        <v>8</v>
      </c>
      <c r="I261">
        <v>36</v>
      </c>
      <c r="J261">
        <v>0</v>
      </c>
      <c r="K261">
        <v>3</v>
      </c>
      <c r="L261">
        <v>0</v>
      </c>
    </row>
    <row r="262" spans="1:12" x14ac:dyDescent="0.2">
      <c r="A262" t="s">
        <v>278</v>
      </c>
      <c r="B262" t="s">
        <v>13</v>
      </c>
      <c r="C262">
        <v>0</v>
      </c>
      <c r="D262">
        <v>12</v>
      </c>
      <c r="E262">
        <v>17</v>
      </c>
      <c r="F262">
        <v>0</v>
      </c>
      <c r="G262">
        <v>0.25</v>
      </c>
      <c r="H262">
        <v>9</v>
      </c>
      <c r="I262">
        <v>42</v>
      </c>
      <c r="J262">
        <v>1</v>
      </c>
      <c r="K262">
        <v>14</v>
      </c>
      <c r="L262">
        <v>0</v>
      </c>
    </row>
    <row r="263" spans="1:12" x14ac:dyDescent="0.2">
      <c r="A263" t="s">
        <v>279</v>
      </c>
      <c r="B263" t="s">
        <v>13</v>
      </c>
      <c r="C263">
        <v>0</v>
      </c>
      <c r="D263">
        <v>3</v>
      </c>
      <c r="E263">
        <v>3</v>
      </c>
      <c r="F263">
        <v>1</v>
      </c>
      <c r="G263">
        <v>0.5</v>
      </c>
      <c r="H263">
        <v>5</v>
      </c>
      <c r="I263">
        <v>9</v>
      </c>
      <c r="J263">
        <v>0</v>
      </c>
      <c r="K263">
        <v>3</v>
      </c>
      <c r="L263">
        <v>0</v>
      </c>
    </row>
    <row r="264" spans="1:12" x14ac:dyDescent="0.2">
      <c r="A264" t="s">
        <v>280</v>
      </c>
      <c r="B264" t="s">
        <v>13</v>
      </c>
      <c r="C264">
        <v>0</v>
      </c>
      <c r="D264">
        <v>3</v>
      </c>
      <c r="E264">
        <v>4</v>
      </c>
      <c r="F264">
        <v>1</v>
      </c>
      <c r="G264">
        <v>0.5</v>
      </c>
      <c r="H264">
        <v>5</v>
      </c>
      <c r="I264">
        <v>14</v>
      </c>
      <c r="J264">
        <v>1</v>
      </c>
      <c r="K264">
        <v>4</v>
      </c>
      <c r="L264">
        <v>0</v>
      </c>
    </row>
    <row r="265" spans="1:12" x14ac:dyDescent="0.2">
      <c r="A265" t="s">
        <v>281</v>
      </c>
      <c r="B265" t="s">
        <v>13</v>
      </c>
      <c r="C265">
        <v>4</v>
      </c>
      <c r="D265">
        <v>2</v>
      </c>
      <c r="E265">
        <v>8</v>
      </c>
      <c r="F265">
        <v>1</v>
      </c>
      <c r="G265">
        <v>1</v>
      </c>
      <c r="H265">
        <v>14</v>
      </c>
      <c r="I265">
        <v>47</v>
      </c>
      <c r="J265">
        <v>0</v>
      </c>
      <c r="K265">
        <v>5</v>
      </c>
      <c r="L265">
        <v>0</v>
      </c>
    </row>
    <row r="266" spans="1:12" x14ac:dyDescent="0.2">
      <c r="A266" t="s">
        <v>282</v>
      </c>
      <c r="B266" t="s">
        <v>13</v>
      </c>
      <c r="C266">
        <v>1</v>
      </c>
      <c r="D266">
        <v>2</v>
      </c>
      <c r="E266">
        <v>1</v>
      </c>
      <c r="F266">
        <v>1</v>
      </c>
      <c r="G266">
        <v>1</v>
      </c>
      <c r="H266">
        <v>5</v>
      </c>
      <c r="I266">
        <v>31</v>
      </c>
      <c r="J266">
        <v>0</v>
      </c>
      <c r="K266">
        <v>2</v>
      </c>
      <c r="L266">
        <v>0</v>
      </c>
    </row>
    <row r="267" spans="1:12" x14ac:dyDescent="0.2">
      <c r="A267" t="s">
        <v>283</v>
      </c>
      <c r="B267" t="s">
        <v>13</v>
      </c>
      <c r="C267">
        <v>4</v>
      </c>
      <c r="D267">
        <v>3</v>
      </c>
      <c r="E267">
        <v>0</v>
      </c>
      <c r="F267">
        <v>1</v>
      </c>
      <c r="G267">
        <v>1</v>
      </c>
      <c r="H267">
        <v>14</v>
      </c>
      <c r="I267">
        <v>43</v>
      </c>
      <c r="J267">
        <v>0</v>
      </c>
      <c r="K267">
        <v>4</v>
      </c>
      <c r="L267">
        <v>0</v>
      </c>
    </row>
    <row r="268" spans="1:12" x14ac:dyDescent="0.2">
      <c r="A268" t="s">
        <v>284</v>
      </c>
      <c r="B268" t="s">
        <v>13</v>
      </c>
      <c r="C268">
        <v>0</v>
      </c>
      <c r="D268">
        <v>10</v>
      </c>
      <c r="E268">
        <v>0</v>
      </c>
      <c r="F268">
        <v>0</v>
      </c>
      <c r="G268">
        <v>0.5</v>
      </c>
      <c r="H268">
        <v>5</v>
      </c>
      <c r="I268">
        <v>27</v>
      </c>
      <c r="J268">
        <v>1</v>
      </c>
      <c r="K268">
        <v>12</v>
      </c>
      <c r="L268">
        <v>0</v>
      </c>
    </row>
    <row r="269" spans="1:12" x14ac:dyDescent="0.2">
      <c r="A269" t="s">
        <v>285</v>
      </c>
      <c r="B269" t="s">
        <v>13</v>
      </c>
      <c r="C269">
        <v>0</v>
      </c>
      <c r="D269">
        <v>2</v>
      </c>
      <c r="E269">
        <v>1</v>
      </c>
      <c r="F269">
        <v>0</v>
      </c>
      <c r="G269">
        <v>1</v>
      </c>
      <c r="H269">
        <v>5</v>
      </c>
      <c r="I269">
        <v>16</v>
      </c>
      <c r="J269">
        <v>0</v>
      </c>
      <c r="K269">
        <v>2</v>
      </c>
      <c r="L269">
        <v>0</v>
      </c>
    </row>
    <row r="270" spans="1:12" x14ac:dyDescent="0.2">
      <c r="A270" t="s">
        <v>286</v>
      </c>
      <c r="B270" t="s">
        <v>13</v>
      </c>
      <c r="C270">
        <v>0</v>
      </c>
      <c r="D270">
        <v>6</v>
      </c>
      <c r="E270">
        <v>7</v>
      </c>
      <c r="F270">
        <v>0</v>
      </c>
      <c r="G270">
        <v>0.33300000000000002</v>
      </c>
      <c r="H270">
        <v>9</v>
      </c>
      <c r="I270">
        <v>23</v>
      </c>
      <c r="J270">
        <v>1</v>
      </c>
      <c r="K270">
        <v>7</v>
      </c>
      <c r="L270">
        <v>0</v>
      </c>
    </row>
    <row r="271" spans="1:12" x14ac:dyDescent="0.2">
      <c r="A271" t="s">
        <v>287</v>
      </c>
      <c r="B271" t="s">
        <v>13</v>
      </c>
      <c r="C271">
        <v>1</v>
      </c>
      <c r="D271">
        <v>2</v>
      </c>
      <c r="E271">
        <v>1</v>
      </c>
      <c r="F271">
        <v>0</v>
      </c>
      <c r="G271">
        <v>1</v>
      </c>
      <c r="H271">
        <v>6</v>
      </c>
      <c r="I271">
        <v>26</v>
      </c>
      <c r="J271">
        <v>0</v>
      </c>
      <c r="K271">
        <v>2</v>
      </c>
      <c r="L271">
        <v>0</v>
      </c>
    </row>
    <row r="272" spans="1:12" x14ac:dyDescent="0.2">
      <c r="A272" t="s">
        <v>288</v>
      </c>
      <c r="B272" t="s">
        <v>13</v>
      </c>
      <c r="C272">
        <v>1</v>
      </c>
      <c r="D272">
        <v>2</v>
      </c>
      <c r="E272">
        <v>6</v>
      </c>
      <c r="F272">
        <v>1</v>
      </c>
      <c r="G272">
        <v>1</v>
      </c>
      <c r="H272">
        <v>11</v>
      </c>
      <c r="I272">
        <v>47</v>
      </c>
      <c r="J272">
        <v>0</v>
      </c>
      <c r="K272">
        <v>5</v>
      </c>
      <c r="L272">
        <v>0</v>
      </c>
    </row>
    <row r="273" spans="1:12" x14ac:dyDescent="0.2">
      <c r="A273" t="s">
        <v>289</v>
      </c>
      <c r="B273" t="s">
        <v>21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8</v>
      </c>
      <c r="J273">
        <v>1</v>
      </c>
      <c r="K273">
        <v>3</v>
      </c>
      <c r="L273">
        <v>0</v>
      </c>
    </row>
    <row r="274" spans="1:12" x14ac:dyDescent="0.2">
      <c r="A274" t="s">
        <v>290</v>
      </c>
      <c r="B274" t="s">
        <v>13</v>
      </c>
      <c r="C274">
        <v>2</v>
      </c>
      <c r="D274">
        <v>3</v>
      </c>
      <c r="E274">
        <v>8</v>
      </c>
      <c r="F274">
        <v>1</v>
      </c>
      <c r="G274">
        <v>0.5</v>
      </c>
      <c r="H274">
        <v>10</v>
      </c>
      <c r="I274">
        <v>41</v>
      </c>
      <c r="J274">
        <v>3</v>
      </c>
      <c r="K274">
        <v>5</v>
      </c>
      <c r="L274">
        <v>0</v>
      </c>
    </row>
    <row r="275" spans="1:12" x14ac:dyDescent="0.2">
      <c r="A275" t="s">
        <v>291</v>
      </c>
      <c r="B275" t="s">
        <v>13</v>
      </c>
      <c r="C275">
        <v>8</v>
      </c>
      <c r="D275">
        <v>7</v>
      </c>
      <c r="E275">
        <v>20</v>
      </c>
      <c r="F275">
        <v>1</v>
      </c>
      <c r="G275">
        <v>0.5</v>
      </c>
      <c r="H275">
        <v>17</v>
      </c>
      <c r="I275">
        <v>82</v>
      </c>
      <c r="J275">
        <v>4</v>
      </c>
      <c r="K275">
        <v>10</v>
      </c>
      <c r="L275">
        <v>0</v>
      </c>
    </row>
    <row r="276" spans="1:12" x14ac:dyDescent="0.2">
      <c r="A276" t="s">
        <v>292</v>
      </c>
      <c r="B276" t="s">
        <v>21</v>
      </c>
      <c r="C276">
        <v>0</v>
      </c>
      <c r="D276">
        <v>2</v>
      </c>
      <c r="E276">
        <v>1</v>
      </c>
      <c r="F276">
        <v>1</v>
      </c>
      <c r="G276">
        <v>1</v>
      </c>
      <c r="H276">
        <v>1</v>
      </c>
      <c r="I276">
        <v>7</v>
      </c>
      <c r="J276">
        <v>1</v>
      </c>
      <c r="K276">
        <v>4</v>
      </c>
      <c r="L276">
        <v>0</v>
      </c>
    </row>
    <row r="277" spans="1:12" x14ac:dyDescent="0.2">
      <c r="A277" t="s">
        <v>293</v>
      </c>
      <c r="B277" t="s">
        <v>24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2</v>
      </c>
      <c r="I277">
        <v>1</v>
      </c>
      <c r="J277">
        <v>30</v>
      </c>
      <c r="K277">
        <v>1</v>
      </c>
      <c r="L277">
        <v>0</v>
      </c>
    </row>
    <row r="278" spans="1:12" x14ac:dyDescent="0.2">
      <c r="A278" t="s">
        <v>294</v>
      </c>
      <c r="B278" t="s">
        <v>16</v>
      </c>
      <c r="C278">
        <v>1</v>
      </c>
      <c r="D278">
        <v>8</v>
      </c>
      <c r="E278">
        <v>43</v>
      </c>
      <c r="F278">
        <v>3</v>
      </c>
      <c r="G278">
        <v>1</v>
      </c>
      <c r="H278">
        <v>11</v>
      </c>
      <c r="I278">
        <v>55</v>
      </c>
      <c r="J278">
        <v>9</v>
      </c>
      <c r="K278">
        <v>11</v>
      </c>
      <c r="L278">
        <v>0</v>
      </c>
    </row>
    <row r="279" spans="1:12" x14ac:dyDescent="0.2">
      <c r="A279" t="s">
        <v>295</v>
      </c>
      <c r="B279" t="s">
        <v>28</v>
      </c>
      <c r="C279">
        <v>3</v>
      </c>
      <c r="D279">
        <v>2</v>
      </c>
      <c r="E279">
        <v>4</v>
      </c>
      <c r="F279">
        <v>2</v>
      </c>
      <c r="G279">
        <v>0.5</v>
      </c>
      <c r="H279">
        <v>0</v>
      </c>
      <c r="I279">
        <v>7</v>
      </c>
      <c r="J279">
        <v>8</v>
      </c>
      <c r="K279">
        <v>4</v>
      </c>
      <c r="L279">
        <v>0</v>
      </c>
    </row>
    <row r="280" spans="1:12" x14ac:dyDescent="0.2">
      <c r="A280" t="s">
        <v>296</v>
      </c>
      <c r="B280" t="s">
        <v>28</v>
      </c>
      <c r="C280">
        <v>3</v>
      </c>
      <c r="D280">
        <v>3</v>
      </c>
      <c r="E280">
        <v>19</v>
      </c>
      <c r="F280">
        <v>1</v>
      </c>
      <c r="G280">
        <v>1</v>
      </c>
      <c r="H280">
        <v>2</v>
      </c>
      <c r="I280">
        <v>47</v>
      </c>
      <c r="J280">
        <v>3</v>
      </c>
      <c r="K280">
        <v>7</v>
      </c>
      <c r="L280">
        <v>0</v>
      </c>
    </row>
    <row r="281" spans="1:12" x14ac:dyDescent="0.2">
      <c r="A281" t="s">
        <v>297</v>
      </c>
      <c r="B281" t="s">
        <v>65</v>
      </c>
      <c r="C281">
        <v>0</v>
      </c>
      <c r="D281">
        <v>5</v>
      </c>
      <c r="E281">
        <v>10</v>
      </c>
      <c r="F281">
        <v>0</v>
      </c>
      <c r="G281">
        <v>0.5</v>
      </c>
      <c r="H281">
        <v>4</v>
      </c>
      <c r="I281">
        <v>16</v>
      </c>
      <c r="J281">
        <v>1</v>
      </c>
      <c r="K281">
        <v>5</v>
      </c>
      <c r="L281">
        <v>0</v>
      </c>
    </row>
    <row r="282" spans="1:12" x14ac:dyDescent="0.2">
      <c r="A282" t="s">
        <v>298</v>
      </c>
      <c r="B282" t="s">
        <v>13</v>
      </c>
      <c r="C282">
        <v>3</v>
      </c>
      <c r="D282">
        <v>14</v>
      </c>
      <c r="E282">
        <v>77</v>
      </c>
      <c r="F282">
        <v>1</v>
      </c>
      <c r="G282">
        <v>0.33300000000000002</v>
      </c>
      <c r="H282">
        <v>14</v>
      </c>
      <c r="I282">
        <v>80</v>
      </c>
      <c r="J282">
        <v>3</v>
      </c>
      <c r="K282">
        <v>20</v>
      </c>
      <c r="L282">
        <v>3</v>
      </c>
    </row>
    <row r="283" spans="1:12" x14ac:dyDescent="0.2">
      <c r="A283" t="s">
        <v>299</v>
      </c>
      <c r="B283" t="s">
        <v>21</v>
      </c>
      <c r="C283">
        <v>0</v>
      </c>
      <c r="D283">
        <v>2</v>
      </c>
      <c r="E283">
        <v>1</v>
      </c>
      <c r="F283">
        <v>1</v>
      </c>
      <c r="G283">
        <v>1</v>
      </c>
      <c r="H283">
        <v>0</v>
      </c>
      <c r="I283">
        <v>4</v>
      </c>
      <c r="J283">
        <v>2</v>
      </c>
      <c r="K283">
        <v>2</v>
      </c>
      <c r="L283">
        <v>0</v>
      </c>
    </row>
    <row r="284" spans="1:12" x14ac:dyDescent="0.2">
      <c r="A284" t="s">
        <v>300</v>
      </c>
      <c r="B284" t="s">
        <v>13</v>
      </c>
      <c r="C284">
        <v>0</v>
      </c>
      <c r="D284">
        <v>2</v>
      </c>
      <c r="E284">
        <v>1</v>
      </c>
      <c r="F284">
        <v>0</v>
      </c>
      <c r="G284">
        <v>1</v>
      </c>
      <c r="H284">
        <v>8</v>
      </c>
      <c r="I284">
        <v>10</v>
      </c>
      <c r="J284">
        <v>1</v>
      </c>
      <c r="K284">
        <v>2</v>
      </c>
      <c r="L284">
        <v>0</v>
      </c>
    </row>
    <row r="285" spans="1:12" x14ac:dyDescent="0.2">
      <c r="A285" t="s">
        <v>301</v>
      </c>
      <c r="B285" t="s">
        <v>13</v>
      </c>
      <c r="C285">
        <v>5</v>
      </c>
      <c r="D285">
        <v>13</v>
      </c>
      <c r="E285">
        <v>205</v>
      </c>
      <c r="F285">
        <v>1</v>
      </c>
      <c r="G285">
        <v>0.25</v>
      </c>
      <c r="H285">
        <v>13</v>
      </c>
      <c r="I285">
        <v>108</v>
      </c>
      <c r="J285">
        <v>1</v>
      </c>
      <c r="K285">
        <v>23</v>
      </c>
      <c r="L285">
        <v>0</v>
      </c>
    </row>
    <row r="286" spans="1:12" x14ac:dyDescent="0.2">
      <c r="A286" t="s">
        <v>302</v>
      </c>
      <c r="B286" t="s">
        <v>21</v>
      </c>
      <c r="C286">
        <v>0</v>
      </c>
      <c r="D286">
        <v>2</v>
      </c>
      <c r="E286">
        <v>1</v>
      </c>
      <c r="F286">
        <v>1</v>
      </c>
      <c r="G286">
        <v>1</v>
      </c>
      <c r="H286">
        <v>0</v>
      </c>
      <c r="I286">
        <v>4</v>
      </c>
      <c r="J286">
        <v>1</v>
      </c>
      <c r="K286">
        <v>2</v>
      </c>
      <c r="L286">
        <v>0</v>
      </c>
    </row>
    <row r="287" spans="1:12" x14ac:dyDescent="0.2">
      <c r="A287" t="s">
        <v>303</v>
      </c>
      <c r="B287" t="s">
        <v>21</v>
      </c>
      <c r="C287">
        <v>0</v>
      </c>
      <c r="D287">
        <v>2</v>
      </c>
      <c r="E287">
        <v>1</v>
      </c>
      <c r="F287">
        <v>1</v>
      </c>
      <c r="G287">
        <v>1</v>
      </c>
      <c r="H287">
        <v>0</v>
      </c>
      <c r="I287">
        <v>4</v>
      </c>
      <c r="J287">
        <v>1</v>
      </c>
      <c r="K287">
        <v>2</v>
      </c>
      <c r="L287">
        <v>0</v>
      </c>
    </row>
    <row r="288" spans="1:12" x14ac:dyDescent="0.2">
      <c r="A288" t="s">
        <v>304</v>
      </c>
      <c r="B288" t="s">
        <v>13</v>
      </c>
      <c r="C288">
        <v>2</v>
      </c>
      <c r="D288">
        <v>16</v>
      </c>
      <c r="E288">
        <v>105</v>
      </c>
      <c r="F288">
        <v>0</v>
      </c>
      <c r="G288">
        <v>0.25</v>
      </c>
      <c r="H288">
        <v>8</v>
      </c>
      <c r="I288">
        <v>57</v>
      </c>
      <c r="J288">
        <v>1</v>
      </c>
      <c r="K288">
        <v>18</v>
      </c>
      <c r="L288">
        <v>0</v>
      </c>
    </row>
    <row r="289" spans="1:12" x14ac:dyDescent="0.2">
      <c r="A289" t="s">
        <v>305</v>
      </c>
      <c r="B289" t="s">
        <v>13</v>
      </c>
      <c r="C289">
        <v>2</v>
      </c>
      <c r="D289">
        <v>14</v>
      </c>
      <c r="E289">
        <v>0</v>
      </c>
      <c r="F289">
        <v>1</v>
      </c>
      <c r="G289">
        <v>1</v>
      </c>
      <c r="H289">
        <v>13</v>
      </c>
      <c r="I289">
        <v>75</v>
      </c>
      <c r="J289">
        <v>0</v>
      </c>
      <c r="K289">
        <v>18</v>
      </c>
      <c r="L289">
        <v>0</v>
      </c>
    </row>
    <row r="290" spans="1:12" x14ac:dyDescent="0.2">
      <c r="A290" t="s">
        <v>306</v>
      </c>
      <c r="B290" t="s">
        <v>13</v>
      </c>
      <c r="C290">
        <v>0</v>
      </c>
      <c r="D290">
        <v>8</v>
      </c>
      <c r="E290">
        <v>33</v>
      </c>
      <c r="F290">
        <v>1</v>
      </c>
      <c r="G290">
        <v>0.25</v>
      </c>
      <c r="H290">
        <v>8</v>
      </c>
      <c r="I290">
        <v>32</v>
      </c>
      <c r="J290">
        <v>1</v>
      </c>
      <c r="K290">
        <v>12</v>
      </c>
      <c r="L290">
        <v>0</v>
      </c>
    </row>
    <row r="291" spans="1:12" x14ac:dyDescent="0.2">
      <c r="A291" t="s">
        <v>307</v>
      </c>
      <c r="B291" t="s">
        <v>16</v>
      </c>
      <c r="C291">
        <v>2</v>
      </c>
      <c r="D291">
        <v>17</v>
      </c>
      <c r="E291">
        <v>0</v>
      </c>
      <c r="F291">
        <v>1</v>
      </c>
      <c r="G291">
        <v>1</v>
      </c>
      <c r="H291">
        <v>19</v>
      </c>
      <c r="I291">
        <v>79</v>
      </c>
      <c r="J291">
        <v>4</v>
      </c>
      <c r="K291">
        <v>21</v>
      </c>
      <c r="L291">
        <v>0</v>
      </c>
    </row>
    <row r="292" spans="1:12" x14ac:dyDescent="0.2">
      <c r="A292" t="s">
        <v>308</v>
      </c>
      <c r="B292" t="s">
        <v>16</v>
      </c>
      <c r="C292">
        <v>0</v>
      </c>
      <c r="D292">
        <v>8</v>
      </c>
      <c r="E292">
        <v>30</v>
      </c>
      <c r="F292">
        <v>1</v>
      </c>
      <c r="G292">
        <v>0.25</v>
      </c>
      <c r="H292">
        <v>7</v>
      </c>
      <c r="I292">
        <v>21</v>
      </c>
      <c r="J292">
        <v>1</v>
      </c>
      <c r="K292">
        <v>10</v>
      </c>
      <c r="L292">
        <v>0</v>
      </c>
    </row>
    <row r="293" spans="1:12" x14ac:dyDescent="0.2">
      <c r="A293" t="s">
        <v>309</v>
      </c>
      <c r="B293" t="s">
        <v>13</v>
      </c>
      <c r="C293">
        <v>0</v>
      </c>
      <c r="D293">
        <v>6</v>
      </c>
      <c r="E293">
        <v>15</v>
      </c>
      <c r="F293">
        <v>0</v>
      </c>
      <c r="G293">
        <v>0.2</v>
      </c>
      <c r="H293">
        <v>11</v>
      </c>
      <c r="I293">
        <v>32</v>
      </c>
      <c r="J293">
        <v>1</v>
      </c>
      <c r="K293">
        <v>6</v>
      </c>
      <c r="L293">
        <v>0</v>
      </c>
    </row>
    <row r="294" spans="1:12" x14ac:dyDescent="0.2">
      <c r="A294" t="s">
        <v>310</v>
      </c>
      <c r="B294" t="s">
        <v>13</v>
      </c>
      <c r="C294">
        <v>5</v>
      </c>
      <c r="D294">
        <v>15</v>
      </c>
      <c r="E294">
        <v>110</v>
      </c>
      <c r="F294">
        <v>1</v>
      </c>
      <c r="G294">
        <v>0.1</v>
      </c>
      <c r="H294">
        <v>6</v>
      </c>
      <c r="I294">
        <v>28</v>
      </c>
      <c r="J294">
        <v>1</v>
      </c>
      <c r="K294">
        <v>17</v>
      </c>
      <c r="L294">
        <v>0</v>
      </c>
    </row>
    <row r="295" spans="1:12" x14ac:dyDescent="0.2">
      <c r="A295" t="s">
        <v>311</v>
      </c>
      <c r="B295" t="s">
        <v>24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">
      <c r="A296" t="s">
        <v>312</v>
      </c>
      <c r="B296" t="s">
        <v>13</v>
      </c>
      <c r="C296">
        <v>1</v>
      </c>
      <c r="D296">
        <v>5</v>
      </c>
      <c r="E296">
        <v>22</v>
      </c>
      <c r="F296">
        <v>0</v>
      </c>
      <c r="G296">
        <v>0.5</v>
      </c>
      <c r="H296">
        <v>4</v>
      </c>
      <c r="I296">
        <v>41</v>
      </c>
      <c r="J296">
        <v>1</v>
      </c>
      <c r="K296">
        <v>8</v>
      </c>
      <c r="L296">
        <v>0</v>
      </c>
    </row>
    <row r="297" spans="1:12" x14ac:dyDescent="0.2">
      <c r="A297" t="s">
        <v>313</v>
      </c>
      <c r="B297" t="s">
        <v>13</v>
      </c>
      <c r="C297">
        <v>0</v>
      </c>
      <c r="D297">
        <v>13</v>
      </c>
      <c r="E297">
        <v>0</v>
      </c>
      <c r="F297">
        <v>0</v>
      </c>
      <c r="G297">
        <v>0.5</v>
      </c>
      <c r="H297">
        <v>9</v>
      </c>
      <c r="I297">
        <v>51</v>
      </c>
      <c r="J297">
        <v>1</v>
      </c>
      <c r="K297">
        <v>13</v>
      </c>
      <c r="L297">
        <v>0</v>
      </c>
    </row>
    <row r="298" spans="1:12" x14ac:dyDescent="0.2">
      <c r="A298" t="s">
        <v>314</v>
      </c>
      <c r="B298" t="s">
        <v>65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1</v>
      </c>
      <c r="I298">
        <v>2</v>
      </c>
      <c r="J298">
        <v>4</v>
      </c>
      <c r="K298">
        <v>1</v>
      </c>
      <c r="L298">
        <v>0</v>
      </c>
    </row>
    <row r="299" spans="1:12" x14ac:dyDescent="0.2">
      <c r="A299" t="s">
        <v>315</v>
      </c>
      <c r="B299" t="s">
        <v>28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1</v>
      </c>
      <c r="I299">
        <v>2</v>
      </c>
      <c r="J299">
        <v>65</v>
      </c>
      <c r="K299">
        <v>1</v>
      </c>
      <c r="L299">
        <v>2</v>
      </c>
    </row>
    <row r="300" spans="1:12" x14ac:dyDescent="0.2">
      <c r="A300" t="s">
        <v>316</v>
      </c>
      <c r="B300" t="s">
        <v>13</v>
      </c>
      <c r="C300">
        <v>5</v>
      </c>
      <c r="D300">
        <v>9</v>
      </c>
      <c r="E300">
        <v>0</v>
      </c>
      <c r="F300">
        <v>0</v>
      </c>
      <c r="G300">
        <v>1</v>
      </c>
      <c r="H300">
        <v>17</v>
      </c>
      <c r="I300">
        <v>92</v>
      </c>
      <c r="J300">
        <v>0</v>
      </c>
      <c r="K300">
        <v>11</v>
      </c>
      <c r="L300">
        <v>0</v>
      </c>
    </row>
    <row r="301" spans="1:12" x14ac:dyDescent="0.2">
      <c r="A301" t="s">
        <v>317</v>
      </c>
      <c r="B301" t="s">
        <v>13</v>
      </c>
      <c r="C301">
        <v>1</v>
      </c>
      <c r="D301">
        <v>12</v>
      </c>
      <c r="E301">
        <v>0</v>
      </c>
      <c r="F301">
        <v>0</v>
      </c>
      <c r="G301">
        <v>0.5</v>
      </c>
      <c r="H301">
        <v>11</v>
      </c>
      <c r="I301">
        <v>56</v>
      </c>
      <c r="J301">
        <v>1</v>
      </c>
      <c r="K301">
        <v>12</v>
      </c>
      <c r="L301">
        <v>0</v>
      </c>
    </row>
    <row r="302" spans="1:12" x14ac:dyDescent="0.2">
      <c r="A302" t="s">
        <v>318</v>
      </c>
      <c r="B302" t="s">
        <v>28</v>
      </c>
      <c r="C302">
        <v>0</v>
      </c>
      <c r="D302">
        <v>2</v>
      </c>
      <c r="E302">
        <v>0</v>
      </c>
      <c r="F302">
        <v>0</v>
      </c>
      <c r="G302">
        <v>1</v>
      </c>
      <c r="H302">
        <v>1</v>
      </c>
      <c r="I302">
        <v>3</v>
      </c>
      <c r="J302">
        <v>2</v>
      </c>
      <c r="K302">
        <v>2</v>
      </c>
      <c r="L302">
        <v>0</v>
      </c>
    </row>
    <row r="303" spans="1:12" x14ac:dyDescent="0.2">
      <c r="A303" t="s">
        <v>319</v>
      </c>
      <c r="B303" t="s">
        <v>13</v>
      </c>
      <c r="C303">
        <v>2</v>
      </c>
      <c r="D303">
        <v>12</v>
      </c>
      <c r="E303">
        <v>129</v>
      </c>
      <c r="F303">
        <v>0</v>
      </c>
      <c r="G303">
        <v>0.5</v>
      </c>
      <c r="H303">
        <v>12</v>
      </c>
      <c r="I303">
        <v>100</v>
      </c>
      <c r="J303">
        <v>1</v>
      </c>
      <c r="K303">
        <v>19</v>
      </c>
      <c r="L303">
        <v>0</v>
      </c>
    </row>
    <row r="304" spans="1:12" x14ac:dyDescent="0.2">
      <c r="A304" t="s">
        <v>320</v>
      </c>
      <c r="B304" t="s">
        <v>21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3</v>
      </c>
      <c r="J304">
        <v>1</v>
      </c>
      <c r="K304">
        <v>2</v>
      </c>
      <c r="L304">
        <v>0</v>
      </c>
    </row>
    <row r="305" spans="1:12" x14ac:dyDescent="0.2">
      <c r="A305" t="s">
        <v>321</v>
      </c>
      <c r="B305" t="s">
        <v>13</v>
      </c>
      <c r="C305">
        <v>1</v>
      </c>
      <c r="D305">
        <v>19</v>
      </c>
      <c r="E305">
        <v>0</v>
      </c>
      <c r="F305">
        <v>0</v>
      </c>
      <c r="G305">
        <v>0.5</v>
      </c>
      <c r="H305">
        <v>11</v>
      </c>
      <c r="I305">
        <v>73</v>
      </c>
      <c r="J305">
        <v>1</v>
      </c>
      <c r="K305">
        <v>19</v>
      </c>
      <c r="L305">
        <v>0</v>
      </c>
    </row>
    <row r="306" spans="1:12" x14ac:dyDescent="0.2">
      <c r="A306" t="s">
        <v>322</v>
      </c>
      <c r="B306" t="s">
        <v>24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2</v>
      </c>
      <c r="K306">
        <v>1</v>
      </c>
      <c r="L306">
        <v>0</v>
      </c>
    </row>
    <row r="307" spans="1:12" x14ac:dyDescent="0.2">
      <c r="A307" t="s">
        <v>323</v>
      </c>
      <c r="B307" t="s">
        <v>13</v>
      </c>
      <c r="C307">
        <v>4</v>
      </c>
      <c r="D307">
        <v>15</v>
      </c>
      <c r="E307">
        <v>97</v>
      </c>
      <c r="F307">
        <v>1</v>
      </c>
      <c r="G307">
        <v>9.0999999999999998E-2</v>
      </c>
      <c r="H307">
        <v>5</v>
      </c>
      <c r="I307">
        <v>23</v>
      </c>
      <c r="J307">
        <v>1</v>
      </c>
      <c r="K307">
        <v>15</v>
      </c>
      <c r="L307">
        <v>0</v>
      </c>
    </row>
    <row r="308" spans="1:12" x14ac:dyDescent="0.2">
      <c r="A308" t="s">
        <v>324</v>
      </c>
      <c r="B308" t="s">
        <v>24</v>
      </c>
      <c r="C308">
        <v>0</v>
      </c>
      <c r="D308">
        <v>10</v>
      </c>
      <c r="E308">
        <v>0</v>
      </c>
      <c r="F308">
        <v>1</v>
      </c>
      <c r="G308">
        <v>1</v>
      </c>
      <c r="H308">
        <v>5</v>
      </c>
      <c r="I308">
        <v>10</v>
      </c>
      <c r="J308">
        <v>5</v>
      </c>
      <c r="K308">
        <v>10</v>
      </c>
      <c r="L308">
        <v>0</v>
      </c>
    </row>
    <row r="309" spans="1:12" x14ac:dyDescent="0.2">
      <c r="A309" t="s">
        <v>325</v>
      </c>
      <c r="B309" t="s">
        <v>24</v>
      </c>
      <c r="C309">
        <v>0</v>
      </c>
      <c r="D309">
        <v>12</v>
      </c>
      <c r="E309">
        <v>0</v>
      </c>
      <c r="F309">
        <v>1</v>
      </c>
      <c r="G309">
        <v>1</v>
      </c>
      <c r="H309">
        <v>4</v>
      </c>
      <c r="I309">
        <v>12</v>
      </c>
      <c r="J309">
        <v>13</v>
      </c>
      <c r="K309">
        <v>12</v>
      </c>
      <c r="L309">
        <v>0</v>
      </c>
    </row>
    <row r="310" spans="1:12" x14ac:dyDescent="0.2">
      <c r="A310" t="s">
        <v>326</v>
      </c>
      <c r="B310" t="s">
        <v>28</v>
      </c>
      <c r="C310">
        <v>5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2</v>
      </c>
      <c r="J310">
        <v>10</v>
      </c>
      <c r="K310">
        <v>1</v>
      </c>
      <c r="L310">
        <v>0</v>
      </c>
    </row>
    <row r="311" spans="1:12" x14ac:dyDescent="0.2">
      <c r="A311" t="s">
        <v>327</v>
      </c>
      <c r="B311" t="s">
        <v>16</v>
      </c>
      <c r="C311">
        <v>0</v>
      </c>
      <c r="D311">
        <v>14</v>
      </c>
      <c r="E311">
        <v>78</v>
      </c>
      <c r="F311">
        <v>0</v>
      </c>
      <c r="G311">
        <v>1</v>
      </c>
      <c r="H311">
        <v>17</v>
      </c>
      <c r="I311">
        <v>133</v>
      </c>
      <c r="J311">
        <v>15</v>
      </c>
      <c r="K311">
        <v>30</v>
      </c>
      <c r="L311">
        <v>0</v>
      </c>
    </row>
    <row r="312" spans="1:12" x14ac:dyDescent="0.2">
      <c r="A312" t="s">
        <v>328</v>
      </c>
      <c r="B312" t="s">
        <v>13</v>
      </c>
      <c r="C312">
        <v>0</v>
      </c>
      <c r="D312">
        <v>24</v>
      </c>
      <c r="E312">
        <v>0</v>
      </c>
      <c r="F312">
        <v>0</v>
      </c>
      <c r="G312">
        <v>0.25</v>
      </c>
      <c r="H312">
        <v>8</v>
      </c>
      <c r="I312">
        <v>73</v>
      </c>
      <c r="J312">
        <v>1</v>
      </c>
      <c r="K312">
        <v>24</v>
      </c>
      <c r="L312">
        <v>0</v>
      </c>
    </row>
    <row r="313" spans="1:12" x14ac:dyDescent="0.2">
      <c r="A313" t="s">
        <v>329</v>
      </c>
      <c r="B313" t="s">
        <v>28</v>
      </c>
      <c r="C313">
        <v>6</v>
      </c>
      <c r="D313">
        <v>4</v>
      </c>
      <c r="E313">
        <v>9</v>
      </c>
      <c r="F313">
        <v>1</v>
      </c>
      <c r="G313">
        <v>0.33300000000000002</v>
      </c>
      <c r="H313">
        <v>1</v>
      </c>
      <c r="I313">
        <v>14</v>
      </c>
      <c r="J313">
        <v>9</v>
      </c>
      <c r="K313">
        <v>6</v>
      </c>
      <c r="L313">
        <v>0</v>
      </c>
    </row>
    <row r="314" spans="1:12" x14ac:dyDescent="0.2">
      <c r="A314" t="s">
        <v>330</v>
      </c>
      <c r="B314" t="s">
        <v>65</v>
      </c>
      <c r="C314">
        <v>0</v>
      </c>
      <c r="D314">
        <v>19</v>
      </c>
      <c r="E314">
        <v>171</v>
      </c>
      <c r="F314">
        <v>0</v>
      </c>
      <c r="G314">
        <v>0.33300000000000002</v>
      </c>
      <c r="H314">
        <v>4</v>
      </c>
      <c r="I314">
        <v>25</v>
      </c>
      <c r="J314">
        <v>1</v>
      </c>
      <c r="K314">
        <v>19</v>
      </c>
      <c r="L314">
        <v>0</v>
      </c>
    </row>
    <row r="315" spans="1:12" x14ac:dyDescent="0.2">
      <c r="A315" t="s">
        <v>331</v>
      </c>
      <c r="B315" t="s">
        <v>13</v>
      </c>
      <c r="C315">
        <v>0</v>
      </c>
      <c r="D315">
        <v>2</v>
      </c>
      <c r="E315">
        <v>1</v>
      </c>
      <c r="F315">
        <v>0</v>
      </c>
      <c r="G315">
        <v>1</v>
      </c>
      <c r="H315">
        <v>6</v>
      </c>
      <c r="I315">
        <v>8</v>
      </c>
      <c r="J315">
        <v>1</v>
      </c>
      <c r="K315">
        <v>2</v>
      </c>
      <c r="L315">
        <v>0</v>
      </c>
    </row>
    <row r="316" spans="1:12" x14ac:dyDescent="0.2">
      <c r="A316" t="s">
        <v>332</v>
      </c>
      <c r="B316" t="s">
        <v>16</v>
      </c>
      <c r="C316">
        <v>0</v>
      </c>
      <c r="D316">
        <v>2</v>
      </c>
      <c r="E316">
        <v>1</v>
      </c>
      <c r="F316">
        <v>0</v>
      </c>
      <c r="G316">
        <v>1</v>
      </c>
      <c r="H316">
        <v>8</v>
      </c>
      <c r="I316">
        <v>18</v>
      </c>
      <c r="J316">
        <v>1</v>
      </c>
      <c r="K316">
        <v>3</v>
      </c>
      <c r="L316">
        <v>0</v>
      </c>
    </row>
    <row r="317" spans="1:12" x14ac:dyDescent="0.2">
      <c r="A317" t="s">
        <v>333</v>
      </c>
      <c r="B317" t="s">
        <v>13</v>
      </c>
      <c r="C317">
        <v>0</v>
      </c>
      <c r="D317">
        <v>2</v>
      </c>
      <c r="E317">
        <v>2</v>
      </c>
      <c r="F317">
        <v>0</v>
      </c>
      <c r="G317">
        <v>1</v>
      </c>
      <c r="H317">
        <v>7</v>
      </c>
      <c r="I317">
        <v>29</v>
      </c>
      <c r="J317">
        <v>1</v>
      </c>
      <c r="K317">
        <v>4</v>
      </c>
      <c r="L317">
        <v>0</v>
      </c>
    </row>
    <row r="318" spans="1:12" x14ac:dyDescent="0.2">
      <c r="A318" t="s">
        <v>334</v>
      </c>
      <c r="B318" t="s">
        <v>13</v>
      </c>
      <c r="C318">
        <v>0</v>
      </c>
      <c r="D318">
        <v>16</v>
      </c>
      <c r="E318">
        <v>151</v>
      </c>
      <c r="F318">
        <v>0</v>
      </c>
      <c r="G318">
        <v>0.5</v>
      </c>
      <c r="H318">
        <v>10</v>
      </c>
      <c r="I318">
        <v>33</v>
      </c>
      <c r="J318">
        <v>1</v>
      </c>
      <c r="K318">
        <v>18</v>
      </c>
      <c r="L318">
        <v>0</v>
      </c>
    </row>
    <row r="319" spans="1:12" x14ac:dyDescent="0.2">
      <c r="A319" t="s">
        <v>335</v>
      </c>
      <c r="B319" t="s">
        <v>16</v>
      </c>
      <c r="C319">
        <v>4</v>
      </c>
      <c r="D319">
        <v>7</v>
      </c>
      <c r="E319">
        <v>0</v>
      </c>
      <c r="F319">
        <v>1</v>
      </c>
      <c r="G319">
        <v>0.5</v>
      </c>
      <c r="H319">
        <v>18</v>
      </c>
      <c r="I319">
        <v>51</v>
      </c>
      <c r="J319">
        <v>6</v>
      </c>
      <c r="K319">
        <v>9</v>
      </c>
      <c r="L319">
        <v>0</v>
      </c>
    </row>
    <row r="320" spans="1:12" x14ac:dyDescent="0.2">
      <c r="A320" t="s">
        <v>336</v>
      </c>
      <c r="B320" t="s">
        <v>13</v>
      </c>
      <c r="C320">
        <v>0</v>
      </c>
      <c r="D320">
        <v>3</v>
      </c>
      <c r="E320">
        <v>4</v>
      </c>
      <c r="F320">
        <v>0</v>
      </c>
      <c r="G320">
        <v>0.5</v>
      </c>
      <c r="H320">
        <v>11</v>
      </c>
      <c r="I320">
        <v>34</v>
      </c>
      <c r="J320">
        <v>1</v>
      </c>
      <c r="K320">
        <v>5</v>
      </c>
      <c r="L320">
        <v>0</v>
      </c>
    </row>
    <row r="321" spans="1:12" x14ac:dyDescent="0.2">
      <c r="A321" t="s">
        <v>337</v>
      </c>
      <c r="B321" t="s">
        <v>16</v>
      </c>
      <c r="C321">
        <v>0</v>
      </c>
      <c r="D321">
        <v>2</v>
      </c>
      <c r="E321">
        <v>0</v>
      </c>
      <c r="F321">
        <v>1</v>
      </c>
      <c r="G321">
        <v>1</v>
      </c>
      <c r="H321">
        <v>4</v>
      </c>
      <c r="I321">
        <v>8</v>
      </c>
      <c r="J321">
        <v>7</v>
      </c>
      <c r="K321">
        <v>3</v>
      </c>
      <c r="L321">
        <v>4</v>
      </c>
    </row>
    <row r="322" spans="1:12" x14ac:dyDescent="0.2">
      <c r="A322" t="s">
        <v>338</v>
      </c>
      <c r="B322" t="s">
        <v>13</v>
      </c>
      <c r="C322">
        <v>0</v>
      </c>
      <c r="D322">
        <v>2</v>
      </c>
      <c r="E322">
        <v>1</v>
      </c>
      <c r="F322">
        <v>0</v>
      </c>
      <c r="G322">
        <v>1</v>
      </c>
      <c r="H322">
        <v>9</v>
      </c>
      <c r="I322">
        <v>34</v>
      </c>
      <c r="J322">
        <v>1</v>
      </c>
      <c r="K322">
        <v>3</v>
      </c>
      <c r="L322">
        <v>0</v>
      </c>
    </row>
    <row r="323" spans="1:12" x14ac:dyDescent="0.2">
      <c r="A323" t="s">
        <v>339</v>
      </c>
      <c r="B323" t="s">
        <v>13</v>
      </c>
      <c r="C323">
        <v>0</v>
      </c>
      <c r="D323">
        <v>5</v>
      </c>
      <c r="E323">
        <v>19</v>
      </c>
      <c r="F323">
        <v>0</v>
      </c>
      <c r="G323">
        <v>0.33300000000000002</v>
      </c>
      <c r="H323">
        <v>10</v>
      </c>
      <c r="I323">
        <v>24</v>
      </c>
      <c r="J323">
        <v>1</v>
      </c>
      <c r="K323">
        <v>7</v>
      </c>
      <c r="L323">
        <v>0</v>
      </c>
    </row>
    <row r="324" spans="1:12" x14ac:dyDescent="0.2">
      <c r="A324" t="s">
        <v>340</v>
      </c>
      <c r="B324" t="s">
        <v>13</v>
      </c>
      <c r="C324">
        <v>0</v>
      </c>
      <c r="D324">
        <v>2</v>
      </c>
      <c r="E324">
        <v>1</v>
      </c>
      <c r="F324">
        <v>0</v>
      </c>
      <c r="G324">
        <v>1</v>
      </c>
      <c r="H324">
        <v>6</v>
      </c>
      <c r="I324">
        <v>13</v>
      </c>
      <c r="J324">
        <v>3</v>
      </c>
      <c r="K324">
        <v>2</v>
      </c>
      <c r="L324">
        <v>0</v>
      </c>
    </row>
    <row r="325" spans="1:12" x14ac:dyDescent="0.2">
      <c r="A325" t="s">
        <v>341</v>
      </c>
      <c r="B325" t="s">
        <v>13</v>
      </c>
      <c r="C325">
        <v>0</v>
      </c>
      <c r="D325">
        <v>6</v>
      </c>
      <c r="E325">
        <v>15</v>
      </c>
      <c r="F325">
        <v>0</v>
      </c>
      <c r="G325">
        <v>1</v>
      </c>
      <c r="H325">
        <v>19</v>
      </c>
      <c r="I325">
        <v>90</v>
      </c>
      <c r="J325">
        <v>0</v>
      </c>
      <c r="K325">
        <v>11</v>
      </c>
      <c r="L325">
        <v>0</v>
      </c>
    </row>
    <row r="326" spans="1:12" x14ac:dyDescent="0.2">
      <c r="A326" t="s">
        <v>342</v>
      </c>
      <c r="B326" t="s">
        <v>16</v>
      </c>
      <c r="C326">
        <v>0</v>
      </c>
      <c r="D326">
        <v>6</v>
      </c>
      <c r="E326">
        <v>22</v>
      </c>
      <c r="F326">
        <v>0</v>
      </c>
      <c r="G326">
        <v>0.33300000000000002</v>
      </c>
      <c r="H326">
        <v>9</v>
      </c>
      <c r="I326">
        <v>37</v>
      </c>
      <c r="J326">
        <v>6</v>
      </c>
      <c r="K326">
        <v>10</v>
      </c>
      <c r="L326">
        <v>0</v>
      </c>
    </row>
    <row r="327" spans="1:12" x14ac:dyDescent="0.2">
      <c r="A327" t="s">
        <v>343</v>
      </c>
      <c r="B327" t="s">
        <v>28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3</v>
      </c>
      <c r="J327">
        <v>2</v>
      </c>
      <c r="K327">
        <v>2</v>
      </c>
      <c r="L327">
        <v>0</v>
      </c>
    </row>
    <row r="328" spans="1:12" x14ac:dyDescent="0.2">
      <c r="A328" t="s">
        <v>344</v>
      </c>
      <c r="B328" t="s">
        <v>16</v>
      </c>
      <c r="C328">
        <v>0</v>
      </c>
      <c r="D328">
        <v>3</v>
      </c>
      <c r="E328">
        <v>4</v>
      </c>
      <c r="F328">
        <v>1</v>
      </c>
      <c r="G328">
        <v>0.5</v>
      </c>
      <c r="H328">
        <v>9</v>
      </c>
      <c r="I328">
        <v>22</v>
      </c>
      <c r="J328">
        <v>1</v>
      </c>
      <c r="K328">
        <v>4</v>
      </c>
      <c r="L328">
        <v>0</v>
      </c>
    </row>
    <row r="329" spans="1:12" x14ac:dyDescent="0.2">
      <c r="A329" t="s">
        <v>345</v>
      </c>
      <c r="B329" t="s">
        <v>24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11</v>
      </c>
      <c r="K329">
        <v>0</v>
      </c>
      <c r="L329">
        <v>0</v>
      </c>
    </row>
    <row r="330" spans="1:12" x14ac:dyDescent="0.2">
      <c r="A330" t="s">
        <v>346</v>
      </c>
      <c r="B330" t="s">
        <v>28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7</v>
      </c>
      <c r="J330">
        <v>1</v>
      </c>
      <c r="K330">
        <v>2</v>
      </c>
      <c r="L330">
        <v>1</v>
      </c>
    </row>
    <row r="331" spans="1:12" x14ac:dyDescent="0.2">
      <c r="A331" t="s">
        <v>347</v>
      </c>
      <c r="B331" t="s">
        <v>13</v>
      </c>
      <c r="C331">
        <v>0</v>
      </c>
      <c r="D331">
        <v>2</v>
      </c>
      <c r="E331">
        <v>1</v>
      </c>
      <c r="F331">
        <v>0</v>
      </c>
      <c r="G331">
        <v>1</v>
      </c>
      <c r="H331">
        <v>4</v>
      </c>
      <c r="I331">
        <v>6</v>
      </c>
      <c r="J331">
        <v>1</v>
      </c>
      <c r="K331">
        <v>2</v>
      </c>
      <c r="L331">
        <v>0</v>
      </c>
    </row>
    <row r="332" spans="1:12" x14ac:dyDescent="0.2">
      <c r="A332" t="s">
        <v>348</v>
      </c>
      <c r="B332" t="s">
        <v>16</v>
      </c>
      <c r="C332">
        <v>1</v>
      </c>
      <c r="D332">
        <v>2</v>
      </c>
      <c r="E332">
        <v>7</v>
      </c>
      <c r="F332">
        <v>0</v>
      </c>
      <c r="G332">
        <v>1</v>
      </c>
      <c r="H332">
        <v>15</v>
      </c>
      <c r="I332">
        <v>55</v>
      </c>
      <c r="J332">
        <v>1</v>
      </c>
      <c r="K332">
        <v>6</v>
      </c>
      <c r="L332">
        <v>0</v>
      </c>
    </row>
    <row r="333" spans="1:12" x14ac:dyDescent="0.2">
      <c r="A333" t="s">
        <v>349</v>
      </c>
      <c r="B333" t="s">
        <v>28</v>
      </c>
      <c r="C333">
        <v>0</v>
      </c>
      <c r="D333">
        <v>11</v>
      </c>
      <c r="E333">
        <v>45</v>
      </c>
      <c r="F333">
        <v>1</v>
      </c>
      <c r="G333">
        <v>0.2</v>
      </c>
      <c r="H333">
        <v>1</v>
      </c>
      <c r="I333">
        <v>12</v>
      </c>
      <c r="J333">
        <v>5</v>
      </c>
      <c r="K333">
        <v>11</v>
      </c>
      <c r="L333">
        <v>0</v>
      </c>
    </row>
    <row r="334" spans="1:12" x14ac:dyDescent="0.2">
      <c r="A334" t="s">
        <v>350</v>
      </c>
      <c r="B334" t="s">
        <v>28</v>
      </c>
      <c r="C334">
        <v>0</v>
      </c>
      <c r="D334">
        <v>13</v>
      </c>
      <c r="E334">
        <v>66</v>
      </c>
      <c r="F334">
        <v>1</v>
      </c>
      <c r="G334">
        <v>0.125</v>
      </c>
      <c r="H334">
        <v>3</v>
      </c>
      <c r="I334">
        <v>20</v>
      </c>
      <c r="J334">
        <v>5</v>
      </c>
      <c r="K334">
        <v>14</v>
      </c>
      <c r="L334">
        <v>3</v>
      </c>
    </row>
    <row r="335" spans="1:12" x14ac:dyDescent="0.2">
      <c r="A335" t="s">
        <v>351</v>
      </c>
      <c r="B335" t="s">
        <v>16</v>
      </c>
      <c r="C335">
        <v>0</v>
      </c>
      <c r="D335">
        <v>2</v>
      </c>
      <c r="E335">
        <v>8</v>
      </c>
      <c r="F335">
        <v>0</v>
      </c>
      <c r="G335">
        <v>1</v>
      </c>
      <c r="H335">
        <v>7</v>
      </c>
      <c r="I335">
        <v>36</v>
      </c>
      <c r="J335">
        <v>2</v>
      </c>
      <c r="K335">
        <v>5</v>
      </c>
      <c r="L335">
        <v>0</v>
      </c>
    </row>
    <row r="336" spans="1:12" x14ac:dyDescent="0.2">
      <c r="A336" t="s">
        <v>352</v>
      </c>
      <c r="B336" t="s">
        <v>16</v>
      </c>
      <c r="C336">
        <v>0</v>
      </c>
      <c r="D336">
        <v>2</v>
      </c>
      <c r="E336">
        <v>1</v>
      </c>
      <c r="F336">
        <v>0</v>
      </c>
      <c r="G336">
        <v>1</v>
      </c>
      <c r="H336">
        <v>13</v>
      </c>
      <c r="I336">
        <v>57</v>
      </c>
      <c r="J336">
        <v>2</v>
      </c>
      <c r="K336">
        <v>3</v>
      </c>
      <c r="L336">
        <v>0</v>
      </c>
    </row>
    <row r="337" spans="1:12" x14ac:dyDescent="0.2">
      <c r="A337" t="s">
        <v>353</v>
      </c>
      <c r="B337" t="s">
        <v>16</v>
      </c>
      <c r="C337">
        <v>17</v>
      </c>
      <c r="D337">
        <v>7</v>
      </c>
      <c r="E337">
        <v>70</v>
      </c>
      <c r="F337">
        <v>1</v>
      </c>
      <c r="G337">
        <v>0.25</v>
      </c>
      <c r="H337">
        <v>17</v>
      </c>
      <c r="I337">
        <v>89</v>
      </c>
      <c r="J337">
        <v>4</v>
      </c>
      <c r="K337">
        <v>16</v>
      </c>
      <c r="L337">
        <v>0</v>
      </c>
    </row>
    <row r="338" spans="1:12" x14ac:dyDescent="0.2">
      <c r="A338" t="s">
        <v>354</v>
      </c>
      <c r="B338" t="s">
        <v>13</v>
      </c>
      <c r="C338">
        <v>0</v>
      </c>
      <c r="D338">
        <v>4</v>
      </c>
      <c r="E338">
        <v>3</v>
      </c>
      <c r="F338">
        <v>0</v>
      </c>
      <c r="G338">
        <v>0.5</v>
      </c>
      <c r="H338">
        <v>14</v>
      </c>
      <c r="I338">
        <v>31</v>
      </c>
      <c r="J338">
        <v>1</v>
      </c>
      <c r="K338">
        <v>6</v>
      </c>
      <c r="L338">
        <v>0</v>
      </c>
    </row>
    <row r="339" spans="1:12" x14ac:dyDescent="0.2">
      <c r="A339" t="s">
        <v>355</v>
      </c>
      <c r="B339" t="s">
        <v>16</v>
      </c>
      <c r="C339">
        <v>0</v>
      </c>
      <c r="D339">
        <v>3</v>
      </c>
      <c r="E339">
        <v>0</v>
      </c>
      <c r="F339">
        <v>0</v>
      </c>
      <c r="G339">
        <v>1</v>
      </c>
      <c r="H339">
        <v>6</v>
      </c>
      <c r="I339">
        <v>31</v>
      </c>
      <c r="J339">
        <v>1</v>
      </c>
      <c r="K339">
        <v>4</v>
      </c>
      <c r="L339">
        <v>0</v>
      </c>
    </row>
    <row r="340" spans="1:12" x14ac:dyDescent="0.2">
      <c r="A340" t="s">
        <v>356</v>
      </c>
      <c r="B340" t="s">
        <v>13</v>
      </c>
      <c r="C340">
        <v>0</v>
      </c>
      <c r="D340">
        <v>2</v>
      </c>
      <c r="E340">
        <v>1</v>
      </c>
      <c r="F340">
        <v>0</v>
      </c>
      <c r="G340">
        <v>1</v>
      </c>
      <c r="H340">
        <v>4</v>
      </c>
      <c r="I340">
        <v>6</v>
      </c>
      <c r="J340">
        <v>1</v>
      </c>
      <c r="K340">
        <v>2</v>
      </c>
      <c r="L340">
        <v>0</v>
      </c>
    </row>
    <row r="341" spans="1:12" x14ac:dyDescent="0.2">
      <c r="A341" t="s">
        <v>357</v>
      </c>
      <c r="B341" t="s">
        <v>16</v>
      </c>
      <c r="C341">
        <v>0</v>
      </c>
      <c r="D341">
        <v>7</v>
      </c>
      <c r="E341">
        <v>28</v>
      </c>
      <c r="F341">
        <v>1</v>
      </c>
      <c r="G341">
        <v>0.25</v>
      </c>
      <c r="H341">
        <v>13</v>
      </c>
      <c r="I341">
        <v>46</v>
      </c>
      <c r="J341">
        <v>1</v>
      </c>
      <c r="K341">
        <v>10</v>
      </c>
      <c r="L341">
        <v>0</v>
      </c>
    </row>
    <row r="342" spans="1:12" x14ac:dyDescent="0.2">
      <c r="A342" t="s">
        <v>358</v>
      </c>
      <c r="B342" t="s">
        <v>16</v>
      </c>
      <c r="C342">
        <v>3</v>
      </c>
      <c r="D342">
        <v>7</v>
      </c>
      <c r="E342">
        <v>0</v>
      </c>
      <c r="F342">
        <v>1</v>
      </c>
      <c r="G342">
        <v>0.5</v>
      </c>
      <c r="H342">
        <v>41</v>
      </c>
      <c r="I342">
        <v>114</v>
      </c>
      <c r="J342">
        <v>3</v>
      </c>
      <c r="K342">
        <v>15</v>
      </c>
      <c r="L342">
        <v>0</v>
      </c>
    </row>
    <row r="343" spans="1:12" x14ac:dyDescent="0.2">
      <c r="A343" t="s">
        <v>359</v>
      </c>
      <c r="B343" t="s">
        <v>16</v>
      </c>
      <c r="C343">
        <v>0</v>
      </c>
      <c r="D343">
        <v>2</v>
      </c>
      <c r="E343">
        <v>1</v>
      </c>
      <c r="F343">
        <v>0</v>
      </c>
      <c r="G343">
        <v>1</v>
      </c>
      <c r="H343">
        <v>6</v>
      </c>
      <c r="I343">
        <v>17</v>
      </c>
      <c r="J343">
        <v>1</v>
      </c>
      <c r="K343">
        <v>4</v>
      </c>
      <c r="L343">
        <v>0</v>
      </c>
    </row>
    <row r="344" spans="1:12" x14ac:dyDescent="0.2">
      <c r="A344" t="s">
        <v>360</v>
      </c>
      <c r="B344" t="s">
        <v>28</v>
      </c>
      <c r="C344">
        <v>0</v>
      </c>
      <c r="D344">
        <v>4</v>
      </c>
      <c r="E344">
        <v>0</v>
      </c>
      <c r="F344">
        <v>1</v>
      </c>
      <c r="G344">
        <v>0.33300000000000002</v>
      </c>
      <c r="H344">
        <v>2</v>
      </c>
      <c r="I344">
        <v>5</v>
      </c>
      <c r="J344">
        <v>1</v>
      </c>
      <c r="K344">
        <v>4</v>
      </c>
      <c r="L344">
        <v>0</v>
      </c>
    </row>
    <row r="345" spans="1:12" x14ac:dyDescent="0.2">
      <c r="A345" t="s">
        <v>361</v>
      </c>
      <c r="B345" t="s">
        <v>16</v>
      </c>
      <c r="C345">
        <v>2</v>
      </c>
      <c r="D345">
        <v>8</v>
      </c>
      <c r="E345">
        <v>0</v>
      </c>
      <c r="F345">
        <v>0</v>
      </c>
      <c r="G345">
        <v>1</v>
      </c>
      <c r="H345">
        <v>23</v>
      </c>
      <c r="I345">
        <v>43</v>
      </c>
      <c r="J345">
        <v>7</v>
      </c>
      <c r="K345">
        <v>13</v>
      </c>
      <c r="L345">
        <v>0</v>
      </c>
    </row>
    <row r="346" spans="1:12" x14ac:dyDescent="0.2">
      <c r="A346" t="s">
        <v>362</v>
      </c>
      <c r="B346" t="s">
        <v>16</v>
      </c>
      <c r="C346">
        <v>0</v>
      </c>
      <c r="D346">
        <v>3</v>
      </c>
      <c r="E346">
        <v>0</v>
      </c>
      <c r="F346">
        <v>1</v>
      </c>
      <c r="G346">
        <v>1</v>
      </c>
      <c r="H346">
        <v>11</v>
      </c>
      <c r="I346">
        <v>42</v>
      </c>
      <c r="J346">
        <v>1</v>
      </c>
      <c r="K346">
        <v>3</v>
      </c>
      <c r="L346">
        <v>0</v>
      </c>
    </row>
    <row r="347" spans="1:12" x14ac:dyDescent="0.2">
      <c r="A347" t="s">
        <v>363</v>
      </c>
      <c r="B347" t="s">
        <v>13</v>
      </c>
      <c r="C347">
        <v>0</v>
      </c>
      <c r="D347">
        <v>8</v>
      </c>
      <c r="E347">
        <v>3</v>
      </c>
      <c r="F347">
        <v>0</v>
      </c>
      <c r="G347">
        <v>0.33300000000000002</v>
      </c>
      <c r="H347">
        <v>10</v>
      </c>
      <c r="I347">
        <v>50</v>
      </c>
      <c r="J347">
        <v>1</v>
      </c>
      <c r="K347">
        <v>10</v>
      </c>
      <c r="L347">
        <v>0</v>
      </c>
    </row>
    <row r="348" spans="1:12" x14ac:dyDescent="0.2">
      <c r="A348" t="s">
        <v>364</v>
      </c>
      <c r="B348" t="s">
        <v>24</v>
      </c>
      <c r="C348">
        <v>0</v>
      </c>
      <c r="D348">
        <v>3</v>
      </c>
      <c r="E348">
        <v>0</v>
      </c>
      <c r="F348">
        <v>1</v>
      </c>
      <c r="G348">
        <v>1</v>
      </c>
      <c r="H348">
        <v>3</v>
      </c>
      <c r="I348">
        <v>3</v>
      </c>
      <c r="J348">
        <v>5</v>
      </c>
      <c r="K348">
        <v>3</v>
      </c>
      <c r="L348">
        <v>0</v>
      </c>
    </row>
    <row r="349" spans="1:12" x14ac:dyDescent="0.2">
      <c r="A349" t="s">
        <v>365</v>
      </c>
      <c r="B349" t="s">
        <v>13</v>
      </c>
      <c r="C349">
        <v>0</v>
      </c>
      <c r="D349">
        <v>2</v>
      </c>
      <c r="E349">
        <v>0</v>
      </c>
      <c r="F349">
        <v>1</v>
      </c>
      <c r="G349">
        <v>1</v>
      </c>
      <c r="H349">
        <v>4</v>
      </c>
      <c r="I349">
        <v>11</v>
      </c>
      <c r="J349">
        <v>3</v>
      </c>
      <c r="K349">
        <v>3</v>
      </c>
      <c r="L349">
        <v>0</v>
      </c>
    </row>
    <row r="350" spans="1:12" x14ac:dyDescent="0.2">
      <c r="A350" t="s">
        <v>366</v>
      </c>
      <c r="B350" t="s">
        <v>13</v>
      </c>
      <c r="C350">
        <v>0</v>
      </c>
      <c r="D350">
        <v>4</v>
      </c>
      <c r="E350">
        <v>2</v>
      </c>
      <c r="F350">
        <v>1</v>
      </c>
      <c r="G350">
        <v>0.33300000000000002</v>
      </c>
      <c r="H350">
        <v>4</v>
      </c>
      <c r="I350">
        <v>7</v>
      </c>
      <c r="J350">
        <v>1</v>
      </c>
      <c r="K350">
        <v>4</v>
      </c>
      <c r="L350">
        <v>0</v>
      </c>
    </row>
    <row r="351" spans="1:12" x14ac:dyDescent="0.2">
      <c r="A351" t="s">
        <v>367</v>
      </c>
      <c r="B351" t="s">
        <v>24</v>
      </c>
      <c r="C351">
        <v>0</v>
      </c>
      <c r="D351">
        <v>3</v>
      </c>
      <c r="E351">
        <v>0</v>
      </c>
      <c r="F351">
        <v>1</v>
      </c>
      <c r="G351">
        <v>1</v>
      </c>
      <c r="H351">
        <v>1</v>
      </c>
      <c r="I351">
        <v>3</v>
      </c>
      <c r="J351">
        <v>10</v>
      </c>
      <c r="K351">
        <v>3</v>
      </c>
      <c r="L351">
        <v>0</v>
      </c>
    </row>
    <row r="352" spans="1:12" x14ac:dyDescent="0.2">
      <c r="A352" t="s">
        <v>368</v>
      </c>
      <c r="B352" t="s">
        <v>21</v>
      </c>
      <c r="C352">
        <v>0</v>
      </c>
      <c r="D352">
        <v>3</v>
      </c>
      <c r="E352">
        <v>1</v>
      </c>
      <c r="F352">
        <v>1</v>
      </c>
      <c r="G352">
        <v>1</v>
      </c>
      <c r="H352">
        <v>2</v>
      </c>
      <c r="I352">
        <v>8</v>
      </c>
      <c r="J352">
        <v>2</v>
      </c>
      <c r="K352">
        <v>3</v>
      </c>
      <c r="L352">
        <v>0</v>
      </c>
    </row>
    <row r="353" spans="1:12" x14ac:dyDescent="0.2">
      <c r="A353" t="s">
        <v>369</v>
      </c>
      <c r="B353" t="s">
        <v>24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10</v>
      </c>
      <c r="K353">
        <v>1</v>
      </c>
      <c r="L353">
        <v>0</v>
      </c>
    </row>
    <row r="354" spans="1:12" x14ac:dyDescent="0.2">
      <c r="A354" t="s">
        <v>370</v>
      </c>
      <c r="B354" t="s">
        <v>24</v>
      </c>
      <c r="C354">
        <v>0</v>
      </c>
      <c r="D354">
        <v>2</v>
      </c>
      <c r="E354">
        <v>1</v>
      </c>
      <c r="F354">
        <v>0</v>
      </c>
      <c r="G354">
        <v>1</v>
      </c>
      <c r="H354">
        <v>0</v>
      </c>
      <c r="I354">
        <v>5</v>
      </c>
      <c r="J354">
        <v>0</v>
      </c>
      <c r="K354">
        <v>2</v>
      </c>
      <c r="L354">
        <v>0</v>
      </c>
    </row>
    <row r="355" spans="1:12" x14ac:dyDescent="0.2">
      <c r="A355" t="s">
        <v>371</v>
      </c>
      <c r="B355" t="s">
        <v>13</v>
      </c>
      <c r="C355">
        <v>0</v>
      </c>
      <c r="D355">
        <v>3</v>
      </c>
      <c r="E355">
        <v>1</v>
      </c>
      <c r="F355">
        <v>0</v>
      </c>
      <c r="G355">
        <v>1</v>
      </c>
      <c r="H355">
        <v>5</v>
      </c>
      <c r="I355">
        <v>15</v>
      </c>
      <c r="J355">
        <v>0</v>
      </c>
      <c r="K355">
        <v>3</v>
      </c>
      <c r="L355">
        <v>0</v>
      </c>
    </row>
    <row r="356" spans="1:12" x14ac:dyDescent="0.2">
      <c r="A356" t="s">
        <v>372</v>
      </c>
      <c r="B356" t="s">
        <v>24</v>
      </c>
      <c r="C356">
        <v>0</v>
      </c>
      <c r="D356">
        <v>2</v>
      </c>
      <c r="E356">
        <v>1</v>
      </c>
      <c r="F356">
        <v>0</v>
      </c>
      <c r="G356">
        <v>1</v>
      </c>
      <c r="H356">
        <v>0</v>
      </c>
      <c r="I356">
        <v>5</v>
      </c>
      <c r="J356">
        <v>0</v>
      </c>
      <c r="K356">
        <v>2</v>
      </c>
      <c r="L356">
        <v>0</v>
      </c>
    </row>
    <row r="357" spans="1:12" x14ac:dyDescent="0.2">
      <c r="A357" t="s">
        <v>373</v>
      </c>
      <c r="B357" t="s">
        <v>13</v>
      </c>
      <c r="C357">
        <v>0</v>
      </c>
      <c r="D357">
        <v>3</v>
      </c>
      <c r="E357">
        <v>0</v>
      </c>
      <c r="F357">
        <v>0</v>
      </c>
      <c r="G357">
        <v>1</v>
      </c>
      <c r="H357">
        <v>8</v>
      </c>
      <c r="I357">
        <v>28</v>
      </c>
      <c r="J357">
        <v>0</v>
      </c>
      <c r="K357">
        <v>4</v>
      </c>
      <c r="L357">
        <v>0</v>
      </c>
    </row>
    <row r="358" spans="1:12" x14ac:dyDescent="0.2">
      <c r="A358" t="s">
        <v>374</v>
      </c>
      <c r="B358" t="s">
        <v>13</v>
      </c>
      <c r="C358">
        <v>0</v>
      </c>
      <c r="D358">
        <v>2</v>
      </c>
      <c r="E358">
        <v>1</v>
      </c>
      <c r="F358">
        <v>0</v>
      </c>
      <c r="G358">
        <v>1</v>
      </c>
      <c r="H358">
        <v>8</v>
      </c>
      <c r="I358">
        <v>20</v>
      </c>
      <c r="J358">
        <v>0</v>
      </c>
      <c r="K358">
        <v>2</v>
      </c>
      <c r="L358">
        <v>0</v>
      </c>
    </row>
    <row r="359" spans="1:12" x14ac:dyDescent="0.2">
      <c r="A359" t="s">
        <v>375</v>
      </c>
      <c r="B359" t="s">
        <v>13</v>
      </c>
      <c r="C359">
        <v>0</v>
      </c>
      <c r="D359">
        <v>2</v>
      </c>
      <c r="E359">
        <v>1</v>
      </c>
      <c r="F359">
        <v>0</v>
      </c>
      <c r="G359">
        <v>1</v>
      </c>
      <c r="H359">
        <v>3</v>
      </c>
      <c r="I359">
        <v>7</v>
      </c>
      <c r="J359">
        <v>0</v>
      </c>
      <c r="K359">
        <v>2</v>
      </c>
      <c r="L359">
        <v>0</v>
      </c>
    </row>
    <row r="360" spans="1:12" x14ac:dyDescent="0.2">
      <c r="A360" t="s">
        <v>376</v>
      </c>
      <c r="B360" t="s">
        <v>13</v>
      </c>
      <c r="C360">
        <v>1</v>
      </c>
      <c r="D360">
        <v>7</v>
      </c>
      <c r="E360">
        <v>0</v>
      </c>
      <c r="F360">
        <v>0</v>
      </c>
      <c r="G360">
        <v>1</v>
      </c>
      <c r="H360">
        <v>6</v>
      </c>
      <c r="I360">
        <v>33</v>
      </c>
      <c r="J360">
        <v>0</v>
      </c>
      <c r="K360">
        <v>8</v>
      </c>
      <c r="L360">
        <v>0</v>
      </c>
    </row>
    <row r="361" spans="1:12" x14ac:dyDescent="0.2">
      <c r="A361" t="s">
        <v>377</v>
      </c>
      <c r="B361" t="s">
        <v>21</v>
      </c>
      <c r="C361">
        <v>0</v>
      </c>
      <c r="D361">
        <v>1</v>
      </c>
      <c r="E361">
        <v>1</v>
      </c>
      <c r="F361">
        <v>5</v>
      </c>
      <c r="G361">
        <v>1</v>
      </c>
      <c r="H361">
        <v>0</v>
      </c>
      <c r="I361">
        <v>10</v>
      </c>
      <c r="J361">
        <v>1</v>
      </c>
      <c r="K361">
        <v>3</v>
      </c>
      <c r="L361">
        <v>0</v>
      </c>
    </row>
    <row r="362" spans="1:12" x14ac:dyDescent="0.2">
      <c r="A362" t="s">
        <v>378</v>
      </c>
      <c r="B362" t="s">
        <v>13</v>
      </c>
      <c r="C362">
        <v>0</v>
      </c>
      <c r="D362">
        <v>6</v>
      </c>
      <c r="E362">
        <v>0</v>
      </c>
      <c r="F362">
        <v>0</v>
      </c>
      <c r="G362">
        <v>1</v>
      </c>
      <c r="H362">
        <v>7</v>
      </c>
      <c r="I362">
        <v>51</v>
      </c>
      <c r="J362">
        <v>0</v>
      </c>
      <c r="K362">
        <v>10</v>
      </c>
      <c r="L362">
        <v>0</v>
      </c>
    </row>
    <row r="363" spans="1:12" x14ac:dyDescent="0.2">
      <c r="A363" t="s">
        <v>379</v>
      </c>
      <c r="B363" t="s">
        <v>24</v>
      </c>
      <c r="C363">
        <v>0</v>
      </c>
      <c r="D363">
        <v>2</v>
      </c>
      <c r="E363">
        <v>1</v>
      </c>
      <c r="F363">
        <v>0</v>
      </c>
      <c r="G363">
        <v>1</v>
      </c>
      <c r="H363">
        <v>0</v>
      </c>
      <c r="I363">
        <v>5</v>
      </c>
      <c r="J363">
        <v>0</v>
      </c>
      <c r="K363">
        <v>2</v>
      </c>
      <c r="L363">
        <v>0</v>
      </c>
    </row>
    <row r="364" spans="1:12" x14ac:dyDescent="0.2">
      <c r="A364" t="s">
        <v>380</v>
      </c>
      <c r="B364" t="s">
        <v>13</v>
      </c>
      <c r="C364">
        <v>0</v>
      </c>
      <c r="D364">
        <v>4</v>
      </c>
      <c r="E364">
        <v>0</v>
      </c>
      <c r="F364">
        <v>0</v>
      </c>
      <c r="G364">
        <v>1</v>
      </c>
      <c r="H364">
        <v>8</v>
      </c>
      <c r="I364">
        <v>19</v>
      </c>
      <c r="J364">
        <v>0</v>
      </c>
      <c r="K364">
        <v>4</v>
      </c>
      <c r="L364">
        <v>0</v>
      </c>
    </row>
    <row r="365" spans="1:12" x14ac:dyDescent="0.2">
      <c r="A365" t="s">
        <v>381</v>
      </c>
      <c r="B365" t="s">
        <v>21</v>
      </c>
      <c r="C365">
        <v>3</v>
      </c>
      <c r="D365">
        <v>2</v>
      </c>
      <c r="E365">
        <v>4</v>
      </c>
      <c r="F365">
        <v>2</v>
      </c>
      <c r="G365">
        <v>0.5</v>
      </c>
      <c r="H365">
        <v>0</v>
      </c>
      <c r="I365">
        <v>7</v>
      </c>
      <c r="J365">
        <v>1</v>
      </c>
      <c r="K365">
        <v>4</v>
      </c>
      <c r="L365">
        <v>0</v>
      </c>
    </row>
    <row r="366" spans="1:12" x14ac:dyDescent="0.2">
      <c r="A366" t="s">
        <v>382</v>
      </c>
      <c r="B366" t="s">
        <v>13</v>
      </c>
      <c r="C366">
        <v>0</v>
      </c>
      <c r="D366">
        <v>5</v>
      </c>
      <c r="E366">
        <v>0</v>
      </c>
      <c r="F366">
        <v>0</v>
      </c>
      <c r="G366">
        <v>1</v>
      </c>
      <c r="H366">
        <v>4</v>
      </c>
      <c r="I366">
        <v>13</v>
      </c>
      <c r="J366">
        <v>0</v>
      </c>
      <c r="K366">
        <v>5</v>
      </c>
      <c r="L366">
        <v>0</v>
      </c>
    </row>
    <row r="367" spans="1:12" x14ac:dyDescent="0.2">
      <c r="A367" t="s">
        <v>383</v>
      </c>
      <c r="B367" t="s">
        <v>13</v>
      </c>
      <c r="C367">
        <v>0</v>
      </c>
      <c r="D367">
        <v>4</v>
      </c>
      <c r="E367">
        <v>4</v>
      </c>
      <c r="F367">
        <v>0</v>
      </c>
      <c r="G367">
        <v>0.5</v>
      </c>
      <c r="H367">
        <v>7</v>
      </c>
      <c r="I367">
        <v>17</v>
      </c>
      <c r="J367">
        <v>0</v>
      </c>
      <c r="K367">
        <v>5</v>
      </c>
      <c r="L367">
        <v>0</v>
      </c>
    </row>
    <row r="368" spans="1:12" x14ac:dyDescent="0.2">
      <c r="A368" t="s">
        <v>384</v>
      </c>
      <c r="B368" t="s">
        <v>21</v>
      </c>
      <c r="C368">
        <v>4</v>
      </c>
      <c r="D368">
        <v>2</v>
      </c>
      <c r="E368">
        <v>4</v>
      </c>
      <c r="F368">
        <v>2</v>
      </c>
      <c r="G368">
        <v>0.5</v>
      </c>
      <c r="H368">
        <v>0</v>
      </c>
      <c r="I368">
        <v>7</v>
      </c>
      <c r="J368">
        <v>1</v>
      </c>
      <c r="K368">
        <v>4</v>
      </c>
      <c r="L368">
        <v>0</v>
      </c>
    </row>
    <row r="369" spans="1:12" x14ac:dyDescent="0.2">
      <c r="A369" t="s">
        <v>385</v>
      </c>
      <c r="B369" t="s">
        <v>13</v>
      </c>
      <c r="C369">
        <v>0</v>
      </c>
      <c r="D369">
        <v>2</v>
      </c>
      <c r="E369">
        <v>1</v>
      </c>
      <c r="F369">
        <v>0</v>
      </c>
      <c r="G369">
        <v>1</v>
      </c>
      <c r="H369">
        <v>4</v>
      </c>
      <c r="I369">
        <v>14</v>
      </c>
      <c r="J369">
        <v>0</v>
      </c>
      <c r="K369">
        <v>3</v>
      </c>
      <c r="L369">
        <v>0</v>
      </c>
    </row>
    <row r="370" spans="1:12" x14ac:dyDescent="0.2">
      <c r="A370" t="s">
        <v>386</v>
      </c>
      <c r="B370" t="s">
        <v>13</v>
      </c>
      <c r="C370">
        <v>0</v>
      </c>
      <c r="D370">
        <v>2</v>
      </c>
      <c r="E370">
        <v>1</v>
      </c>
      <c r="F370">
        <v>0</v>
      </c>
      <c r="G370">
        <v>1</v>
      </c>
      <c r="H370">
        <v>3</v>
      </c>
      <c r="I370">
        <v>7</v>
      </c>
      <c r="J370">
        <v>0</v>
      </c>
      <c r="K370">
        <v>2</v>
      </c>
      <c r="L370">
        <v>0</v>
      </c>
    </row>
    <row r="371" spans="1:12" x14ac:dyDescent="0.2">
      <c r="A371" t="s">
        <v>387</v>
      </c>
      <c r="B371" t="s">
        <v>13</v>
      </c>
      <c r="C371">
        <v>0</v>
      </c>
      <c r="D371">
        <v>13</v>
      </c>
      <c r="E371">
        <v>0</v>
      </c>
      <c r="F371">
        <v>0</v>
      </c>
      <c r="G371">
        <v>0.5</v>
      </c>
      <c r="H371">
        <v>6</v>
      </c>
      <c r="I371">
        <v>31</v>
      </c>
      <c r="J371">
        <v>0</v>
      </c>
      <c r="K371">
        <v>13</v>
      </c>
      <c r="L371">
        <v>0</v>
      </c>
    </row>
    <row r="372" spans="1:12" x14ac:dyDescent="0.2">
      <c r="A372" t="s">
        <v>388</v>
      </c>
      <c r="B372" t="s">
        <v>24</v>
      </c>
      <c r="C372">
        <v>0</v>
      </c>
      <c r="D372">
        <v>9</v>
      </c>
      <c r="E372">
        <v>103</v>
      </c>
      <c r="F372">
        <v>0</v>
      </c>
      <c r="G372">
        <v>1</v>
      </c>
      <c r="H372">
        <v>1</v>
      </c>
      <c r="I372">
        <v>60</v>
      </c>
      <c r="J372">
        <v>0</v>
      </c>
      <c r="K372">
        <v>18</v>
      </c>
      <c r="L372">
        <v>0</v>
      </c>
    </row>
    <row r="373" spans="1:12" x14ac:dyDescent="0.2">
      <c r="A373" t="s">
        <v>389</v>
      </c>
      <c r="B373" t="s">
        <v>13</v>
      </c>
      <c r="C373">
        <v>3</v>
      </c>
      <c r="D373">
        <v>7</v>
      </c>
      <c r="E373">
        <v>0</v>
      </c>
      <c r="F373">
        <v>0</v>
      </c>
      <c r="G373">
        <v>1</v>
      </c>
      <c r="H373">
        <v>4</v>
      </c>
      <c r="I373">
        <v>24</v>
      </c>
      <c r="J373">
        <v>0</v>
      </c>
      <c r="K373">
        <v>7</v>
      </c>
      <c r="L373">
        <v>0</v>
      </c>
    </row>
    <row r="374" spans="1:12" x14ac:dyDescent="0.2">
      <c r="A374" t="s">
        <v>390</v>
      </c>
      <c r="B374" t="s">
        <v>13</v>
      </c>
      <c r="C374">
        <v>3</v>
      </c>
      <c r="D374">
        <v>6</v>
      </c>
      <c r="E374">
        <v>0</v>
      </c>
      <c r="F374">
        <v>0</v>
      </c>
      <c r="G374">
        <v>1</v>
      </c>
      <c r="H374">
        <v>4</v>
      </c>
      <c r="I374">
        <v>21</v>
      </c>
      <c r="J374">
        <v>0</v>
      </c>
      <c r="K374">
        <v>6</v>
      </c>
      <c r="L374">
        <v>0</v>
      </c>
    </row>
    <row r="375" spans="1:12" x14ac:dyDescent="0.2">
      <c r="A375" t="s">
        <v>391</v>
      </c>
      <c r="B375" t="s">
        <v>24</v>
      </c>
      <c r="C375">
        <v>0</v>
      </c>
      <c r="D375">
        <v>2</v>
      </c>
      <c r="E375">
        <v>1</v>
      </c>
      <c r="F375">
        <v>0</v>
      </c>
      <c r="G375">
        <v>1</v>
      </c>
      <c r="H375">
        <v>0</v>
      </c>
      <c r="I375">
        <v>5</v>
      </c>
      <c r="J375">
        <v>0</v>
      </c>
      <c r="K375">
        <v>2</v>
      </c>
      <c r="L375">
        <v>0</v>
      </c>
    </row>
    <row r="376" spans="1:12" x14ac:dyDescent="0.2">
      <c r="A376" t="s">
        <v>392</v>
      </c>
      <c r="B376" t="s">
        <v>13</v>
      </c>
      <c r="C376">
        <v>0</v>
      </c>
      <c r="D376">
        <v>2</v>
      </c>
      <c r="E376">
        <v>3</v>
      </c>
      <c r="F376">
        <v>0</v>
      </c>
      <c r="G376">
        <v>1</v>
      </c>
      <c r="H376">
        <v>6</v>
      </c>
      <c r="I376">
        <v>14</v>
      </c>
      <c r="J376">
        <v>0</v>
      </c>
      <c r="K376">
        <v>3</v>
      </c>
      <c r="L376">
        <v>0</v>
      </c>
    </row>
    <row r="377" spans="1:12" x14ac:dyDescent="0.2">
      <c r="A377" t="s">
        <v>393</v>
      </c>
      <c r="B377" t="s">
        <v>13</v>
      </c>
      <c r="C377">
        <v>0</v>
      </c>
      <c r="D377">
        <v>3</v>
      </c>
      <c r="E377">
        <v>3</v>
      </c>
      <c r="F377">
        <v>0</v>
      </c>
      <c r="G377">
        <v>0.5</v>
      </c>
      <c r="H377">
        <v>6</v>
      </c>
      <c r="I377">
        <v>20</v>
      </c>
      <c r="J377">
        <v>0</v>
      </c>
      <c r="K377">
        <v>3</v>
      </c>
      <c r="L377">
        <v>0</v>
      </c>
    </row>
    <row r="378" spans="1:12" x14ac:dyDescent="0.2">
      <c r="A378" t="s">
        <v>394</v>
      </c>
      <c r="B378" t="s">
        <v>13</v>
      </c>
      <c r="C378">
        <v>0</v>
      </c>
      <c r="D378">
        <v>2</v>
      </c>
      <c r="E378">
        <v>1</v>
      </c>
      <c r="F378">
        <v>0</v>
      </c>
      <c r="G378">
        <v>1</v>
      </c>
      <c r="H378">
        <v>6</v>
      </c>
      <c r="I378">
        <v>18</v>
      </c>
      <c r="J378">
        <v>0</v>
      </c>
      <c r="K378">
        <v>2</v>
      </c>
      <c r="L378">
        <v>0</v>
      </c>
    </row>
    <row r="379" spans="1:12" x14ac:dyDescent="0.2">
      <c r="A379" t="s">
        <v>395</v>
      </c>
      <c r="B379" t="s">
        <v>13</v>
      </c>
      <c r="C379">
        <v>0</v>
      </c>
      <c r="D379">
        <v>2</v>
      </c>
      <c r="E379">
        <v>1</v>
      </c>
      <c r="F379">
        <v>0</v>
      </c>
      <c r="G379">
        <v>1</v>
      </c>
      <c r="H379">
        <v>7</v>
      </c>
      <c r="I379">
        <v>10</v>
      </c>
      <c r="J379">
        <v>0</v>
      </c>
      <c r="K379">
        <v>2</v>
      </c>
      <c r="L379">
        <v>0</v>
      </c>
    </row>
    <row r="380" spans="1:12" x14ac:dyDescent="0.2">
      <c r="A380" t="s">
        <v>396</v>
      </c>
      <c r="B380" t="s">
        <v>24</v>
      </c>
      <c r="C380">
        <v>0</v>
      </c>
      <c r="D380">
        <v>2</v>
      </c>
      <c r="E380">
        <v>1</v>
      </c>
      <c r="F380">
        <v>0</v>
      </c>
      <c r="G380">
        <v>1</v>
      </c>
      <c r="H380">
        <v>0</v>
      </c>
      <c r="I380">
        <v>5</v>
      </c>
      <c r="J380">
        <v>0</v>
      </c>
      <c r="K380">
        <v>2</v>
      </c>
      <c r="L380">
        <v>0</v>
      </c>
    </row>
    <row r="381" spans="1:12" x14ac:dyDescent="0.2">
      <c r="A381" t="s">
        <v>397</v>
      </c>
      <c r="B381" t="s">
        <v>13</v>
      </c>
      <c r="C381">
        <v>0</v>
      </c>
      <c r="D381">
        <v>3</v>
      </c>
      <c r="E381">
        <v>0</v>
      </c>
      <c r="F381">
        <v>0</v>
      </c>
      <c r="G381">
        <v>1</v>
      </c>
      <c r="H381">
        <v>6</v>
      </c>
      <c r="I381">
        <v>26</v>
      </c>
      <c r="J381">
        <v>0</v>
      </c>
      <c r="K381">
        <v>4</v>
      </c>
      <c r="L381">
        <v>0</v>
      </c>
    </row>
    <row r="382" spans="1:12" x14ac:dyDescent="0.2">
      <c r="A382" t="s">
        <v>398</v>
      </c>
      <c r="B382" t="s">
        <v>65</v>
      </c>
      <c r="C382">
        <v>0</v>
      </c>
      <c r="D382">
        <v>2</v>
      </c>
      <c r="E382">
        <v>1</v>
      </c>
      <c r="F382">
        <v>0</v>
      </c>
      <c r="G382">
        <v>1</v>
      </c>
      <c r="H382">
        <v>1</v>
      </c>
      <c r="I382">
        <v>5</v>
      </c>
      <c r="J382">
        <v>0</v>
      </c>
      <c r="K382">
        <v>2</v>
      </c>
      <c r="L382">
        <v>0</v>
      </c>
    </row>
    <row r="383" spans="1:12" x14ac:dyDescent="0.2">
      <c r="A383" t="s">
        <v>399</v>
      </c>
      <c r="B383" t="s">
        <v>13</v>
      </c>
      <c r="C383">
        <v>0</v>
      </c>
      <c r="D383">
        <v>4</v>
      </c>
      <c r="E383">
        <v>0</v>
      </c>
      <c r="F383">
        <v>0</v>
      </c>
      <c r="G383">
        <v>1</v>
      </c>
      <c r="H383">
        <v>3</v>
      </c>
      <c r="I383">
        <v>9</v>
      </c>
      <c r="J383">
        <v>0</v>
      </c>
      <c r="K383">
        <v>4</v>
      </c>
      <c r="L383">
        <v>0</v>
      </c>
    </row>
    <row r="384" spans="1:12" x14ac:dyDescent="0.2">
      <c r="A384" t="s">
        <v>400</v>
      </c>
      <c r="B384" t="s">
        <v>13</v>
      </c>
      <c r="C384">
        <v>0</v>
      </c>
      <c r="D384">
        <v>6</v>
      </c>
      <c r="E384">
        <v>3</v>
      </c>
      <c r="F384">
        <v>0</v>
      </c>
      <c r="G384">
        <v>0.5</v>
      </c>
      <c r="H384">
        <v>7</v>
      </c>
      <c r="I384">
        <v>23</v>
      </c>
      <c r="J384">
        <v>0</v>
      </c>
      <c r="K384">
        <v>6</v>
      </c>
      <c r="L384">
        <v>0</v>
      </c>
    </row>
    <row r="385" spans="1:12" x14ac:dyDescent="0.2">
      <c r="A385" t="s">
        <v>401</v>
      </c>
      <c r="B385" t="s">
        <v>13</v>
      </c>
      <c r="C385">
        <v>2</v>
      </c>
      <c r="D385">
        <v>5</v>
      </c>
      <c r="E385">
        <v>0</v>
      </c>
      <c r="F385">
        <v>0</v>
      </c>
      <c r="G385">
        <v>1</v>
      </c>
      <c r="H385">
        <v>5</v>
      </c>
      <c r="I385">
        <v>23</v>
      </c>
      <c r="J385">
        <v>0</v>
      </c>
      <c r="K385">
        <v>5</v>
      </c>
      <c r="L385">
        <v>0</v>
      </c>
    </row>
    <row r="386" spans="1:12" x14ac:dyDescent="0.2">
      <c r="A386" t="s">
        <v>402</v>
      </c>
      <c r="B386" t="s">
        <v>13</v>
      </c>
      <c r="C386">
        <v>2</v>
      </c>
      <c r="D386">
        <v>6</v>
      </c>
      <c r="E386">
        <v>0</v>
      </c>
      <c r="F386">
        <v>0</v>
      </c>
      <c r="G386">
        <v>1</v>
      </c>
      <c r="H386">
        <v>6</v>
      </c>
      <c r="I386">
        <v>22</v>
      </c>
      <c r="J386">
        <v>0</v>
      </c>
      <c r="K386">
        <v>6</v>
      </c>
      <c r="L386">
        <v>0</v>
      </c>
    </row>
    <row r="387" spans="1:12" x14ac:dyDescent="0.2">
      <c r="A387" t="s">
        <v>403</v>
      </c>
      <c r="B387" t="s">
        <v>13</v>
      </c>
      <c r="C387">
        <v>0</v>
      </c>
      <c r="D387">
        <v>10</v>
      </c>
      <c r="E387">
        <v>17</v>
      </c>
      <c r="F387">
        <v>0</v>
      </c>
      <c r="G387">
        <v>0.5</v>
      </c>
      <c r="H387">
        <v>3</v>
      </c>
      <c r="I387">
        <v>30</v>
      </c>
      <c r="J387">
        <v>5</v>
      </c>
      <c r="K387">
        <v>12</v>
      </c>
      <c r="L387">
        <v>5</v>
      </c>
    </row>
    <row r="388" spans="1:12" x14ac:dyDescent="0.2">
      <c r="A388" t="s">
        <v>404</v>
      </c>
      <c r="B388" t="s">
        <v>13</v>
      </c>
      <c r="C388">
        <v>0</v>
      </c>
      <c r="D388">
        <v>21</v>
      </c>
      <c r="E388">
        <v>160</v>
      </c>
      <c r="F388">
        <v>0</v>
      </c>
      <c r="G388">
        <v>0.33300000000000002</v>
      </c>
      <c r="H388">
        <v>11</v>
      </c>
      <c r="I388">
        <v>80</v>
      </c>
      <c r="J388">
        <v>0</v>
      </c>
      <c r="K388">
        <v>24</v>
      </c>
      <c r="L388">
        <v>0</v>
      </c>
    </row>
    <row r="389" spans="1:12" x14ac:dyDescent="0.2">
      <c r="A389" t="s">
        <v>405</v>
      </c>
      <c r="B389" t="s">
        <v>13</v>
      </c>
      <c r="C389">
        <v>0</v>
      </c>
      <c r="D389">
        <v>2</v>
      </c>
      <c r="E389">
        <v>1</v>
      </c>
      <c r="F389">
        <v>0</v>
      </c>
      <c r="G389">
        <v>1</v>
      </c>
      <c r="H389">
        <v>4</v>
      </c>
      <c r="I389">
        <v>10</v>
      </c>
      <c r="J389">
        <v>0</v>
      </c>
      <c r="K389">
        <v>2</v>
      </c>
      <c r="L389">
        <v>0</v>
      </c>
    </row>
    <row r="390" spans="1:12" x14ac:dyDescent="0.2">
      <c r="A390" t="s">
        <v>406</v>
      </c>
      <c r="B390" t="s">
        <v>13</v>
      </c>
      <c r="C390">
        <v>2</v>
      </c>
      <c r="D390">
        <v>7</v>
      </c>
      <c r="E390">
        <v>0</v>
      </c>
      <c r="F390">
        <v>0</v>
      </c>
      <c r="G390">
        <v>0.5</v>
      </c>
      <c r="H390">
        <v>4</v>
      </c>
      <c r="I390">
        <v>23</v>
      </c>
      <c r="J390">
        <v>1</v>
      </c>
      <c r="K390">
        <v>7</v>
      </c>
      <c r="L390">
        <v>1</v>
      </c>
    </row>
    <row r="391" spans="1:12" x14ac:dyDescent="0.2">
      <c r="A391" t="s">
        <v>407</v>
      </c>
      <c r="B391" t="s">
        <v>13</v>
      </c>
      <c r="C391">
        <v>0</v>
      </c>
      <c r="D391">
        <v>7</v>
      </c>
      <c r="E391">
        <v>0</v>
      </c>
      <c r="F391">
        <v>0</v>
      </c>
      <c r="G391">
        <v>1</v>
      </c>
      <c r="H391">
        <v>4</v>
      </c>
      <c r="I391">
        <v>25</v>
      </c>
      <c r="J391">
        <v>0</v>
      </c>
      <c r="K391">
        <v>7</v>
      </c>
      <c r="L391">
        <v>0</v>
      </c>
    </row>
    <row r="392" spans="1:12" x14ac:dyDescent="0.2">
      <c r="A392" t="s">
        <v>408</v>
      </c>
      <c r="B392" t="s">
        <v>13</v>
      </c>
      <c r="C392">
        <v>0</v>
      </c>
      <c r="D392">
        <v>2</v>
      </c>
      <c r="E392">
        <v>1</v>
      </c>
      <c r="F392">
        <v>0</v>
      </c>
      <c r="G392">
        <v>1</v>
      </c>
      <c r="H392">
        <v>3</v>
      </c>
      <c r="I392">
        <v>7</v>
      </c>
      <c r="J392">
        <v>0</v>
      </c>
      <c r="K392">
        <v>2</v>
      </c>
      <c r="L392">
        <v>0</v>
      </c>
    </row>
    <row r="393" spans="1:12" x14ac:dyDescent="0.2">
      <c r="A393" t="s">
        <v>409</v>
      </c>
      <c r="B393" t="s">
        <v>13</v>
      </c>
      <c r="C393">
        <v>0</v>
      </c>
      <c r="D393">
        <v>5</v>
      </c>
      <c r="E393">
        <v>0</v>
      </c>
      <c r="F393">
        <v>0</v>
      </c>
      <c r="G393">
        <v>1</v>
      </c>
      <c r="H393">
        <v>5</v>
      </c>
      <c r="I393">
        <v>13</v>
      </c>
      <c r="J393">
        <v>1</v>
      </c>
      <c r="K393">
        <v>5</v>
      </c>
      <c r="L393">
        <v>1</v>
      </c>
    </row>
    <row r="394" spans="1:12" x14ac:dyDescent="0.2">
      <c r="A394" t="s">
        <v>410</v>
      </c>
      <c r="B394" t="s">
        <v>13</v>
      </c>
      <c r="C394">
        <v>1</v>
      </c>
      <c r="D394">
        <v>5</v>
      </c>
      <c r="E394">
        <v>0</v>
      </c>
      <c r="F394">
        <v>0</v>
      </c>
      <c r="G394">
        <v>1</v>
      </c>
      <c r="H394">
        <v>5</v>
      </c>
      <c r="I394">
        <v>14</v>
      </c>
      <c r="J394">
        <v>0</v>
      </c>
      <c r="K394">
        <v>5</v>
      </c>
      <c r="L394">
        <v>0</v>
      </c>
    </row>
    <row r="395" spans="1:12" x14ac:dyDescent="0.2">
      <c r="A395" t="s">
        <v>411</v>
      </c>
      <c r="B395" t="s">
        <v>13</v>
      </c>
      <c r="C395">
        <v>0</v>
      </c>
      <c r="D395">
        <v>2</v>
      </c>
      <c r="E395">
        <v>1</v>
      </c>
      <c r="F395">
        <v>0</v>
      </c>
      <c r="G395">
        <v>1</v>
      </c>
      <c r="H395">
        <v>2</v>
      </c>
      <c r="I395">
        <v>4</v>
      </c>
      <c r="J395">
        <v>0</v>
      </c>
      <c r="K395">
        <v>2</v>
      </c>
      <c r="L395">
        <v>0</v>
      </c>
    </row>
    <row r="396" spans="1:12" x14ac:dyDescent="0.2">
      <c r="A396" t="s">
        <v>412</v>
      </c>
      <c r="B396" t="s">
        <v>13</v>
      </c>
      <c r="C396">
        <v>2</v>
      </c>
      <c r="D396">
        <v>4</v>
      </c>
      <c r="E396">
        <v>0</v>
      </c>
      <c r="F396">
        <v>0</v>
      </c>
      <c r="G396">
        <v>1</v>
      </c>
      <c r="H396">
        <v>4</v>
      </c>
      <c r="I396">
        <v>15</v>
      </c>
      <c r="J396">
        <v>0</v>
      </c>
      <c r="K396">
        <v>4</v>
      </c>
      <c r="L396">
        <v>0</v>
      </c>
    </row>
    <row r="397" spans="1:12" x14ac:dyDescent="0.2">
      <c r="A397" t="s">
        <v>413</v>
      </c>
      <c r="B397" t="s">
        <v>13</v>
      </c>
      <c r="C397">
        <v>0</v>
      </c>
      <c r="D397">
        <v>2</v>
      </c>
      <c r="E397">
        <v>1</v>
      </c>
      <c r="F397">
        <v>0</v>
      </c>
      <c r="G397">
        <v>1</v>
      </c>
      <c r="H397">
        <v>5</v>
      </c>
      <c r="I397">
        <v>10</v>
      </c>
      <c r="J397">
        <v>0</v>
      </c>
      <c r="K397">
        <v>2</v>
      </c>
      <c r="L397">
        <v>0</v>
      </c>
    </row>
    <row r="398" spans="1:12" x14ac:dyDescent="0.2">
      <c r="A398" t="s">
        <v>414</v>
      </c>
      <c r="B398" t="s">
        <v>13</v>
      </c>
      <c r="C398">
        <v>0</v>
      </c>
      <c r="D398">
        <v>2</v>
      </c>
      <c r="E398">
        <v>1</v>
      </c>
      <c r="F398">
        <v>0</v>
      </c>
      <c r="G398">
        <v>1</v>
      </c>
      <c r="H398">
        <v>6</v>
      </c>
      <c r="I398">
        <v>20</v>
      </c>
      <c r="J398">
        <v>0</v>
      </c>
      <c r="K398">
        <v>2</v>
      </c>
      <c r="L398">
        <v>0</v>
      </c>
    </row>
    <row r="399" spans="1:12" x14ac:dyDescent="0.2">
      <c r="A399" t="s">
        <v>415</v>
      </c>
      <c r="B399" t="s">
        <v>13</v>
      </c>
      <c r="C399">
        <v>0</v>
      </c>
      <c r="D399">
        <v>4</v>
      </c>
      <c r="E399">
        <v>0</v>
      </c>
      <c r="F399">
        <v>0</v>
      </c>
      <c r="G399">
        <v>1</v>
      </c>
      <c r="H399">
        <v>4</v>
      </c>
      <c r="I399">
        <v>11</v>
      </c>
      <c r="J399">
        <v>0</v>
      </c>
      <c r="K399">
        <v>4</v>
      </c>
      <c r="L399">
        <v>0</v>
      </c>
    </row>
    <row r="400" spans="1:12" x14ac:dyDescent="0.2">
      <c r="A400" t="s">
        <v>416</v>
      </c>
      <c r="B400" t="s">
        <v>13</v>
      </c>
      <c r="C400">
        <v>0</v>
      </c>
      <c r="D400">
        <v>2</v>
      </c>
      <c r="E400">
        <v>1</v>
      </c>
      <c r="F400">
        <v>0</v>
      </c>
      <c r="G400">
        <v>1</v>
      </c>
      <c r="H400">
        <v>3</v>
      </c>
      <c r="I400">
        <v>8</v>
      </c>
      <c r="J400">
        <v>0</v>
      </c>
      <c r="K400">
        <v>2</v>
      </c>
      <c r="L400">
        <v>0</v>
      </c>
    </row>
    <row r="401" spans="1:12" x14ac:dyDescent="0.2">
      <c r="A401" t="s">
        <v>417</v>
      </c>
      <c r="B401" t="s">
        <v>24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1</v>
      </c>
      <c r="J401">
        <v>2</v>
      </c>
      <c r="K401">
        <v>1</v>
      </c>
      <c r="L401">
        <v>0</v>
      </c>
    </row>
    <row r="402" spans="1:12" x14ac:dyDescent="0.2">
      <c r="A402" t="s">
        <v>418</v>
      </c>
      <c r="B402" t="s">
        <v>24</v>
      </c>
      <c r="C402">
        <v>0</v>
      </c>
      <c r="D402">
        <v>5</v>
      </c>
      <c r="E402">
        <v>0</v>
      </c>
      <c r="F402">
        <v>0</v>
      </c>
      <c r="G402">
        <v>1</v>
      </c>
      <c r="H402">
        <v>1</v>
      </c>
      <c r="I402">
        <v>10</v>
      </c>
      <c r="J402">
        <v>0</v>
      </c>
      <c r="K402">
        <v>5</v>
      </c>
      <c r="L402">
        <v>0</v>
      </c>
    </row>
    <row r="403" spans="1:12" x14ac:dyDescent="0.2">
      <c r="A403" t="s">
        <v>419</v>
      </c>
      <c r="B403" t="s">
        <v>13</v>
      </c>
      <c r="C403">
        <v>0</v>
      </c>
      <c r="D403">
        <v>2</v>
      </c>
      <c r="E403">
        <v>1</v>
      </c>
      <c r="F403">
        <v>0</v>
      </c>
      <c r="G403">
        <v>1</v>
      </c>
      <c r="H403">
        <v>5</v>
      </c>
      <c r="I403">
        <v>12</v>
      </c>
      <c r="J403">
        <v>0</v>
      </c>
      <c r="K403">
        <v>2</v>
      </c>
      <c r="L403">
        <v>0</v>
      </c>
    </row>
    <row r="404" spans="1:12" x14ac:dyDescent="0.2">
      <c r="A404" t="s">
        <v>420</v>
      </c>
      <c r="B404" t="s">
        <v>13</v>
      </c>
      <c r="C404">
        <v>0</v>
      </c>
      <c r="D404">
        <v>4</v>
      </c>
      <c r="E404">
        <v>4</v>
      </c>
      <c r="F404">
        <v>0</v>
      </c>
      <c r="G404">
        <v>0.5</v>
      </c>
      <c r="H404">
        <v>15</v>
      </c>
      <c r="I404">
        <v>28</v>
      </c>
      <c r="J404">
        <v>0</v>
      </c>
      <c r="K404">
        <v>5</v>
      </c>
      <c r="L404">
        <v>0</v>
      </c>
    </row>
    <row r="405" spans="1:12" x14ac:dyDescent="0.2">
      <c r="A405" t="s">
        <v>421</v>
      </c>
      <c r="B405" t="s">
        <v>13</v>
      </c>
      <c r="C405">
        <v>0</v>
      </c>
      <c r="D405">
        <v>7</v>
      </c>
      <c r="E405">
        <v>0</v>
      </c>
      <c r="F405">
        <v>0</v>
      </c>
      <c r="G405">
        <v>1</v>
      </c>
      <c r="H405">
        <v>6</v>
      </c>
      <c r="I405">
        <v>26</v>
      </c>
      <c r="J405">
        <v>0</v>
      </c>
      <c r="K405">
        <v>8</v>
      </c>
      <c r="L405">
        <v>0</v>
      </c>
    </row>
    <row r="406" spans="1:12" x14ac:dyDescent="0.2">
      <c r="A406" t="s">
        <v>422</v>
      </c>
      <c r="B406" t="s">
        <v>13</v>
      </c>
      <c r="C406">
        <v>0</v>
      </c>
      <c r="D406">
        <v>2</v>
      </c>
      <c r="E406">
        <v>1</v>
      </c>
      <c r="F406">
        <v>0</v>
      </c>
      <c r="G406">
        <v>1</v>
      </c>
      <c r="H406">
        <v>3</v>
      </c>
      <c r="I406">
        <v>7</v>
      </c>
      <c r="J406">
        <v>0</v>
      </c>
      <c r="K406">
        <v>2</v>
      </c>
      <c r="L406">
        <v>0</v>
      </c>
    </row>
    <row r="407" spans="1:12" x14ac:dyDescent="0.2">
      <c r="A407" t="s">
        <v>423</v>
      </c>
      <c r="B407" t="s">
        <v>13</v>
      </c>
      <c r="C407">
        <v>0</v>
      </c>
      <c r="D407">
        <v>7</v>
      </c>
      <c r="E407">
        <v>0</v>
      </c>
      <c r="F407">
        <v>0</v>
      </c>
      <c r="G407">
        <v>1</v>
      </c>
      <c r="H407">
        <v>3</v>
      </c>
      <c r="I407">
        <v>10</v>
      </c>
      <c r="J407">
        <v>0</v>
      </c>
      <c r="K407">
        <v>7</v>
      </c>
      <c r="L407">
        <v>0</v>
      </c>
    </row>
    <row r="408" spans="1:12" x14ac:dyDescent="0.2">
      <c r="A408" t="s">
        <v>424</v>
      </c>
      <c r="B408" t="s">
        <v>13</v>
      </c>
      <c r="C408">
        <v>0</v>
      </c>
      <c r="D408">
        <v>6</v>
      </c>
      <c r="E408">
        <v>3</v>
      </c>
      <c r="F408">
        <v>0</v>
      </c>
      <c r="G408">
        <v>1</v>
      </c>
      <c r="H408">
        <v>5</v>
      </c>
      <c r="I408">
        <v>24</v>
      </c>
      <c r="J408">
        <v>0</v>
      </c>
      <c r="K408">
        <v>6</v>
      </c>
      <c r="L408">
        <v>0</v>
      </c>
    </row>
    <row r="409" spans="1:12" x14ac:dyDescent="0.2">
      <c r="A409" t="s">
        <v>425</v>
      </c>
      <c r="B409" t="s">
        <v>13</v>
      </c>
      <c r="C409">
        <v>0</v>
      </c>
      <c r="D409">
        <v>2</v>
      </c>
      <c r="E409">
        <v>1</v>
      </c>
      <c r="F409">
        <v>0</v>
      </c>
      <c r="G409">
        <v>1</v>
      </c>
      <c r="H409">
        <v>3</v>
      </c>
      <c r="I409">
        <v>10</v>
      </c>
      <c r="J409">
        <v>0</v>
      </c>
      <c r="K409">
        <v>2</v>
      </c>
      <c r="L409">
        <v>0</v>
      </c>
    </row>
    <row r="410" spans="1:12" x14ac:dyDescent="0.2">
      <c r="A410" t="s">
        <v>426</v>
      </c>
      <c r="B410" t="s">
        <v>24</v>
      </c>
      <c r="C410">
        <v>0</v>
      </c>
      <c r="D410">
        <v>2</v>
      </c>
      <c r="E410">
        <v>1</v>
      </c>
      <c r="F410">
        <v>0</v>
      </c>
      <c r="G410">
        <v>1</v>
      </c>
      <c r="H410">
        <v>0</v>
      </c>
      <c r="I410">
        <v>5</v>
      </c>
      <c r="J410">
        <v>0</v>
      </c>
      <c r="K410">
        <v>2</v>
      </c>
      <c r="L410">
        <v>0</v>
      </c>
    </row>
    <row r="411" spans="1:12" x14ac:dyDescent="0.2">
      <c r="A411" t="s">
        <v>427</v>
      </c>
      <c r="B411" t="s">
        <v>13</v>
      </c>
      <c r="C411">
        <v>0</v>
      </c>
      <c r="D411">
        <v>7</v>
      </c>
      <c r="E411">
        <v>10</v>
      </c>
      <c r="F411">
        <v>0</v>
      </c>
      <c r="G411">
        <v>1</v>
      </c>
      <c r="H411">
        <v>8</v>
      </c>
      <c r="I411">
        <v>31</v>
      </c>
      <c r="J411">
        <v>0</v>
      </c>
      <c r="K411">
        <v>9</v>
      </c>
      <c r="L411">
        <v>0</v>
      </c>
    </row>
    <row r="412" spans="1:12" x14ac:dyDescent="0.2">
      <c r="A412" t="s">
        <v>428</v>
      </c>
      <c r="B412" t="s">
        <v>65</v>
      </c>
      <c r="C412">
        <v>0</v>
      </c>
      <c r="D412">
        <v>2</v>
      </c>
      <c r="E412">
        <v>1</v>
      </c>
      <c r="F412">
        <v>0</v>
      </c>
      <c r="G412">
        <v>1</v>
      </c>
      <c r="H412">
        <v>1</v>
      </c>
      <c r="I412">
        <v>7</v>
      </c>
      <c r="J412">
        <v>0</v>
      </c>
      <c r="K412">
        <v>2</v>
      </c>
      <c r="L412">
        <v>0</v>
      </c>
    </row>
    <row r="413" spans="1:12" x14ac:dyDescent="0.2">
      <c r="A413" t="s">
        <v>429</v>
      </c>
      <c r="B413" t="s">
        <v>65</v>
      </c>
      <c r="C413">
        <v>0</v>
      </c>
      <c r="D413">
        <v>2</v>
      </c>
      <c r="E413">
        <v>1</v>
      </c>
      <c r="F413">
        <v>0</v>
      </c>
      <c r="G413">
        <v>1</v>
      </c>
      <c r="H413">
        <v>1</v>
      </c>
      <c r="I413">
        <v>7</v>
      </c>
      <c r="J413">
        <v>0</v>
      </c>
      <c r="K413">
        <v>2</v>
      </c>
      <c r="L413">
        <v>0</v>
      </c>
    </row>
    <row r="414" spans="1:12" x14ac:dyDescent="0.2">
      <c r="A414" t="s">
        <v>430</v>
      </c>
      <c r="B414" t="s">
        <v>65</v>
      </c>
      <c r="C414">
        <v>0</v>
      </c>
      <c r="D414">
        <v>10</v>
      </c>
      <c r="E414">
        <v>28</v>
      </c>
      <c r="F414">
        <v>0</v>
      </c>
      <c r="G414">
        <v>1</v>
      </c>
      <c r="H414">
        <v>2</v>
      </c>
      <c r="I414">
        <v>31</v>
      </c>
      <c r="J414">
        <v>0</v>
      </c>
      <c r="K414">
        <v>13</v>
      </c>
      <c r="L414">
        <v>0</v>
      </c>
    </row>
    <row r="415" spans="1:12" x14ac:dyDescent="0.2">
      <c r="A415" t="s">
        <v>431</v>
      </c>
      <c r="B415" t="s">
        <v>21</v>
      </c>
      <c r="C415">
        <v>0</v>
      </c>
      <c r="D415">
        <v>10</v>
      </c>
      <c r="E415">
        <v>0</v>
      </c>
      <c r="F415">
        <v>0</v>
      </c>
      <c r="G415">
        <v>0.5</v>
      </c>
      <c r="H415">
        <v>0</v>
      </c>
      <c r="I415">
        <v>27</v>
      </c>
      <c r="J415">
        <v>1</v>
      </c>
      <c r="K415">
        <v>10</v>
      </c>
      <c r="L415">
        <v>0</v>
      </c>
    </row>
    <row r="416" spans="1:12" x14ac:dyDescent="0.2">
      <c r="A416" t="s">
        <v>432</v>
      </c>
      <c r="B416" t="s">
        <v>65</v>
      </c>
      <c r="C416">
        <v>0</v>
      </c>
      <c r="D416">
        <v>7</v>
      </c>
      <c r="E416">
        <v>0</v>
      </c>
      <c r="F416">
        <v>0</v>
      </c>
      <c r="G416">
        <v>1</v>
      </c>
      <c r="H416">
        <v>3</v>
      </c>
      <c r="I416">
        <v>35</v>
      </c>
      <c r="J416">
        <v>0</v>
      </c>
      <c r="K416">
        <v>8</v>
      </c>
      <c r="L416">
        <v>0</v>
      </c>
    </row>
    <row r="417" spans="1:12" x14ac:dyDescent="0.2">
      <c r="A417" t="s">
        <v>433</v>
      </c>
      <c r="B417" t="s">
        <v>13</v>
      </c>
      <c r="C417">
        <v>0</v>
      </c>
      <c r="D417">
        <v>2</v>
      </c>
      <c r="E417">
        <v>1</v>
      </c>
      <c r="F417">
        <v>0</v>
      </c>
      <c r="G417">
        <v>1</v>
      </c>
      <c r="H417">
        <v>2</v>
      </c>
      <c r="I417">
        <v>6</v>
      </c>
      <c r="J417">
        <v>0</v>
      </c>
      <c r="K417">
        <v>2</v>
      </c>
      <c r="L417">
        <v>0</v>
      </c>
    </row>
    <row r="418" spans="1:12" x14ac:dyDescent="0.2">
      <c r="A418" t="s">
        <v>434</v>
      </c>
      <c r="B418" t="s">
        <v>13</v>
      </c>
      <c r="C418">
        <v>0</v>
      </c>
      <c r="D418">
        <v>2</v>
      </c>
      <c r="E418">
        <v>1</v>
      </c>
      <c r="F418">
        <v>0</v>
      </c>
      <c r="G418">
        <v>1</v>
      </c>
      <c r="H418">
        <v>3</v>
      </c>
      <c r="I418">
        <v>21</v>
      </c>
      <c r="J418">
        <v>0</v>
      </c>
      <c r="K418">
        <v>3</v>
      </c>
      <c r="L418">
        <v>0</v>
      </c>
    </row>
    <row r="419" spans="1:12" x14ac:dyDescent="0.2">
      <c r="A419" t="s">
        <v>435</v>
      </c>
      <c r="B419" t="s">
        <v>13</v>
      </c>
      <c r="C419">
        <v>0</v>
      </c>
      <c r="D419">
        <v>2</v>
      </c>
      <c r="E419">
        <v>1</v>
      </c>
      <c r="F419">
        <v>0</v>
      </c>
      <c r="G419">
        <v>1</v>
      </c>
      <c r="H419">
        <v>3</v>
      </c>
      <c r="I419">
        <v>11</v>
      </c>
      <c r="J419">
        <v>0</v>
      </c>
      <c r="K419">
        <v>2</v>
      </c>
      <c r="L419">
        <v>0</v>
      </c>
    </row>
    <row r="420" spans="1:12" x14ac:dyDescent="0.2">
      <c r="A420" t="s">
        <v>436</v>
      </c>
      <c r="B420" t="s">
        <v>13</v>
      </c>
      <c r="C420">
        <v>0</v>
      </c>
      <c r="D420">
        <v>6</v>
      </c>
      <c r="E420">
        <v>0</v>
      </c>
      <c r="F420">
        <v>0</v>
      </c>
      <c r="G420">
        <v>1</v>
      </c>
      <c r="H420">
        <v>5</v>
      </c>
      <c r="I420">
        <v>17</v>
      </c>
      <c r="J420">
        <v>0</v>
      </c>
      <c r="K420">
        <v>6</v>
      </c>
      <c r="L420">
        <v>0</v>
      </c>
    </row>
    <row r="421" spans="1:12" x14ac:dyDescent="0.2">
      <c r="A421" t="s">
        <v>437</v>
      </c>
      <c r="B421" t="s">
        <v>13</v>
      </c>
      <c r="C421">
        <v>0</v>
      </c>
      <c r="D421">
        <v>2</v>
      </c>
      <c r="E421">
        <v>1</v>
      </c>
      <c r="F421">
        <v>0</v>
      </c>
      <c r="G421">
        <v>1</v>
      </c>
      <c r="H421">
        <v>5</v>
      </c>
      <c r="I421">
        <v>21</v>
      </c>
      <c r="J421">
        <v>0</v>
      </c>
      <c r="K421">
        <v>3</v>
      </c>
      <c r="L421">
        <v>0</v>
      </c>
    </row>
    <row r="422" spans="1:12" x14ac:dyDescent="0.2">
      <c r="A422" t="s">
        <v>438</v>
      </c>
      <c r="B422" t="s">
        <v>13</v>
      </c>
      <c r="C422">
        <v>1</v>
      </c>
      <c r="D422">
        <v>6</v>
      </c>
      <c r="E422">
        <v>9</v>
      </c>
      <c r="F422">
        <v>0</v>
      </c>
      <c r="G422">
        <v>0.5</v>
      </c>
      <c r="H422">
        <v>11</v>
      </c>
      <c r="I422">
        <v>43</v>
      </c>
      <c r="J422">
        <v>0</v>
      </c>
      <c r="K422">
        <v>6</v>
      </c>
      <c r="L422">
        <v>0</v>
      </c>
    </row>
    <row r="423" spans="1:12" x14ac:dyDescent="0.2">
      <c r="A423" t="s">
        <v>439</v>
      </c>
      <c r="B423" t="s">
        <v>13</v>
      </c>
      <c r="C423">
        <v>0</v>
      </c>
      <c r="D423">
        <v>6</v>
      </c>
      <c r="E423">
        <v>0</v>
      </c>
      <c r="F423">
        <v>0</v>
      </c>
      <c r="G423">
        <v>1</v>
      </c>
      <c r="H423">
        <v>6</v>
      </c>
      <c r="I423">
        <v>19</v>
      </c>
      <c r="J423">
        <v>0</v>
      </c>
      <c r="K423">
        <v>6</v>
      </c>
      <c r="L423">
        <v>0</v>
      </c>
    </row>
    <row r="424" spans="1:12" x14ac:dyDescent="0.2">
      <c r="A424" t="s">
        <v>440</v>
      </c>
      <c r="B424" t="s">
        <v>21</v>
      </c>
      <c r="C424">
        <v>0</v>
      </c>
      <c r="D424">
        <v>5</v>
      </c>
      <c r="E424">
        <v>6</v>
      </c>
      <c r="F424">
        <v>0</v>
      </c>
      <c r="G424">
        <v>0.5</v>
      </c>
      <c r="H424">
        <v>2</v>
      </c>
      <c r="I424">
        <v>15</v>
      </c>
      <c r="J424">
        <v>2</v>
      </c>
      <c r="K424">
        <v>6</v>
      </c>
      <c r="L424">
        <v>2</v>
      </c>
    </row>
    <row r="425" spans="1:12" x14ac:dyDescent="0.2">
      <c r="A425" t="s">
        <v>441</v>
      </c>
      <c r="B425" t="s">
        <v>65</v>
      </c>
      <c r="C425">
        <v>2</v>
      </c>
      <c r="D425">
        <v>8</v>
      </c>
      <c r="E425">
        <v>4</v>
      </c>
      <c r="F425">
        <v>0</v>
      </c>
      <c r="G425">
        <v>1</v>
      </c>
      <c r="H425">
        <v>1</v>
      </c>
      <c r="I425">
        <v>13</v>
      </c>
      <c r="J425">
        <v>7</v>
      </c>
      <c r="K425">
        <v>8</v>
      </c>
      <c r="L425">
        <v>7</v>
      </c>
    </row>
    <row r="426" spans="1:12" x14ac:dyDescent="0.2">
      <c r="A426" t="s">
        <v>442</v>
      </c>
      <c r="B426" t="s">
        <v>65</v>
      </c>
      <c r="C426">
        <v>1</v>
      </c>
      <c r="D426">
        <v>9</v>
      </c>
      <c r="E426">
        <v>28</v>
      </c>
      <c r="F426">
        <v>0</v>
      </c>
      <c r="G426">
        <v>0.25</v>
      </c>
      <c r="H426">
        <v>3</v>
      </c>
      <c r="I426">
        <v>22</v>
      </c>
      <c r="J426">
        <v>40</v>
      </c>
      <c r="K426">
        <v>10</v>
      </c>
      <c r="L426">
        <v>40</v>
      </c>
    </row>
    <row r="427" spans="1:12" x14ac:dyDescent="0.2">
      <c r="A427" t="s">
        <v>443</v>
      </c>
      <c r="B427" t="s">
        <v>21</v>
      </c>
      <c r="C427">
        <v>0</v>
      </c>
      <c r="D427">
        <v>6</v>
      </c>
      <c r="E427">
        <v>8</v>
      </c>
      <c r="F427">
        <v>1</v>
      </c>
      <c r="G427">
        <v>0.25</v>
      </c>
      <c r="H427">
        <v>4</v>
      </c>
      <c r="I427">
        <v>11</v>
      </c>
      <c r="J427">
        <v>0</v>
      </c>
      <c r="K427">
        <v>6</v>
      </c>
      <c r="L427">
        <v>0</v>
      </c>
    </row>
    <row r="428" spans="1:12" x14ac:dyDescent="0.2">
      <c r="A428" t="s">
        <v>444</v>
      </c>
      <c r="B428" t="s">
        <v>13</v>
      </c>
      <c r="C428">
        <v>0</v>
      </c>
      <c r="D428">
        <v>17</v>
      </c>
      <c r="E428">
        <v>141</v>
      </c>
      <c r="F428">
        <v>0</v>
      </c>
      <c r="G428">
        <v>0.16700000000000001</v>
      </c>
      <c r="H428">
        <v>18</v>
      </c>
      <c r="I428">
        <v>71</v>
      </c>
      <c r="J428">
        <v>69</v>
      </c>
      <c r="K428">
        <v>20</v>
      </c>
      <c r="L428">
        <v>0</v>
      </c>
    </row>
    <row r="429" spans="1:12" x14ac:dyDescent="0.2">
      <c r="A429" t="s">
        <v>445</v>
      </c>
      <c r="B429" t="s">
        <v>21</v>
      </c>
      <c r="C429">
        <v>0</v>
      </c>
      <c r="D429">
        <v>9</v>
      </c>
      <c r="E429">
        <v>18</v>
      </c>
      <c r="F429">
        <v>1</v>
      </c>
      <c r="G429">
        <v>0.2</v>
      </c>
      <c r="H429">
        <v>1</v>
      </c>
      <c r="I429">
        <v>27</v>
      </c>
      <c r="J429">
        <v>3</v>
      </c>
      <c r="K429">
        <v>10</v>
      </c>
      <c r="L429">
        <v>0</v>
      </c>
    </row>
    <row r="430" spans="1:12" x14ac:dyDescent="0.2">
      <c r="A430" t="s">
        <v>446</v>
      </c>
      <c r="B430" t="s">
        <v>21</v>
      </c>
      <c r="C430">
        <v>0</v>
      </c>
      <c r="D430">
        <v>2</v>
      </c>
      <c r="E430">
        <v>1</v>
      </c>
      <c r="F430">
        <v>1</v>
      </c>
      <c r="G430">
        <v>1</v>
      </c>
      <c r="H430">
        <v>1</v>
      </c>
      <c r="I430">
        <v>4</v>
      </c>
      <c r="J430">
        <v>1</v>
      </c>
      <c r="K430">
        <v>3</v>
      </c>
      <c r="L430">
        <v>0</v>
      </c>
    </row>
    <row r="431" spans="1:12" x14ac:dyDescent="0.2">
      <c r="A431" t="s">
        <v>447</v>
      </c>
      <c r="B431" t="s">
        <v>21</v>
      </c>
      <c r="C431">
        <v>0</v>
      </c>
      <c r="D431">
        <v>31</v>
      </c>
      <c r="E431">
        <v>182</v>
      </c>
      <c r="F431">
        <v>1</v>
      </c>
      <c r="G431">
        <v>5.8999999999999997E-2</v>
      </c>
      <c r="H431">
        <v>1</v>
      </c>
      <c r="I431">
        <v>43</v>
      </c>
      <c r="J431">
        <v>2</v>
      </c>
      <c r="K431">
        <v>32</v>
      </c>
      <c r="L431">
        <v>0</v>
      </c>
    </row>
    <row r="432" spans="1:12" x14ac:dyDescent="0.2">
      <c r="A432" t="s">
        <v>448</v>
      </c>
      <c r="B432" t="s">
        <v>21</v>
      </c>
      <c r="C432">
        <v>0</v>
      </c>
      <c r="D432">
        <v>2</v>
      </c>
      <c r="E432">
        <v>0</v>
      </c>
      <c r="F432">
        <v>1</v>
      </c>
      <c r="G432">
        <v>1</v>
      </c>
      <c r="H432">
        <v>0</v>
      </c>
      <c r="I432">
        <v>5</v>
      </c>
      <c r="J432">
        <v>1</v>
      </c>
      <c r="K432">
        <v>4</v>
      </c>
      <c r="L432">
        <v>0</v>
      </c>
    </row>
    <row r="433" spans="1:12" x14ac:dyDescent="0.2">
      <c r="A433" t="s">
        <v>449</v>
      </c>
      <c r="B433" t="s">
        <v>28</v>
      </c>
      <c r="C433">
        <v>1</v>
      </c>
      <c r="D433">
        <v>24</v>
      </c>
      <c r="E433">
        <v>323</v>
      </c>
      <c r="F433">
        <v>1</v>
      </c>
      <c r="G433">
        <v>6.2E-2</v>
      </c>
      <c r="H433">
        <v>1</v>
      </c>
      <c r="I433">
        <v>70</v>
      </c>
      <c r="J433">
        <v>72</v>
      </c>
      <c r="K433">
        <v>30</v>
      </c>
      <c r="L433">
        <v>0</v>
      </c>
    </row>
    <row r="434" spans="1:12" x14ac:dyDescent="0.2">
      <c r="A434" t="s">
        <v>450</v>
      </c>
      <c r="B434" t="s">
        <v>65</v>
      </c>
      <c r="C434">
        <v>0</v>
      </c>
      <c r="D434">
        <v>39</v>
      </c>
      <c r="E434">
        <v>741</v>
      </c>
      <c r="F434">
        <v>0</v>
      </c>
      <c r="G434">
        <v>0.14299999999999999</v>
      </c>
      <c r="H434">
        <v>4</v>
      </c>
      <c r="I434">
        <v>63</v>
      </c>
      <c r="J434">
        <v>1</v>
      </c>
      <c r="K434">
        <v>39</v>
      </c>
      <c r="L434">
        <v>0</v>
      </c>
    </row>
    <row r="435" spans="1:12" x14ac:dyDescent="0.2">
      <c r="A435" t="s">
        <v>451</v>
      </c>
      <c r="B435" t="s">
        <v>13</v>
      </c>
      <c r="C435">
        <v>8</v>
      </c>
      <c r="D435">
        <v>17</v>
      </c>
      <c r="E435">
        <v>79</v>
      </c>
      <c r="F435">
        <v>2</v>
      </c>
      <c r="G435">
        <v>0.125</v>
      </c>
      <c r="H435">
        <v>10</v>
      </c>
      <c r="I435">
        <v>39</v>
      </c>
      <c r="J435">
        <v>0</v>
      </c>
      <c r="K435">
        <v>20</v>
      </c>
      <c r="L435">
        <v>0</v>
      </c>
    </row>
    <row r="436" spans="1:12" x14ac:dyDescent="0.2">
      <c r="A436" t="s">
        <v>452</v>
      </c>
      <c r="B436" t="s">
        <v>16</v>
      </c>
      <c r="C436">
        <v>0</v>
      </c>
      <c r="D436">
        <v>9</v>
      </c>
      <c r="E436">
        <v>31</v>
      </c>
      <c r="F436">
        <v>1</v>
      </c>
      <c r="G436">
        <v>0.2</v>
      </c>
      <c r="H436">
        <v>6</v>
      </c>
      <c r="I436">
        <v>33</v>
      </c>
      <c r="J436">
        <v>5</v>
      </c>
      <c r="K436">
        <v>13</v>
      </c>
      <c r="L436">
        <v>4</v>
      </c>
    </row>
    <row r="437" spans="1:12" x14ac:dyDescent="0.2">
      <c r="A437" t="s">
        <v>453</v>
      </c>
      <c r="B437" t="s">
        <v>24</v>
      </c>
      <c r="C437">
        <v>3</v>
      </c>
      <c r="D437">
        <v>3</v>
      </c>
      <c r="E437">
        <v>0</v>
      </c>
      <c r="F437">
        <v>1</v>
      </c>
      <c r="G437">
        <v>1</v>
      </c>
      <c r="H437">
        <v>2</v>
      </c>
      <c r="I437">
        <v>3</v>
      </c>
      <c r="J437">
        <v>5</v>
      </c>
      <c r="K437">
        <v>3</v>
      </c>
      <c r="L437">
        <v>0</v>
      </c>
    </row>
    <row r="438" spans="1:12" x14ac:dyDescent="0.2">
      <c r="A438" t="s">
        <v>454</v>
      </c>
      <c r="B438" t="s">
        <v>13</v>
      </c>
      <c r="C438">
        <v>0</v>
      </c>
      <c r="D438">
        <v>6</v>
      </c>
      <c r="E438">
        <v>34</v>
      </c>
      <c r="F438">
        <v>1</v>
      </c>
      <c r="G438">
        <v>0.5</v>
      </c>
      <c r="H438">
        <v>14</v>
      </c>
      <c r="I438">
        <v>55</v>
      </c>
      <c r="J438">
        <v>2</v>
      </c>
      <c r="K438">
        <v>12</v>
      </c>
      <c r="L438">
        <v>0</v>
      </c>
    </row>
    <row r="439" spans="1:12" x14ac:dyDescent="0.2">
      <c r="A439" t="s">
        <v>455</v>
      </c>
      <c r="B439" t="s">
        <v>21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4</v>
      </c>
      <c r="J439">
        <v>1</v>
      </c>
      <c r="K439">
        <v>2</v>
      </c>
      <c r="L439">
        <v>0</v>
      </c>
    </row>
    <row r="440" spans="1:12" x14ac:dyDescent="0.2">
      <c r="A440" t="s">
        <v>456</v>
      </c>
      <c r="B440" t="s">
        <v>13</v>
      </c>
      <c r="C440">
        <v>0</v>
      </c>
      <c r="D440">
        <v>10</v>
      </c>
      <c r="E440">
        <v>49</v>
      </c>
      <c r="F440">
        <v>0</v>
      </c>
      <c r="G440">
        <v>0.111</v>
      </c>
      <c r="H440">
        <v>3</v>
      </c>
      <c r="I440">
        <v>13</v>
      </c>
      <c r="J440">
        <v>1</v>
      </c>
      <c r="K440">
        <v>11</v>
      </c>
      <c r="L440">
        <v>0</v>
      </c>
    </row>
    <row r="441" spans="1:12" x14ac:dyDescent="0.2">
      <c r="A441" t="s">
        <v>457</v>
      </c>
      <c r="B441" t="s">
        <v>13</v>
      </c>
      <c r="C441">
        <v>0</v>
      </c>
      <c r="D441">
        <v>11</v>
      </c>
      <c r="E441">
        <v>60</v>
      </c>
      <c r="F441">
        <v>0</v>
      </c>
      <c r="G441">
        <v>0.125</v>
      </c>
      <c r="H441">
        <v>5</v>
      </c>
      <c r="I441">
        <v>18</v>
      </c>
      <c r="J441">
        <v>0</v>
      </c>
      <c r="K441">
        <v>12</v>
      </c>
      <c r="L441">
        <v>0</v>
      </c>
    </row>
    <row r="442" spans="1:12" x14ac:dyDescent="0.2">
      <c r="A442" t="s">
        <v>458</v>
      </c>
      <c r="B442" t="s">
        <v>13</v>
      </c>
      <c r="C442">
        <v>0</v>
      </c>
      <c r="D442">
        <v>6</v>
      </c>
      <c r="E442">
        <v>13</v>
      </c>
      <c r="F442">
        <v>0</v>
      </c>
      <c r="G442">
        <v>0.2</v>
      </c>
      <c r="H442">
        <v>13</v>
      </c>
      <c r="I442">
        <v>30</v>
      </c>
      <c r="J442">
        <v>1</v>
      </c>
      <c r="K442">
        <v>6</v>
      </c>
      <c r="L442">
        <v>0</v>
      </c>
    </row>
    <row r="443" spans="1:12" x14ac:dyDescent="0.2">
      <c r="A443" t="s">
        <v>459</v>
      </c>
      <c r="B443" t="s">
        <v>13</v>
      </c>
      <c r="C443">
        <v>0</v>
      </c>
      <c r="D443">
        <v>8</v>
      </c>
      <c r="E443">
        <v>32</v>
      </c>
      <c r="F443">
        <v>0</v>
      </c>
      <c r="G443">
        <v>0.2</v>
      </c>
      <c r="H443">
        <v>7</v>
      </c>
      <c r="I443">
        <v>25</v>
      </c>
      <c r="J443">
        <v>2</v>
      </c>
      <c r="K443">
        <v>11</v>
      </c>
      <c r="L443">
        <v>0</v>
      </c>
    </row>
    <row r="444" spans="1:12" x14ac:dyDescent="0.2">
      <c r="A444" t="s">
        <v>460</v>
      </c>
      <c r="B444" t="s">
        <v>13</v>
      </c>
      <c r="C444">
        <v>0</v>
      </c>
      <c r="D444">
        <v>2</v>
      </c>
      <c r="E444">
        <v>1</v>
      </c>
      <c r="F444">
        <v>0</v>
      </c>
      <c r="G444">
        <v>0.5</v>
      </c>
      <c r="H444">
        <v>9</v>
      </c>
      <c r="I444">
        <v>21</v>
      </c>
      <c r="J444">
        <v>2</v>
      </c>
      <c r="K444">
        <v>3</v>
      </c>
      <c r="L444">
        <v>0</v>
      </c>
    </row>
    <row r="445" spans="1:12" x14ac:dyDescent="0.2">
      <c r="A445" t="s">
        <v>461</v>
      </c>
      <c r="B445" t="s">
        <v>13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2</v>
      </c>
      <c r="I445">
        <v>3</v>
      </c>
      <c r="J445">
        <v>1</v>
      </c>
      <c r="K445">
        <v>2</v>
      </c>
      <c r="L445">
        <v>0</v>
      </c>
    </row>
    <row r="446" spans="1:12" x14ac:dyDescent="0.2">
      <c r="A446" t="s">
        <v>462</v>
      </c>
      <c r="B446" t="s">
        <v>13</v>
      </c>
      <c r="C446">
        <v>0</v>
      </c>
      <c r="D446">
        <v>6</v>
      </c>
      <c r="E446">
        <v>15</v>
      </c>
      <c r="F446">
        <v>0</v>
      </c>
      <c r="G446">
        <v>0.2</v>
      </c>
      <c r="H446">
        <v>9</v>
      </c>
      <c r="I446">
        <v>32</v>
      </c>
      <c r="J446">
        <v>1</v>
      </c>
      <c r="K446">
        <v>6</v>
      </c>
      <c r="L446">
        <v>0</v>
      </c>
    </row>
    <row r="447" spans="1:12" x14ac:dyDescent="0.2">
      <c r="A447" t="s">
        <v>463</v>
      </c>
      <c r="B447" t="s">
        <v>21</v>
      </c>
      <c r="C447">
        <v>0</v>
      </c>
      <c r="D447">
        <v>4</v>
      </c>
      <c r="E447">
        <v>10</v>
      </c>
      <c r="F447">
        <v>0</v>
      </c>
      <c r="G447">
        <v>0.25</v>
      </c>
      <c r="H447">
        <v>5</v>
      </c>
      <c r="I447">
        <v>23</v>
      </c>
      <c r="J447">
        <v>4</v>
      </c>
      <c r="K447">
        <v>5</v>
      </c>
      <c r="L447">
        <v>4</v>
      </c>
    </row>
    <row r="448" spans="1:12" x14ac:dyDescent="0.2">
      <c r="A448" t="s">
        <v>464</v>
      </c>
      <c r="B448" t="s">
        <v>13</v>
      </c>
      <c r="C448">
        <v>0</v>
      </c>
      <c r="D448">
        <v>5</v>
      </c>
      <c r="E448">
        <v>3</v>
      </c>
      <c r="F448">
        <v>1</v>
      </c>
      <c r="G448">
        <v>0.5</v>
      </c>
      <c r="H448">
        <v>6</v>
      </c>
      <c r="I448">
        <v>12</v>
      </c>
      <c r="J448">
        <v>0</v>
      </c>
      <c r="K448">
        <v>5</v>
      </c>
      <c r="L448">
        <v>0</v>
      </c>
    </row>
    <row r="449" spans="1:12" x14ac:dyDescent="0.2">
      <c r="A449" t="s">
        <v>465</v>
      </c>
      <c r="B449" t="s">
        <v>13</v>
      </c>
      <c r="C449">
        <v>0</v>
      </c>
      <c r="D449">
        <v>2</v>
      </c>
      <c r="E449">
        <v>1</v>
      </c>
      <c r="F449">
        <v>0</v>
      </c>
      <c r="G449">
        <v>1</v>
      </c>
      <c r="H449">
        <v>9</v>
      </c>
      <c r="I449">
        <v>11</v>
      </c>
      <c r="J449">
        <v>1</v>
      </c>
      <c r="K449">
        <v>2</v>
      </c>
      <c r="L449">
        <v>0</v>
      </c>
    </row>
    <row r="450" spans="1:12" x14ac:dyDescent="0.2">
      <c r="A450" t="s">
        <v>466</v>
      </c>
      <c r="B450" t="s">
        <v>24</v>
      </c>
      <c r="C450">
        <v>0</v>
      </c>
      <c r="D450">
        <v>8</v>
      </c>
      <c r="E450">
        <v>0</v>
      </c>
      <c r="F450">
        <v>1</v>
      </c>
      <c r="G450">
        <v>1</v>
      </c>
      <c r="H450">
        <v>0</v>
      </c>
      <c r="I450">
        <v>8</v>
      </c>
      <c r="J450">
        <v>16</v>
      </c>
      <c r="K450">
        <v>8</v>
      </c>
      <c r="L450">
        <v>0</v>
      </c>
    </row>
    <row r="451" spans="1:12" x14ac:dyDescent="0.2">
      <c r="A451" t="s">
        <v>467</v>
      </c>
      <c r="B451" t="s">
        <v>16</v>
      </c>
      <c r="C451">
        <v>0</v>
      </c>
      <c r="D451">
        <v>5</v>
      </c>
      <c r="E451">
        <v>0</v>
      </c>
      <c r="F451">
        <v>1</v>
      </c>
      <c r="G451">
        <v>1</v>
      </c>
      <c r="H451">
        <v>16</v>
      </c>
      <c r="I451">
        <v>62</v>
      </c>
      <c r="J451">
        <v>4</v>
      </c>
      <c r="K451">
        <v>10</v>
      </c>
      <c r="L451">
        <v>0</v>
      </c>
    </row>
    <row r="452" spans="1:12" x14ac:dyDescent="0.2">
      <c r="A452" t="s">
        <v>468</v>
      </c>
      <c r="B452" t="s">
        <v>13</v>
      </c>
      <c r="C452">
        <v>0</v>
      </c>
      <c r="D452">
        <v>8</v>
      </c>
      <c r="E452">
        <v>7</v>
      </c>
      <c r="F452">
        <v>0</v>
      </c>
      <c r="G452">
        <v>0.5</v>
      </c>
      <c r="H452">
        <v>13</v>
      </c>
      <c r="I452">
        <v>44</v>
      </c>
      <c r="J452">
        <v>1</v>
      </c>
      <c r="K452">
        <v>10</v>
      </c>
      <c r="L452">
        <v>0</v>
      </c>
    </row>
    <row r="453" spans="1:12" x14ac:dyDescent="0.2">
      <c r="A453" t="s">
        <v>469</v>
      </c>
      <c r="B453" t="s">
        <v>13</v>
      </c>
      <c r="C453">
        <v>0</v>
      </c>
      <c r="D453">
        <v>7</v>
      </c>
      <c r="E453">
        <v>0</v>
      </c>
      <c r="F453">
        <v>1</v>
      </c>
      <c r="G453">
        <v>1</v>
      </c>
      <c r="H453">
        <v>3</v>
      </c>
      <c r="I453">
        <v>21</v>
      </c>
      <c r="J453">
        <v>1</v>
      </c>
      <c r="K453">
        <v>7</v>
      </c>
      <c r="L453">
        <v>0</v>
      </c>
    </row>
    <row r="454" spans="1:12" x14ac:dyDescent="0.2">
      <c r="A454" t="s">
        <v>470</v>
      </c>
      <c r="B454" t="s">
        <v>16</v>
      </c>
      <c r="C454">
        <v>6</v>
      </c>
      <c r="D454">
        <v>7</v>
      </c>
      <c r="E454">
        <v>22</v>
      </c>
      <c r="F454">
        <v>0</v>
      </c>
      <c r="G454">
        <v>0.33300000000000002</v>
      </c>
      <c r="H454">
        <v>14</v>
      </c>
      <c r="I454">
        <v>53</v>
      </c>
      <c r="J454">
        <v>6</v>
      </c>
      <c r="K454">
        <v>9</v>
      </c>
      <c r="L454">
        <v>0</v>
      </c>
    </row>
    <row r="455" spans="1:12" x14ac:dyDescent="0.2">
      <c r="A455" t="s">
        <v>471</v>
      </c>
      <c r="B455" t="s">
        <v>28</v>
      </c>
      <c r="C455">
        <v>0</v>
      </c>
      <c r="D455">
        <v>1</v>
      </c>
      <c r="E455">
        <v>4</v>
      </c>
      <c r="F455">
        <v>0</v>
      </c>
      <c r="G455">
        <v>1</v>
      </c>
      <c r="H455">
        <v>2</v>
      </c>
      <c r="I455">
        <v>8</v>
      </c>
      <c r="J455">
        <v>1</v>
      </c>
      <c r="K455">
        <v>4</v>
      </c>
      <c r="L455">
        <v>0</v>
      </c>
    </row>
    <row r="456" spans="1:12" x14ac:dyDescent="0.2">
      <c r="A456" t="s">
        <v>472</v>
      </c>
      <c r="B456" t="s">
        <v>24</v>
      </c>
      <c r="C456">
        <v>0</v>
      </c>
      <c r="D456">
        <v>3</v>
      </c>
      <c r="E456">
        <v>0</v>
      </c>
      <c r="F456">
        <v>1</v>
      </c>
      <c r="G456">
        <v>1</v>
      </c>
      <c r="H456">
        <v>1</v>
      </c>
      <c r="I456">
        <v>3</v>
      </c>
      <c r="J456">
        <v>1</v>
      </c>
      <c r="K456">
        <v>3</v>
      </c>
      <c r="L456">
        <v>0</v>
      </c>
    </row>
    <row r="457" spans="1:12" x14ac:dyDescent="0.2">
      <c r="A457" t="s">
        <v>473</v>
      </c>
      <c r="B457" t="s">
        <v>16</v>
      </c>
      <c r="C457">
        <v>3</v>
      </c>
      <c r="D457">
        <v>3</v>
      </c>
      <c r="E457">
        <v>6</v>
      </c>
      <c r="F457">
        <v>0</v>
      </c>
      <c r="G457">
        <v>0.33300000000000002</v>
      </c>
      <c r="H457">
        <v>4</v>
      </c>
      <c r="I457">
        <v>14</v>
      </c>
      <c r="J457">
        <v>6</v>
      </c>
      <c r="K457">
        <v>5</v>
      </c>
      <c r="L457">
        <v>0</v>
      </c>
    </row>
    <row r="458" spans="1:12" x14ac:dyDescent="0.2">
      <c r="A458" t="s">
        <v>474</v>
      </c>
      <c r="B458" t="s">
        <v>13</v>
      </c>
      <c r="C458">
        <v>0</v>
      </c>
      <c r="D458">
        <v>4</v>
      </c>
      <c r="E458">
        <v>15</v>
      </c>
      <c r="F458">
        <v>0</v>
      </c>
      <c r="G458">
        <v>0.25</v>
      </c>
      <c r="H458">
        <v>8</v>
      </c>
      <c r="I458">
        <v>26</v>
      </c>
      <c r="J458">
        <v>1</v>
      </c>
      <c r="K458">
        <v>6</v>
      </c>
      <c r="L458">
        <v>0</v>
      </c>
    </row>
    <row r="459" spans="1:12" x14ac:dyDescent="0.2">
      <c r="A459" t="s">
        <v>475</v>
      </c>
      <c r="B459" t="s">
        <v>16</v>
      </c>
      <c r="C459">
        <v>3</v>
      </c>
      <c r="D459">
        <v>5</v>
      </c>
      <c r="E459">
        <v>2</v>
      </c>
      <c r="F459">
        <v>1</v>
      </c>
      <c r="G459">
        <v>1</v>
      </c>
      <c r="H459">
        <v>2</v>
      </c>
      <c r="I459">
        <v>19</v>
      </c>
      <c r="J459">
        <v>3</v>
      </c>
      <c r="K459">
        <v>6</v>
      </c>
      <c r="L459">
        <v>0</v>
      </c>
    </row>
    <row r="460" spans="1:12" x14ac:dyDescent="0.2">
      <c r="A460" t="s">
        <v>476</v>
      </c>
      <c r="B460" t="s">
        <v>13</v>
      </c>
      <c r="C460">
        <v>0</v>
      </c>
      <c r="D460">
        <v>6</v>
      </c>
      <c r="E460">
        <v>7</v>
      </c>
      <c r="F460">
        <v>0</v>
      </c>
      <c r="G460">
        <v>0.5</v>
      </c>
      <c r="H460">
        <v>8</v>
      </c>
      <c r="I460">
        <v>23</v>
      </c>
      <c r="J460">
        <v>1</v>
      </c>
      <c r="K460">
        <v>7</v>
      </c>
      <c r="L460">
        <v>0</v>
      </c>
    </row>
    <row r="461" spans="1:12" x14ac:dyDescent="0.2">
      <c r="A461" t="s">
        <v>477</v>
      </c>
      <c r="B461" t="s">
        <v>13</v>
      </c>
      <c r="C461">
        <v>12</v>
      </c>
      <c r="D461">
        <v>9</v>
      </c>
      <c r="E461">
        <v>0</v>
      </c>
      <c r="F461">
        <v>1</v>
      </c>
      <c r="G461">
        <v>1</v>
      </c>
      <c r="H461">
        <v>12</v>
      </c>
      <c r="I461">
        <v>69</v>
      </c>
      <c r="J461">
        <v>0</v>
      </c>
      <c r="K461">
        <v>13</v>
      </c>
      <c r="L461">
        <v>0</v>
      </c>
    </row>
    <row r="462" spans="1:12" x14ac:dyDescent="0.2">
      <c r="A462" t="s">
        <v>478</v>
      </c>
      <c r="B462" t="s">
        <v>16</v>
      </c>
      <c r="C462">
        <v>14</v>
      </c>
      <c r="D462">
        <v>3</v>
      </c>
      <c r="E462">
        <v>6</v>
      </c>
      <c r="F462">
        <v>0</v>
      </c>
      <c r="G462">
        <v>0.33300000000000002</v>
      </c>
      <c r="H462">
        <v>5</v>
      </c>
      <c r="I462">
        <v>14</v>
      </c>
      <c r="J462">
        <v>6</v>
      </c>
      <c r="K462">
        <v>5</v>
      </c>
      <c r="L462">
        <v>0</v>
      </c>
    </row>
    <row r="463" spans="1:12" x14ac:dyDescent="0.2">
      <c r="A463" t="s">
        <v>479</v>
      </c>
      <c r="B463" t="s">
        <v>13</v>
      </c>
      <c r="C463">
        <v>0</v>
      </c>
      <c r="D463">
        <v>4</v>
      </c>
      <c r="E463">
        <v>11</v>
      </c>
      <c r="F463">
        <v>0</v>
      </c>
      <c r="G463">
        <v>0.5</v>
      </c>
      <c r="H463">
        <v>9</v>
      </c>
      <c r="I463">
        <v>28</v>
      </c>
      <c r="J463">
        <v>1</v>
      </c>
      <c r="K463">
        <v>6</v>
      </c>
      <c r="L463">
        <v>0</v>
      </c>
    </row>
    <row r="464" spans="1:12" x14ac:dyDescent="0.2">
      <c r="A464" t="s">
        <v>480</v>
      </c>
      <c r="B464" t="s">
        <v>28</v>
      </c>
      <c r="C464">
        <v>4</v>
      </c>
      <c r="D464">
        <v>4</v>
      </c>
      <c r="E464">
        <v>0</v>
      </c>
      <c r="F464">
        <v>1</v>
      </c>
      <c r="G464">
        <v>1</v>
      </c>
      <c r="H464">
        <v>0</v>
      </c>
      <c r="I464">
        <v>5</v>
      </c>
      <c r="J464">
        <v>5</v>
      </c>
      <c r="K464">
        <v>4</v>
      </c>
      <c r="L464">
        <v>2</v>
      </c>
    </row>
    <row r="465" spans="1:12" x14ac:dyDescent="0.2">
      <c r="A465" t="s">
        <v>481</v>
      </c>
      <c r="B465" t="s">
        <v>16</v>
      </c>
      <c r="C465">
        <v>1</v>
      </c>
      <c r="D465">
        <v>5</v>
      </c>
      <c r="E465">
        <v>0</v>
      </c>
      <c r="F465">
        <v>1</v>
      </c>
      <c r="G465">
        <v>0.5</v>
      </c>
      <c r="H465">
        <v>5</v>
      </c>
      <c r="I465">
        <v>23</v>
      </c>
      <c r="J465">
        <v>5</v>
      </c>
      <c r="K465">
        <v>6</v>
      </c>
      <c r="L465">
        <v>0</v>
      </c>
    </row>
    <row r="466" spans="1:12" x14ac:dyDescent="0.2">
      <c r="A466" t="s">
        <v>482</v>
      </c>
      <c r="B466" t="s">
        <v>16</v>
      </c>
      <c r="C466">
        <v>0</v>
      </c>
      <c r="D466">
        <v>2</v>
      </c>
      <c r="E466">
        <v>0</v>
      </c>
      <c r="F466">
        <v>1</v>
      </c>
      <c r="G466">
        <v>1</v>
      </c>
      <c r="H466">
        <v>2</v>
      </c>
      <c r="I466">
        <v>4</v>
      </c>
      <c r="J466">
        <v>1</v>
      </c>
      <c r="K466">
        <v>2</v>
      </c>
      <c r="L466">
        <v>0</v>
      </c>
    </row>
    <row r="467" spans="1:12" x14ac:dyDescent="0.2">
      <c r="A467" t="s">
        <v>483</v>
      </c>
      <c r="B467" t="s">
        <v>16</v>
      </c>
      <c r="C467">
        <v>1</v>
      </c>
      <c r="D467">
        <v>3</v>
      </c>
      <c r="E467">
        <v>10</v>
      </c>
      <c r="F467">
        <v>0</v>
      </c>
      <c r="G467">
        <v>0.33300000000000002</v>
      </c>
      <c r="H467">
        <v>2</v>
      </c>
      <c r="I467">
        <v>12</v>
      </c>
      <c r="J467">
        <v>3</v>
      </c>
      <c r="K467">
        <v>5</v>
      </c>
      <c r="L467">
        <v>0</v>
      </c>
    </row>
    <row r="468" spans="1:12" x14ac:dyDescent="0.2">
      <c r="A468" t="s">
        <v>484</v>
      </c>
      <c r="B468" t="s">
        <v>13</v>
      </c>
      <c r="C468">
        <v>0</v>
      </c>
      <c r="D468">
        <v>4</v>
      </c>
      <c r="E468">
        <v>10</v>
      </c>
      <c r="F468">
        <v>0</v>
      </c>
      <c r="G468">
        <v>0.33300000000000002</v>
      </c>
      <c r="H468">
        <v>5</v>
      </c>
      <c r="I468">
        <v>17</v>
      </c>
      <c r="J468">
        <v>1</v>
      </c>
      <c r="K468">
        <v>5</v>
      </c>
      <c r="L468">
        <v>0</v>
      </c>
    </row>
    <row r="469" spans="1:12" x14ac:dyDescent="0.2">
      <c r="A469" t="s">
        <v>485</v>
      </c>
      <c r="B469" t="s">
        <v>16</v>
      </c>
      <c r="C469">
        <v>16</v>
      </c>
      <c r="D469">
        <v>14</v>
      </c>
      <c r="E469">
        <v>117</v>
      </c>
      <c r="F469">
        <v>0</v>
      </c>
      <c r="G469">
        <v>0.125</v>
      </c>
      <c r="H469">
        <v>8</v>
      </c>
      <c r="I469">
        <v>105</v>
      </c>
      <c r="J469">
        <v>9</v>
      </c>
      <c r="K469">
        <v>21</v>
      </c>
      <c r="L469">
        <v>0</v>
      </c>
    </row>
    <row r="470" spans="1:12" x14ac:dyDescent="0.2">
      <c r="A470" t="s">
        <v>486</v>
      </c>
      <c r="B470" t="s">
        <v>16</v>
      </c>
      <c r="C470">
        <v>10</v>
      </c>
      <c r="D470">
        <v>3</v>
      </c>
      <c r="E470">
        <v>6</v>
      </c>
      <c r="F470">
        <v>0</v>
      </c>
      <c r="G470">
        <v>0.33300000000000002</v>
      </c>
      <c r="H470">
        <v>4</v>
      </c>
      <c r="I470">
        <v>14</v>
      </c>
      <c r="J470">
        <v>5</v>
      </c>
      <c r="K470">
        <v>6</v>
      </c>
      <c r="L470">
        <v>0</v>
      </c>
    </row>
    <row r="471" spans="1:12" x14ac:dyDescent="0.2">
      <c r="A471" t="s">
        <v>487</v>
      </c>
      <c r="B471" t="s">
        <v>13</v>
      </c>
      <c r="C471">
        <v>0</v>
      </c>
      <c r="D471">
        <v>4</v>
      </c>
      <c r="E471">
        <v>13</v>
      </c>
      <c r="F471">
        <v>0</v>
      </c>
      <c r="G471">
        <v>0.33300000000000002</v>
      </c>
      <c r="H471">
        <v>7</v>
      </c>
      <c r="I471">
        <v>26</v>
      </c>
      <c r="J471">
        <v>1</v>
      </c>
      <c r="K471">
        <v>6</v>
      </c>
      <c r="L471">
        <v>0</v>
      </c>
    </row>
    <row r="472" spans="1:12" x14ac:dyDescent="0.2">
      <c r="A472" t="s">
        <v>488</v>
      </c>
      <c r="B472" t="s">
        <v>13</v>
      </c>
      <c r="C472">
        <v>0</v>
      </c>
      <c r="D472">
        <v>3</v>
      </c>
      <c r="E472">
        <v>9</v>
      </c>
      <c r="F472">
        <v>0</v>
      </c>
      <c r="G472">
        <v>1</v>
      </c>
      <c r="H472">
        <v>16</v>
      </c>
      <c r="I472">
        <v>54</v>
      </c>
      <c r="J472">
        <v>1</v>
      </c>
      <c r="K472">
        <v>6</v>
      </c>
      <c r="L472">
        <v>0</v>
      </c>
    </row>
    <row r="473" spans="1:12" x14ac:dyDescent="0.2">
      <c r="A473" t="s">
        <v>489</v>
      </c>
      <c r="B473" t="s">
        <v>13</v>
      </c>
      <c r="C473">
        <v>0</v>
      </c>
      <c r="D473">
        <v>4</v>
      </c>
      <c r="E473">
        <v>0</v>
      </c>
      <c r="F473">
        <v>0</v>
      </c>
      <c r="G473">
        <v>1</v>
      </c>
      <c r="H473">
        <v>3</v>
      </c>
      <c r="I473">
        <v>15</v>
      </c>
      <c r="J473">
        <v>1</v>
      </c>
      <c r="K473">
        <v>4</v>
      </c>
      <c r="L473">
        <v>0</v>
      </c>
    </row>
    <row r="474" spans="1:12" x14ac:dyDescent="0.2">
      <c r="A474" t="s">
        <v>490</v>
      </c>
      <c r="B474" t="s">
        <v>21</v>
      </c>
      <c r="C474">
        <v>0</v>
      </c>
      <c r="D474">
        <v>2</v>
      </c>
      <c r="E474">
        <v>0</v>
      </c>
      <c r="F474">
        <v>0</v>
      </c>
      <c r="G474">
        <v>1</v>
      </c>
      <c r="H474">
        <v>0</v>
      </c>
      <c r="I474">
        <v>5</v>
      </c>
      <c r="J474">
        <v>1</v>
      </c>
      <c r="K474">
        <v>2</v>
      </c>
      <c r="L474">
        <v>0</v>
      </c>
    </row>
    <row r="475" spans="1:12" x14ac:dyDescent="0.2">
      <c r="A475" t="s">
        <v>491</v>
      </c>
      <c r="B475" t="s">
        <v>21</v>
      </c>
      <c r="C475">
        <v>0</v>
      </c>
      <c r="D475">
        <v>4</v>
      </c>
      <c r="E475">
        <v>0</v>
      </c>
      <c r="F475">
        <v>0</v>
      </c>
      <c r="G475">
        <v>1</v>
      </c>
      <c r="H475">
        <v>1</v>
      </c>
      <c r="I475">
        <v>9</v>
      </c>
      <c r="J475">
        <v>1</v>
      </c>
      <c r="K475">
        <v>4</v>
      </c>
      <c r="L475">
        <v>0</v>
      </c>
    </row>
    <row r="476" spans="1:12" x14ac:dyDescent="0.2">
      <c r="A476" t="s">
        <v>492</v>
      </c>
      <c r="B476" t="s">
        <v>21</v>
      </c>
      <c r="C476">
        <v>0</v>
      </c>
      <c r="D476">
        <v>2</v>
      </c>
      <c r="E476">
        <v>0</v>
      </c>
      <c r="F476">
        <v>0</v>
      </c>
      <c r="G476">
        <v>1</v>
      </c>
      <c r="H476">
        <v>0</v>
      </c>
      <c r="I476">
        <v>4</v>
      </c>
      <c r="J476">
        <v>1</v>
      </c>
      <c r="K476">
        <v>2</v>
      </c>
      <c r="L476">
        <v>0</v>
      </c>
    </row>
    <row r="477" spans="1:12" x14ac:dyDescent="0.2">
      <c r="A477" t="s">
        <v>493</v>
      </c>
      <c r="B477" t="s">
        <v>13</v>
      </c>
      <c r="C477">
        <v>0</v>
      </c>
      <c r="D477">
        <v>4</v>
      </c>
      <c r="E477">
        <v>0</v>
      </c>
      <c r="F477">
        <v>0</v>
      </c>
      <c r="G477">
        <v>1</v>
      </c>
      <c r="H477">
        <v>4</v>
      </c>
      <c r="I477">
        <v>18</v>
      </c>
      <c r="J477">
        <v>1</v>
      </c>
      <c r="K477">
        <v>4</v>
      </c>
      <c r="L477">
        <v>0</v>
      </c>
    </row>
    <row r="478" spans="1:12" x14ac:dyDescent="0.2">
      <c r="A478" t="s">
        <v>494</v>
      </c>
      <c r="B478" t="s">
        <v>13</v>
      </c>
      <c r="C478">
        <v>0</v>
      </c>
      <c r="D478">
        <v>4</v>
      </c>
      <c r="E478">
        <v>13</v>
      </c>
      <c r="F478">
        <v>1</v>
      </c>
      <c r="G478">
        <v>0.25</v>
      </c>
      <c r="H478">
        <v>9</v>
      </c>
      <c r="I478">
        <v>44</v>
      </c>
      <c r="J478">
        <v>2</v>
      </c>
      <c r="K478">
        <v>7</v>
      </c>
      <c r="L478">
        <v>1</v>
      </c>
    </row>
    <row r="479" spans="1:12" x14ac:dyDescent="0.2">
      <c r="A479" t="s">
        <v>495</v>
      </c>
      <c r="B479" t="s">
        <v>13</v>
      </c>
      <c r="C479">
        <v>0</v>
      </c>
      <c r="D479">
        <v>2</v>
      </c>
      <c r="E479">
        <v>1</v>
      </c>
      <c r="F479">
        <v>0</v>
      </c>
      <c r="G479">
        <v>1</v>
      </c>
      <c r="H479">
        <v>6</v>
      </c>
      <c r="I479">
        <v>8</v>
      </c>
      <c r="J479">
        <v>1</v>
      </c>
      <c r="K479">
        <v>2</v>
      </c>
      <c r="L479">
        <v>0</v>
      </c>
    </row>
    <row r="480" spans="1:12" x14ac:dyDescent="0.2">
      <c r="A480" t="s">
        <v>496</v>
      </c>
      <c r="B480" t="s">
        <v>13</v>
      </c>
      <c r="C480">
        <v>0</v>
      </c>
      <c r="D480">
        <v>7</v>
      </c>
      <c r="E480">
        <v>26</v>
      </c>
      <c r="F480">
        <v>1</v>
      </c>
      <c r="G480">
        <v>0.2</v>
      </c>
      <c r="H480">
        <v>7</v>
      </c>
      <c r="I480">
        <v>31</v>
      </c>
      <c r="J480">
        <v>5</v>
      </c>
      <c r="K480">
        <v>10</v>
      </c>
      <c r="L480">
        <v>1</v>
      </c>
    </row>
    <row r="481" spans="1:12" x14ac:dyDescent="0.2">
      <c r="A481" t="s">
        <v>497</v>
      </c>
      <c r="B481" t="s">
        <v>13</v>
      </c>
      <c r="C481">
        <v>0</v>
      </c>
      <c r="D481">
        <v>14</v>
      </c>
      <c r="E481">
        <v>114</v>
      </c>
      <c r="F481">
        <v>0</v>
      </c>
      <c r="G481">
        <v>0.5</v>
      </c>
      <c r="H481">
        <v>9</v>
      </c>
      <c r="I481">
        <v>27</v>
      </c>
      <c r="J481">
        <v>1</v>
      </c>
      <c r="K481">
        <v>16</v>
      </c>
      <c r="L481">
        <v>0</v>
      </c>
    </row>
    <row r="482" spans="1:12" x14ac:dyDescent="0.2">
      <c r="A482" t="s">
        <v>498</v>
      </c>
      <c r="B482" t="s">
        <v>13</v>
      </c>
      <c r="C482">
        <v>1</v>
      </c>
      <c r="D482">
        <v>5</v>
      </c>
      <c r="E482">
        <v>11</v>
      </c>
      <c r="F482">
        <v>0</v>
      </c>
      <c r="G482">
        <v>0.25</v>
      </c>
      <c r="H482">
        <v>6</v>
      </c>
      <c r="I482">
        <v>23</v>
      </c>
      <c r="J482">
        <v>2</v>
      </c>
      <c r="K482">
        <v>7</v>
      </c>
      <c r="L482">
        <v>1</v>
      </c>
    </row>
    <row r="483" spans="1:12" x14ac:dyDescent="0.2">
      <c r="A483" t="s">
        <v>499</v>
      </c>
      <c r="B483" t="s">
        <v>13</v>
      </c>
      <c r="C483">
        <v>0</v>
      </c>
      <c r="D483">
        <v>14</v>
      </c>
      <c r="E483">
        <v>114</v>
      </c>
      <c r="F483">
        <v>0</v>
      </c>
      <c r="G483">
        <v>0.5</v>
      </c>
      <c r="H483">
        <v>9</v>
      </c>
      <c r="I483">
        <v>27</v>
      </c>
      <c r="J483">
        <v>1</v>
      </c>
      <c r="K483">
        <v>16</v>
      </c>
      <c r="L483">
        <v>0</v>
      </c>
    </row>
    <row r="484" spans="1:12" x14ac:dyDescent="0.2">
      <c r="A484" t="s">
        <v>500</v>
      </c>
      <c r="B484" t="s">
        <v>13</v>
      </c>
      <c r="C484">
        <v>0</v>
      </c>
      <c r="D484">
        <v>4</v>
      </c>
      <c r="E484">
        <v>6</v>
      </c>
      <c r="F484">
        <v>0</v>
      </c>
      <c r="G484">
        <v>0.33300000000000002</v>
      </c>
      <c r="H484">
        <v>4</v>
      </c>
      <c r="I484">
        <v>16</v>
      </c>
      <c r="J484">
        <v>1</v>
      </c>
      <c r="K484">
        <v>5</v>
      </c>
      <c r="L484">
        <v>0</v>
      </c>
    </row>
    <row r="485" spans="1:12" x14ac:dyDescent="0.2">
      <c r="A485" t="s">
        <v>501</v>
      </c>
      <c r="B485" t="s">
        <v>13</v>
      </c>
      <c r="C485">
        <v>0</v>
      </c>
      <c r="D485">
        <v>14</v>
      </c>
      <c r="E485">
        <v>114</v>
      </c>
      <c r="F485">
        <v>0</v>
      </c>
      <c r="G485">
        <v>0.5</v>
      </c>
      <c r="H485">
        <v>9</v>
      </c>
      <c r="I485">
        <v>27</v>
      </c>
      <c r="J485">
        <v>1</v>
      </c>
      <c r="K485">
        <v>16</v>
      </c>
      <c r="L485">
        <v>0</v>
      </c>
    </row>
    <row r="486" spans="1:12" x14ac:dyDescent="0.2">
      <c r="A486" t="s">
        <v>502</v>
      </c>
      <c r="B486" t="s">
        <v>24</v>
      </c>
      <c r="C486">
        <v>0</v>
      </c>
      <c r="D486">
        <v>4</v>
      </c>
      <c r="E486">
        <v>0</v>
      </c>
      <c r="F486">
        <v>1</v>
      </c>
      <c r="G486">
        <v>1</v>
      </c>
      <c r="H486">
        <v>1</v>
      </c>
      <c r="I486">
        <v>4</v>
      </c>
      <c r="J486">
        <v>8</v>
      </c>
      <c r="K486">
        <v>4</v>
      </c>
      <c r="L486">
        <v>0</v>
      </c>
    </row>
    <row r="487" spans="1:12" x14ac:dyDescent="0.2">
      <c r="A487" t="s">
        <v>503</v>
      </c>
      <c r="B487" t="s">
        <v>21</v>
      </c>
      <c r="C487">
        <v>0</v>
      </c>
      <c r="D487">
        <v>2</v>
      </c>
      <c r="E487">
        <v>1</v>
      </c>
      <c r="F487">
        <v>1</v>
      </c>
      <c r="G487">
        <v>1</v>
      </c>
      <c r="H487">
        <v>0</v>
      </c>
      <c r="I487">
        <v>7</v>
      </c>
      <c r="J487">
        <v>2</v>
      </c>
      <c r="K487">
        <v>2</v>
      </c>
      <c r="L487">
        <v>0</v>
      </c>
    </row>
    <row r="488" spans="1:12" x14ac:dyDescent="0.2">
      <c r="A488" t="s">
        <v>504</v>
      </c>
      <c r="B488" t="s">
        <v>13</v>
      </c>
      <c r="C488">
        <v>0</v>
      </c>
      <c r="D488">
        <v>2</v>
      </c>
      <c r="E488">
        <v>1</v>
      </c>
      <c r="F488">
        <v>0</v>
      </c>
      <c r="G488">
        <v>1</v>
      </c>
      <c r="H488">
        <v>14</v>
      </c>
      <c r="I488">
        <v>16</v>
      </c>
      <c r="J488">
        <v>1</v>
      </c>
      <c r="K488">
        <v>2</v>
      </c>
      <c r="L488">
        <v>0</v>
      </c>
    </row>
    <row r="489" spans="1:12" x14ac:dyDescent="0.2">
      <c r="A489" t="s">
        <v>505</v>
      </c>
      <c r="B489" t="s">
        <v>13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5</v>
      </c>
      <c r="I489">
        <v>13</v>
      </c>
      <c r="J489">
        <v>2</v>
      </c>
      <c r="K489">
        <v>2</v>
      </c>
      <c r="L489">
        <v>0</v>
      </c>
    </row>
    <row r="490" spans="1:12" x14ac:dyDescent="0.2">
      <c r="A490" t="s">
        <v>506</v>
      </c>
      <c r="B490" t="s">
        <v>28</v>
      </c>
      <c r="C490">
        <v>1</v>
      </c>
      <c r="D490">
        <v>6</v>
      </c>
      <c r="E490">
        <v>4</v>
      </c>
      <c r="F490">
        <v>1</v>
      </c>
      <c r="G490">
        <v>0.5</v>
      </c>
      <c r="H490">
        <v>6</v>
      </c>
      <c r="I490">
        <v>44</v>
      </c>
      <c r="J490">
        <v>15</v>
      </c>
      <c r="K490">
        <v>9</v>
      </c>
      <c r="L490">
        <v>0</v>
      </c>
    </row>
    <row r="491" spans="1:12" x14ac:dyDescent="0.2">
      <c r="A491" t="s">
        <v>507</v>
      </c>
      <c r="B491" t="s">
        <v>65</v>
      </c>
      <c r="C491">
        <v>0</v>
      </c>
      <c r="D491">
        <v>4</v>
      </c>
      <c r="E491">
        <v>6</v>
      </c>
      <c r="F491">
        <v>0</v>
      </c>
      <c r="G491">
        <v>0.33300000000000002</v>
      </c>
      <c r="H491">
        <v>4</v>
      </c>
      <c r="I491">
        <v>13</v>
      </c>
      <c r="J491">
        <v>1</v>
      </c>
      <c r="K491">
        <v>4</v>
      </c>
      <c r="L491">
        <v>0</v>
      </c>
    </row>
    <row r="492" spans="1:12" x14ac:dyDescent="0.2">
      <c r="A492" t="s">
        <v>508</v>
      </c>
      <c r="B492" t="s">
        <v>65</v>
      </c>
      <c r="C492">
        <v>0</v>
      </c>
      <c r="D492">
        <v>10</v>
      </c>
      <c r="E492">
        <v>25</v>
      </c>
      <c r="F492">
        <v>4</v>
      </c>
      <c r="G492">
        <v>1</v>
      </c>
      <c r="H492">
        <v>2</v>
      </c>
      <c r="I492">
        <v>42</v>
      </c>
      <c r="J492">
        <v>2</v>
      </c>
      <c r="K492">
        <v>12</v>
      </c>
      <c r="L492">
        <v>0</v>
      </c>
    </row>
    <row r="493" spans="1:12" x14ac:dyDescent="0.2">
      <c r="A493" t="s">
        <v>509</v>
      </c>
      <c r="B493" t="s">
        <v>65</v>
      </c>
      <c r="C493">
        <v>0</v>
      </c>
      <c r="D493">
        <v>7</v>
      </c>
      <c r="E493">
        <v>6</v>
      </c>
      <c r="F493">
        <v>0</v>
      </c>
      <c r="G493">
        <v>0.33300000000000002</v>
      </c>
      <c r="H493">
        <v>4</v>
      </c>
      <c r="I493">
        <v>46</v>
      </c>
      <c r="J493">
        <v>1</v>
      </c>
      <c r="K493">
        <v>9</v>
      </c>
      <c r="L493">
        <v>0</v>
      </c>
    </row>
    <row r="494" spans="1:12" x14ac:dyDescent="0.2">
      <c r="A494" t="s">
        <v>510</v>
      </c>
      <c r="B494" t="s">
        <v>21</v>
      </c>
      <c r="C494">
        <v>0</v>
      </c>
      <c r="D494">
        <v>2</v>
      </c>
      <c r="E494">
        <v>1</v>
      </c>
      <c r="F494">
        <v>0</v>
      </c>
      <c r="G494">
        <v>1</v>
      </c>
      <c r="H494">
        <v>4</v>
      </c>
      <c r="I494">
        <v>6</v>
      </c>
      <c r="J494">
        <v>1</v>
      </c>
      <c r="K494">
        <v>2</v>
      </c>
      <c r="L494">
        <v>0</v>
      </c>
    </row>
    <row r="495" spans="1:12" x14ac:dyDescent="0.2">
      <c r="A495" t="s">
        <v>511</v>
      </c>
      <c r="B495" t="s">
        <v>21</v>
      </c>
      <c r="C495">
        <v>1</v>
      </c>
      <c r="D495">
        <v>5</v>
      </c>
      <c r="E495">
        <v>4</v>
      </c>
      <c r="F495">
        <v>1</v>
      </c>
      <c r="G495">
        <v>0.5</v>
      </c>
      <c r="H495">
        <v>0</v>
      </c>
      <c r="I495">
        <v>9</v>
      </c>
      <c r="J495">
        <v>2</v>
      </c>
      <c r="K495">
        <v>6</v>
      </c>
      <c r="L495">
        <v>1</v>
      </c>
    </row>
    <row r="496" spans="1:12" x14ac:dyDescent="0.2">
      <c r="A496" t="s">
        <v>512</v>
      </c>
      <c r="B496" t="s">
        <v>21</v>
      </c>
      <c r="C496">
        <v>1</v>
      </c>
      <c r="D496">
        <v>7</v>
      </c>
      <c r="E496">
        <v>16</v>
      </c>
      <c r="F496">
        <v>1</v>
      </c>
      <c r="G496">
        <v>0.25</v>
      </c>
      <c r="H496">
        <v>1</v>
      </c>
      <c r="I496">
        <v>30</v>
      </c>
      <c r="J496">
        <v>2</v>
      </c>
      <c r="K496">
        <v>11</v>
      </c>
      <c r="L496">
        <v>0</v>
      </c>
    </row>
    <row r="497" spans="1:12" x14ac:dyDescent="0.2">
      <c r="A497" t="s">
        <v>513</v>
      </c>
      <c r="B497" t="s">
        <v>21</v>
      </c>
      <c r="C497">
        <v>3</v>
      </c>
      <c r="D497">
        <v>2</v>
      </c>
      <c r="E497">
        <v>4</v>
      </c>
      <c r="F497">
        <v>2</v>
      </c>
      <c r="G497">
        <v>0.5</v>
      </c>
      <c r="H497">
        <v>0</v>
      </c>
      <c r="I497">
        <v>7</v>
      </c>
      <c r="J497">
        <v>2</v>
      </c>
      <c r="K497">
        <v>4</v>
      </c>
      <c r="L497">
        <v>0</v>
      </c>
    </row>
    <row r="498" spans="1:12" x14ac:dyDescent="0.2">
      <c r="A498" t="s">
        <v>514</v>
      </c>
      <c r="B498" t="s">
        <v>21</v>
      </c>
      <c r="C498">
        <v>0</v>
      </c>
      <c r="D498">
        <v>4</v>
      </c>
      <c r="E498">
        <v>6</v>
      </c>
      <c r="F498">
        <v>0</v>
      </c>
      <c r="G498">
        <v>0.5</v>
      </c>
      <c r="H498">
        <v>5</v>
      </c>
      <c r="I498">
        <v>12</v>
      </c>
      <c r="J498">
        <v>1</v>
      </c>
      <c r="K498">
        <v>4</v>
      </c>
      <c r="L498">
        <v>0</v>
      </c>
    </row>
    <row r="499" spans="1:12" x14ac:dyDescent="0.2">
      <c r="A499" t="s">
        <v>515</v>
      </c>
      <c r="B499" t="s">
        <v>28</v>
      </c>
      <c r="C499">
        <v>1</v>
      </c>
      <c r="D499">
        <v>3</v>
      </c>
      <c r="E499">
        <v>3</v>
      </c>
      <c r="F499">
        <v>1</v>
      </c>
      <c r="G499">
        <v>1</v>
      </c>
      <c r="H499">
        <v>0</v>
      </c>
      <c r="I499">
        <v>6</v>
      </c>
      <c r="J499">
        <v>2</v>
      </c>
      <c r="K499">
        <v>4</v>
      </c>
      <c r="L499">
        <v>0</v>
      </c>
    </row>
    <row r="500" spans="1:12" x14ac:dyDescent="0.2">
      <c r="A500" t="s">
        <v>516</v>
      </c>
      <c r="B500" t="s">
        <v>21</v>
      </c>
      <c r="C500">
        <v>0</v>
      </c>
      <c r="D500">
        <v>3</v>
      </c>
      <c r="E500">
        <v>0</v>
      </c>
      <c r="F500">
        <v>0</v>
      </c>
      <c r="G500">
        <v>1</v>
      </c>
      <c r="H500">
        <v>1</v>
      </c>
      <c r="I500">
        <v>6</v>
      </c>
      <c r="J500">
        <v>1</v>
      </c>
      <c r="K500">
        <v>3</v>
      </c>
      <c r="L500">
        <v>0</v>
      </c>
    </row>
    <row r="501" spans="1:12" x14ac:dyDescent="0.2">
      <c r="A501" t="s">
        <v>517</v>
      </c>
      <c r="B501" t="s">
        <v>28</v>
      </c>
      <c r="C501">
        <v>0</v>
      </c>
      <c r="D501">
        <v>3</v>
      </c>
      <c r="E501">
        <v>17</v>
      </c>
      <c r="F501">
        <v>1</v>
      </c>
      <c r="G501">
        <v>1</v>
      </c>
      <c r="H501">
        <v>2</v>
      </c>
      <c r="I501">
        <v>32</v>
      </c>
      <c r="J501">
        <v>4</v>
      </c>
      <c r="K501">
        <v>8</v>
      </c>
      <c r="L501">
        <v>0</v>
      </c>
    </row>
    <row r="502" spans="1:12" x14ac:dyDescent="0.2">
      <c r="A502" t="s">
        <v>518</v>
      </c>
      <c r="B502" t="s">
        <v>65</v>
      </c>
      <c r="C502">
        <v>0</v>
      </c>
      <c r="D502">
        <v>11</v>
      </c>
      <c r="E502">
        <v>55</v>
      </c>
      <c r="F502">
        <v>0</v>
      </c>
      <c r="G502">
        <v>0.16700000000000001</v>
      </c>
      <c r="H502">
        <v>5</v>
      </c>
      <c r="I502">
        <v>33</v>
      </c>
      <c r="J502">
        <v>1</v>
      </c>
      <c r="K502">
        <v>11</v>
      </c>
      <c r="L502">
        <v>0</v>
      </c>
    </row>
    <row r="503" spans="1:12" x14ac:dyDescent="0.2">
      <c r="A503" t="s">
        <v>519</v>
      </c>
      <c r="B503" t="s">
        <v>21</v>
      </c>
      <c r="C503">
        <v>0</v>
      </c>
      <c r="D503">
        <v>3</v>
      </c>
      <c r="E503">
        <v>6</v>
      </c>
      <c r="F503">
        <v>1</v>
      </c>
      <c r="G503">
        <v>0.5</v>
      </c>
      <c r="H503">
        <v>0</v>
      </c>
      <c r="I503">
        <v>25</v>
      </c>
      <c r="J503">
        <v>1</v>
      </c>
      <c r="K503">
        <v>4</v>
      </c>
      <c r="L503">
        <v>0</v>
      </c>
    </row>
    <row r="504" spans="1:12" x14ac:dyDescent="0.2">
      <c r="A504" t="s">
        <v>520</v>
      </c>
      <c r="B504" t="s">
        <v>16</v>
      </c>
      <c r="C504">
        <v>0</v>
      </c>
      <c r="D504">
        <v>4</v>
      </c>
      <c r="E504">
        <v>13</v>
      </c>
      <c r="F504">
        <v>1</v>
      </c>
      <c r="G504">
        <v>0.33300000000000002</v>
      </c>
      <c r="H504">
        <v>2</v>
      </c>
      <c r="I504">
        <v>33</v>
      </c>
      <c r="J504">
        <v>4</v>
      </c>
      <c r="K504">
        <v>6</v>
      </c>
      <c r="L504">
        <v>0</v>
      </c>
    </row>
    <row r="505" spans="1:12" x14ac:dyDescent="0.2">
      <c r="A505" t="s">
        <v>521</v>
      </c>
      <c r="B505" t="s">
        <v>16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4</v>
      </c>
      <c r="I505">
        <v>45</v>
      </c>
      <c r="J505">
        <v>2</v>
      </c>
      <c r="K505">
        <v>7</v>
      </c>
      <c r="L505">
        <v>0</v>
      </c>
    </row>
    <row r="506" spans="1:12" x14ac:dyDescent="0.2">
      <c r="A506" t="s">
        <v>522</v>
      </c>
      <c r="B506" t="s">
        <v>28</v>
      </c>
      <c r="C506">
        <v>0</v>
      </c>
      <c r="D506">
        <v>2</v>
      </c>
      <c r="E506">
        <v>0</v>
      </c>
      <c r="F506">
        <v>0</v>
      </c>
      <c r="G506">
        <v>1</v>
      </c>
      <c r="H506">
        <v>0</v>
      </c>
      <c r="I506">
        <v>5</v>
      </c>
      <c r="J506">
        <v>1</v>
      </c>
      <c r="K506">
        <v>2</v>
      </c>
      <c r="L506">
        <v>0</v>
      </c>
    </row>
    <row r="507" spans="1:12" x14ac:dyDescent="0.2">
      <c r="A507" t="s">
        <v>523</v>
      </c>
      <c r="B507" t="s">
        <v>13</v>
      </c>
      <c r="C507">
        <v>0</v>
      </c>
      <c r="D507">
        <v>6</v>
      </c>
      <c r="E507">
        <v>5</v>
      </c>
      <c r="F507">
        <v>0</v>
      </c>
      <c r="G507">
        <v>0.33300000000000002</v>
      </c>
      <c r="H507">
        <v>9</v>
      </c>
      <c r="I507">
        <v>34</v>
      </c>
      <c r="J507">
        <v>1</v>
      </c>
      <c r="K507">
        <v>6</v>
      </c>
      <c r="L507">
        <v>0</v>
      </c>
    </row>
    <row r="508" spans="1:12" x14ac:dyDescent="0.2">
      <c r="A508" t="s">
        <v>524</v>
      </c>
      <c r="B508" t="s">
        <v>16</v>
      </c>
      <c r="C508">
        <v>0</v>
      </c>
      <c r="D508">
        <v>11</v>
      </c>
      <c r="E508">
        <v>0</v>
      </c>
      <c r="F508">
        <v>1</v>
      </c>
      <c r="G508">
        <v>0.5</v>
      </c>
      <c r="H508">
        <v>4</v>
      </c>
      <c r="I508">
        <v>26</v>
      </c>
      <c r="J508">
        <v>8</v>
      </c>
      <c r="K508">
        <v>12</v>
      </c>
      <c r="L508">
        <v>0</v>
      </c>
    </row>
    <row r="509" spans="1:12" x14ac:dyDescent="0.2">
      <c r="A509" t="s">
        <v>525</v>
      </c>
      <c r="B509" t="s">
        <v>13</v>
      </c>
      <c r="C509">
        <v>0</v>
      </c>
      <c r="D509">
        <v>7</v>
      </c>
      <c r="E509">
        <v>21</v>
      </c>
      <c r="F509">
        <v>0</v>
      </c>
      <c r="G509">
        <v>0.5</v>
      </c>
      <c r="H509">
        <v>4</v>
      </c>
      <c r="I509">
        <v>21</v>
      </c>
      <c r="J509">
        <v>1</v>
      </c>
      <c r="K509">
        <v>7</v>
      </c>
      <c r="L509">
        <v>0</v>
      </c>
    </row>
    <row r="510" spans="1:12" x14ac:dyDescent="0.2">
      <c r="A510" t="s">
        <v>526</v>
      </c>
      <c r="B510" t="s">
        <v>28</v>
      </c>
      <c r="C510">
        <v>1</v>
      </c>
      <c r="D510">
        <v>5</v>
      </c>
      <c r="E510">
        <v>0</v>
      </c>
      <c r="F510">
        <v>3</v>
      </c>
      <c r="G510">
        <v>0.5</v>
      </c>
      <c r="H510">
        <v>1</v>
      </c>
      <c r="I510">
        <v>11</v>
      </c>
      <c r="J510">
        <v>2</v>
      </c>
      <c r="K510">
        <v>5</v>
      </c>
      <c r="L510">
        <v>0</v>
      </c>
    </row>
    <row r="511" spans="1:12" x14ac:dyDescent="0.2">
      <c r="A511" t="s">
        <v>527</v>
      </c>
      <c r="B511" t="s">
        <v>28</v>
      </c>
      <c r="C511">
        <v>2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3</v>
      </c>
      <c r="J511">
        <v>1</v>
      </c>
      <c r="K511">
        <v>2</v>
      </c>
      <c r="L511">
        <v>0</v>
      </c>
    </row>
    <row r="512" spans="1:12" x14ac:dyDescent="0.2">
      <c r="A512" t="s">
        <v>528</v>
      </c>
      <c r="B512" t="s">
        <v>65</v>
      </c>
      <c r="C512">
        <v>0</v>
      </c>
      <c r="D512">
        <v>6</v>
      </c>
      <c r="E512">
        <v>15</v>
      </c>
      <c r="F512">
        <v>0</v>
      </c>
      <c r="G512">
        <v>0.5</v>
      </c>
      <c r="H512">
        <v>4</v>
      </c>
      <c r="I512">
        <v>14</v>
      </c>
      <c r="J512">
        <v>1</v>
      </c>
      <c r="K512">
        <v>6</v>
      </c>
      <c r="L512">
        <v>0</v>
      </c>
    </row>
    <row r="513" spans="1:12" x14ac:dyDescent="0.2">
      <c r="A513" t="s">
        <v>529</v>
      </c>
      <c r="B513" t="s">
        <v>13</v>
      </c>
      <c r="C513">
        <v>0</v>
      </c>
      <c r="D513">
        <v>2</v>
      </c>
      <c r="E513">
        <v>11</v>
      </c>
      <c r="F513">
        <v>1</v>
      </c>
      <c r="G513">
        <v>0.5</v>
      </c>
      <c r="H513">
        <v>8</v>
      </c>
      <c r="I513">
        <v>47</v>
      </c>
      <c r="J513">
        <v>0</v>
      </c>
      <c r="K513">
        <v>6</v>
      </c>
      <c r="L513">
        <v>0</v>
      </c>
    </row>
    <row r="514" spans="1:12" x14ac:dyDescent="0.2">
      <c r="A514" t="s">
        <v>530</v>
      </c>
      <c r="B514" t="s">
        <v>21</v>
      </c>
      <c r="C514">
        <v>0</v>
      </c>
      <c r="D514">
        <v>2</v>
      </c>
      <c r="E514">
        <v>3</v>
      </c>
      <c r="F514">
        <v>1</v>
      </c>
      <c r="G514">
        <v>0.5</v>
      </c>
      <c r="H514">
        <v>1</v>
      </c>
      <c r="I514">
        <v>24</v>
      </c>
      <c r="J514">
        <v>3</v>
      </c>
      <c r="K514">
        <v>3</v>
      </c>
      <c r="L514">
        <v>0</v>
      </c>
    </row>
    <row r="515" spans="1:12" x14ac:dyDescent="0.2">
      <c r="A515" t="s">
        <v>531</v>
      </c>
      <c r="B515" t="s">
        <v>21</v>
      </c>
      <c r="C515">
        <v>0</v>
      </c>
      <c r="D515">
        <v>3</v>
      </c>
      <c r="E515">
        <v>3</v>
      </c>
      <c r="F515">
        <v>0</v>
      </c>
      <c r="G515">
        <v>0.5</v>
      </c>
      <c r="H515">
        <v>4</v>
      </c>
      <c r="I515">
        <v>15</v>
      </c>
      <c r="J515">
        <v>1</v>
      </c>
      <c r="K515">
        <v>3</v>
      </c>
      <c r="L515">
        <v>0</v>
      </c>
    </row>
    <row r="516" spans="1:12" x14ac:dyDescent="0.2">
      <c r="A516" t="s">
        <v>532</v>
      </c>
      <c r="B516" t="s">
        <v>65</v>
      </c>
      <c r="C516">
        <v>0</v>
      </c>
      <c r="D516">
        <v>3</v>
      </c>
      <c r="E516">
        <v>3</v>
      </c>
      <c r="F516">
        <v>0</v>
      </c>
      <c r="G516">
        <v>0.5</v>
      </c>
      <c r="H516">
        <v>4</v>
      </c>
      <c r="I516">
        <v>8</v>
      </c>
      <c r="J516">
        <v>1</v>
      </c>
      <c r="K516">
        <v>3</v>
      </c>
      <c r="L516">
        <v>0</v>
      </c>
    </row>
    <row r="517" spans="1:12" x14ac:dyDescent="0.2">
      <c r="A517" t="s">
        <v>533</v>
      </c>
      <c r="B517" t="s">
        <v>28</v>
      </c>
      <c r="C517">
        <v>0</v>
      </c>
      <c r="D517">
        <v>9</v>
      </c>
      <c r="E517">
        <v>0</v>
      </c>
      <c r="F517">
        <v>3</v>
      </c>
      <c r="G517">
        <v>1</v>
      </c>
      <c r="H517">
        <v>1</v>
      </c>
      <c r="I517">
        <v>30</v>
      </c>
      <c r="J517">
        <v>2</v>
      </c>
      <c r="K517">
        <v>9</v>
      </c>
      <c r="L517">
        <v>0</v>
      </c>
    </row>
    <row r="518" spans="1:12" x14ac:dyDescent="0.2">
      <c r="A518" t="s">
        <v>534</v>
      </c>
      <c r="B518" t="s">
        <v>28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5</v>
      </c>
      <c r="J518">
        <v>1</v>
      </c>
      <c r="K518">
        <v>3</v>
      </c>
      <c r="L518">
        <v>0</v>
      </c>
    </row>
    <row r="519" spans="1:12" x14ac:dyDescent="0.2">
      <c r="A519" t="s">
        <v>535</v>
      </c>
      <c r="B519" t="s">
        <v>65</v>
      </c>
      <c r="C519">
        <v>0</v>
      </c>
      <c r="D519">
        <v>5</v>
      </c>
      <c r="E519">
        <v>0</v>
      </c>
      <c r="F519">
        <v>0</v>
      </c>
      <c r="G519">
        <v>0.5</v>
      </c>
      <c r="H519">
        <v>4</v>
      </c>
      <c r="I519">
        <v>15</v>
      </c>
      <c r="J519">
        <v>1</v>
      </c>
      <c r="K519">
        <v>5</v>
      </c>
      <c r="L519">
        <v>0</v>
      </c>
    </row>
    <row r="520" spans="1:12" x14ac:dyDescent="0.2">
      <c r="A520" t="s">
        <v>536</v>
      </c>
      <c r="B520" t="s">
        <v>21</v>
      </c>
      <c r="C520">
        <v>10</v>
      </c>
      <c r="D520">
        <v>4</v>
      </c>
      <c r="E520">
        <v>2</v>
      </c>
      <c r="F520">
        <v>1</v>
      </c>
      <c r="G520">
        <v>1</v>
      </c>
      <c r="H520">
        <v>1</v>
      </c>
      <c r="I520">
        <v>16</v>
      </c>
      <c r="J520">
        <v>2</v>
      </c>
      <c r="K520">
        <v>6</v>
      </c>
      <c r="L520">
        <v>0</v>
      </c>
    </row>
    <row r="521" spans="1:12" x14ac:dyDescent="0.2">
      <c r="A521" t="s">
        <v>537</v>
      </c>
      <c r="B521" t="s">
        <v>21</v>
      </c>
      <c r="C521">
        <v>0</v>
      </c>
      <c r="D521">
        <v>5</v>
      </c>
      <c r="E521">
        <v>10</v>
      </c>
      <c r="F521">
        <v>0</v>
      </c>
      <c r="G521">
        <v>0.33300000000000002</v>
      </c>
      <c r="H521">
        <v>4</v>
      </c>
      <c r="I521">
        <v>12</v>
      </c>
      <c r="J521">
        <v>1</v>
      </c>
      <c r="K521">
        <v>5</v>
      </c>
      <c r="L521">
        <v>0</v>
      </c>
    </row>
    <row r="522" spans="1:12" x14ac:dyDescent="0.2">
      <c r="A522" t="s">
        <v>538</v>
      </c>
      <c r="B522" t="s">
        <v>24</v>
      </c>
      <c r="C522">
        <v>0</v>
      </c>
      <c r="D522">
        <v>3</v>
      </c>
      <c r="E522">
        <v>0</v>
      </c>
      <c r="F522">
        <v>1</v>
      </c>
      <c r="G522">
        <v>1</v>
      </c>
      <c r="H522">
        <v>0</v>
      </c>
      <c r="I522">
        <v>3</v>
      </c>
      <c r="J522">
        <v>3</v>
      </c>
      <c r="K522">
        <v>3</v>
      </c>
      <c r="L522">
        <v>0</v>
      </c>
    </row>
    <row r="523" spans="1:12" x14ac:dyDescent="0.2">
      <c r="A523" t="s">
        <v>539</v>
      </c>
      <c r="B523" t="s">
        <v>16</v>
      </c>
      <c r="C523">
        <v>0</v>
      </c>
      <c r="D523">
        <v>10</v>
      </c>
      <c r="E523">
        <v>21</v>
      </c>
      <c r="F523">
        <v>1</v>
      </c>
      <c r="G523">
        <v>0.33300000000000002</v>
      </c>
      <c r="H523">
        <v>7</v>
      </c>
      <c r="I523">
        <v>69</v>
      </c>
      <c r="J523">
        <v>5</v>
      </c>
      <c r="K523">
        <v>18</v>
      </c>
      <c r="L523">
        <v>0</v>
      </c>
    </row>
    <row r="524" spans="1:12" x14ac:dyDescent="0.2">
      <c r="A524" t="s">
        <v>540</v>
      </c>
      <c r="B524" t="s">
        <v>28</v>
      </c>
      <c r="C524">
        <v>0</v>
      </c>
      <c r="D524">
        <v>0</v>
      </c>
      <c r="E524">
        <v>0</v>
      </c>
      <c r="F524">
        <v>1</v>
      </c>
      <c r="G524">
        <v>0.5</v>
      </c>
      <c r="H524">
        <v>0</v>
      </c>
      <c r="I524">
        <v>5</v>
      </c>
      <c r="J524">
        <v>1</v>
      </c>
      <c r="K524">
        <v>3</v>
      </c>
      <c r="L524">
        <v>0</v>
      </c>
    </row>
    <row r="525" spans="1:12" x14ac:dyDescent="0.2">
      <c r="A525" t="s">
        <v>541</v>
      </c>
      <c r="B525" t="s">
        <v>28</v>
      </c>
      <c r="C525">
        <v>0</v>
      </c>
      <c r="D525">
        <v>4</v>
      </c>
      <c r="E525">
        <v>0</v>
      </c>
      <c r="F525">
        <v>1</v>
      </c>
      <c r="G525">
        <v>0.5</v>
      </c>
      <c r="H525">
        <v>1</v>
      </c>
      <c r="I525">
        <v>7</v>
      </c>
      <c r="J525">
        <v>1</v>
      </c>
      <c r="K525">
        <v>4</v>
      </c>
      <c r="L525">
        <v>0</v>
      </c>
    </row>
    <row r="526" spans="1:12" x14ac:dyDescent="0.2">
      <c r="A526" t="s">
        <v>542</v>
      </c>
      <c r="B526" t="s">
        <v>16</v>
      </c>
      <c r="C526">
        <v>0</v>
      </c>
      <c r="D526">
        <v>4</v>
      </c>
      <c r="E526">
        <v>6</v>
      </c>
      <c r="F526">
        <v>0</v>
      </c>
      <c r="G526">
        <v>0.33300000000000002</v>
      </c>
      <c r="H526">
        <v>4</v>
      </c>
      <c r="I526">
        <v>23</v>
      </c>
      <c r="J526">
        <v>1</v>
      </c>
      <c r="K526">
        <v>4</v>
      </c>
      <c r="L526">
        <v>0</v>
      </c>
    </row>
    <row r="527" spans="1:12" x14ac:dyDescent="0.2">
      <c r="A527" t="s">
        <v>543</v>
      </c>
      <c r="B527" t="s">
        <v>16</v>
      </c>
      <c r="C527">
        <v>0</v>
      </c>
      <c r="D527">
        <v>8</v>
      </c>
      <c r="E527">
        <v>7</v>
      </c>
      <c r="F527">
        <v>2</v>
      </c>
      <c r="G527">
        <v>0.33300000000000002</v>
      </c>
      <c r="H527">
        <v>5</v>
      </c>
      <c r="I527">
        <v>21</v>
      </c>
      <c r="J527">
        <v>8</v>
      </c>
      <c r="K527">
        <v>8</v>
      </c>
      <c r="L527">
        <v>6</v>
      </c>
    </row>
    <row r="528" spans="1:12" x14ac:dyDescent="0.2">
      <c r="A528" t="s">
        <v>544</v>
      </c>
      <c r="B528" t="s">
        <v>16</v>
      </c>
      <c r="C528">
        <v>2</v>
      </c>
      <c r="D528">
        <v>6</v>
      </c>
      <c r="E528">
        <v>13</v>
      </c>
      <c r="F528">
        <v>1</v>
      </c>
      <c r="G528">
        <v>0.5</v>
      </c>
      <c r="H528">
        <v>6</v>
      </c>
      <c r="I528">
        <v>49</v>
      </c>
      <c r="J528">
        <v>9</v>
      </c>
      <c r="K528">
        <v>7</v>
      </c>
      <c r="L528">
        <v>0</v>
      </c>
    </row>
    <row r="529" spans="1:12" x14ac:dyDescent="0.2">
      <c r="A529" t="s">
        <v>545</v>
      </c>
      <c r="B529" t="s">
        <v>16</v>
      </c>
      <c r="C529">
        <v>0</v>
      </c>
      <c r="D529">
        <v>19</v>
      </c>
      <c r="E529">
        <v>0</v>
      </c>
      <c r="F529">
        <v>1</v>
      </c>
      <c r="G529">
        <v>0.5</v>
      </c>
      <c r="H529">
        <v>11</v>
      </c>
      <c r="I529">
        <v>65</v>
      </c>
      <c r="J529">
        <v>1</v>
      </c>
      <c r="K529">
        <v>19</v>
      </c>
      <c r="L529">
        <v>0</v>
      </c>
    </row>
    <row r="530" spans="1:12" x14ac:dyDescent="0.2">
      <c r="A530" t="s">
        <v>546</v>
      </c>
      <c r="B530" t="s">
        <v>13</v>
      </c>
      <c r="C530">
        <v>0</v>
      </c>
      <c r="D530">
        <v>16</v>
      </c>
      <c r="E530">
        <v>0</v>
      </c>
      <c r="F530">
        <v>0</v>
      </c>
      <c r="G530">
        <v>0.33300000000000002</v>
      </c>
      <c r="H530">
        <v>10</v>
      </c>
      <c r="I530">
        <v>31</v>
      </c>
      <c r="J530">
        <v>1</v>
      </c>
      <c r="K530">
        <v>16</v>
      </c>
      <c r="L530">
        <v>0</v>
      </c>
    </row>
    <row r="531" spans="1:12" x14ac:dyDescent="0.2">
      <c r="A531" t="s">
        <v>547</v>
      </c>
      <c r="B531" t="s">
        <v>24</v>
      </c>
      <c r="C531">
        <v>0</v>
      </c>
      <c r="D531">
        <v>2</v>
      </c>
      <c r="E531">
        <v>1</v>
      </c>
      <c r="F531">
        <v>0</v>
      </c>
      <c r="G531">
        <v>1</v>
      </c>
      <c r="H531">
        <v>3</v>
      </c>
      <c r="I531">
        <v>4</v>
      </c>
      <c r="J531">
        <v>0</v>
      </c>
      <c r="K531">
        <v>2</v>
      </c>
      <c r="L531">
        <v>0</v>
      </c>
    </row>
    <row r="532" spans="1:12" x14ac:dyDescent="0.2">
      <c r="A532" t="s">
        <v>548</v>
      </c>
      <c r="B532" t="s">
        <v>24</v>
      </c>
      <c r="C532">
        <v>6</v>
      </c>
      <c r="D532">
        <v>5</v>
      </c>
      <c r="E532">
        <v>0</v>
      </c>
      <c r="F532">
        <v>1</v>
      </c>
      <c r="G532">
        <v>1</v>
      </c>
      <c r="H532">
        <v>18</v>
      </c>
      <c r="I532">
        <v>73</v>
      </c>
      <c r="J532">
        <v>0</v>
      </c>
      <c r="K532">
        <v>7</v>
      </c>
      <c r="L532">
        <v>0</v>
      </c>
    </row>
    <row r="533" spans="1:12" x14ac:dyDescent="0.2">
      <c r="A533" t="s">
        <v>549</v>
      </c>
      <c r="B533" t="s">
        <v>24</v>
      </c>
      <c r="C533">
        <v>0</v>
      </c>
      <c r="D533">
        <v>8</v>
      </c>
      <c r="E533">
        <v>26</v>
      </c>
      <c r="F533">
        <v>1</v>
      </c>
      <c r="G533">
        <v>0.16700000000000001</v>
      </c>
      <c r="H533">
        <v>5</v>
      </c>
      <c r="I533">
        <v>10</v>
      </c>
      <c r="J533">
        <v>1</v>
      </c>
      <c r="K533">
        <v>8</v>
      </c>
      <c r="L533">
        <v>0</v>
      </c>
    </row>
    <row r="534" spans="1:12" x14ac:dyDescent="0.2">
      <c r="A534" t="s">
        <v>550</v>
      </c>
      <c r="B534" t="s">
        <v>16</v>
      </c>
      <c r="C534">
        <v>27</v>
      </c>
      <c r="D534">
        <v>38</v>
      </c>
      <c r="E534">
        <v>313</v>
      </c>
      <c r="F534">
        <v>1</v>
      </c>
      <c r="G534">
        <v>0.2</v>
      </c>
      <c r="H534">
        <v>18</v>
      </c>
      <c r="I534">
        <v>104</v>
      </c>
      <c r="J534">
        <v>210</v>
      </c>
      <c r="K534">
        <v>42</v>
      </c>
      <c r="L534">
        <v>0</v>
      </c>
    </row>
    <row r="535" spans="1:12" x14ac:dyDescent="0.2">
      <c r="A535" t="s">
        <v>551</v>
      </c>
      <c r="B535" t="s">
        <v>16</v>
      </c>
      <c r="C535">
        <v>16</v>
      </c>
      <c r="D535">
        <v>96</v>
      </c>
      <c r="E535">
        <v>3398</v>
      </c>
      <c r="F535">
        <v>1</v>
      </c>
      <c r="G535">
        <v>0.1</v>
      </c>
      <c r="H535">
        <v>66</v>
      </c>
      <c r="I535">
        <v>304</v>
      </c>
      <c r="J535">
        <v>256</v>
      </c>
      <c r="K535">
        <v>103</v>
      </c>
      <c r="L535">
        <v>1</v>
      </c>
    </row>
    <row r="536" spans="1:12" x14ac:dyDescent="0.2">
      <c r="A536" t="s">
        <v>552</v>
      </c>
      <c r="B536" t="s">
        <v>13</v>
      </c>
      <c r="C536">
        <v>2</v>
      </c>
      <c r="D536">
        <v>49</v>
      </c>
      <c r="E536">
        <v>0</v>
      </c>
      <c r="F536">
        <v>0</v>
      </c>
      <c r="G536">
        <v>0.33300000000000002</v>
      </c>
      <c r="H536">
        <v>19</v>
      </c>
      <c r="I536">
        <v>143</v>
      </c>
      <c r="J536">
        <v>1</v>
      </c>
      <c r="K536">
        <v>49</v>
      </c>
      <c r="L536">
        <v>0</v>
      </c>
    </row>
    <row r="537" spans="1:12" x14ac:dyDescent="0.2">
      <c r="A537" t="s">
        <v>553</v>
      </c>
      <c r="B537" t="s">
        <v>28</v>
      </c>
      <c r="C537">
        <v>0</v>
      </c>
      <c r="D537">
        <v>2</v>
      </c>
      <c r="E537">
        <v>0</v>
      </c>
      <c r="F537">
        <v>3</v>
      </c>
      <c r="G537">
        <v>1</v>
      </c>
      <c r="H537">
        <v>0</v>
      </c>
      <c r="I537">
        <v>4</v>
      </c>
      <c r="J537">
        <v>62</v>
      </c>
      <c r="K537">
        <v>2</v>
      </c>
      <c r="L537">
        <v>8</v>
      </c>
    </row>
    <row r="538" spans="1:12" x14ac:dyDescent="0.2">
      <c r="A538" t="s">
        <v>554</v>
      </c>
      <c r="B538" t="s">
        <v>16</v>
      </c>
      <c r="C538">
        <v>4</v>
      </c>
      <c r="D538">
        <v>24</v>
      </c>
      <c r="E538">
        <v>138</v>
      </c>
      <c r="F538">
        <v>1</v>
      </c>
      <c r="G538">
        <v>1</v>
      </c>
      <c r="H538">
        <v>5</v>
      </c>
      <c r="I538">
        <v>51</v>
      </c>
      <c r="J538">
        <v>153</v>
      </c>
      <c r="K538">
        <v>24</v>
      </c>
      <c r="L538">
        <v>1</v>
      </c>
    </row>
    <row r="539" spans="1:12" x14ac:dyDescent="0.2">
      <c r="A539" t="s">
        <v>555</v>
      </c>
      <c r="B539" t="s">
        <v>24</v>
      </c>
      <c r="C539">
        <v>1</v>
      </c>
      <c r="D539">
        <v>2</v>
      </c>
      <c r="E539">
        <v>0</v>
      </c>
      <c r="F539">
        <v>1</v>
      </c>
      <c r="G539">
        <v>1</v>
      </c>
      <c r="H539">
        <v>2</v>
      </c>
      <c r="I539">
        <v>2</v>
      </c>
      <c r="J539">
        <v>5</v>
      </c>
      <c r="K539">
        <v>2</v>
      </c>
      <c r="L539">
        <v>0</v>
      </c>
    </row>
    <row r="540" spans="1:12" x14ac:dyDescent="0.2">
      <c r="A540" t="s">
        <v>556</v>
      </c>
      <c r="B540" t="s">
        <v>13</v>
      </c>
      <c r="C540">
        <v>0</v>
      </c>
      <c r="D540">
        <v>5</v>
      </c>
      <c r="E540">
        <v>3</v>
      </c>
      <c r="F540">
        <v>0</v>
      </c>
      <c r="G540">
        <v>1</v>
      </c>
      <c r="H540">
        <v>4</v>
      </c>
      <c r="I540">
        <v>26</v>
      </c>
      <c r="J540">
        <v>0</v>
      </c>
      <c r="K540">
        <v>6</v>
      </c>
      <c r="L540">
        <v>0</v>
      </c>
    </row>
    <row r="541" spans="1:12" x14ac:dyDescent="0.2">
      <c r="A541" t="s">
        <v>557</v>
      </c>
      <c r="B541" t="s">
        <v>16</v>
      </c>
      <c r="C541">
        <v>3</v>
      </c>
      <c r="D541">
        <v>24</v>
      </c>
      <c r="E541">
        <v>190</v>
      </c>
      <c r="F541">
        <v>1</v>
      </c>
      <c r="G541">
        <v>0.16700000000000001</v>
      </c>
      <c r="H541">
        <v>15</v>
      </c>
      <c r="I541">
        <v>105</v>
      </c>
      <c r="J541">
        <v>47</v>
      </c>
      <c r="K541">
        <v>31</v>
      </c>
      <c r="L541">
        <v>0</v>
      </c>
    </row>
    <row r="542" spans="1:12" x14ac:dyDescent="0.2">
      <c r="A542" t="s">
        <v>558</v>
      </c>
      <c r="B542" t="s">
        <v>13</v>
      </c>
      <c r="C542">
        <v>0</v>
      </c>
      <c r="D542">
        <v>15</v>
      </c>
      <c r="E542">
        <v>80</v>
      </c>
      <c r="F542">
        <v>0</v>
      </c>
      <c r="G542">
        <v>0.33300000000000002</v>
      </c>
      <c r="H542">
        <v>19</v>
      </c>
      <c r="I542">
        <v>73</v>
      </c>
      <c r="J542">
        <v>6</v>
      </c>
      <c r="K542">
        <v>18</v>
      </c>
      <c r="L542">
        <v>0</v>
      </c>
    </row>
    <row r="543" spans="1:12" x14ac:dyDescent="0.2">
      <c r="A543" t="s">
        <v>559</v>
      </c>
      <c r="B543" t="s">
        <v>21</v>
      </c>
      <c r="C543">
        <v>0</v>
      </c>
      <c r="D543">
        <v>5</v>
      </c>
      <c r="E543">
        <v>13</v>
      </c>
      <c r="F543">
        <v>1</v>
      </c>
      <c r="G543">
        <v>0.25</v>
      </c>
      <c r="H543">
        <v>0</v>
      </c>
      <c r="I543">
        <v>8</v>
      </c>
      <c r="J543">
        <v>1</v>
      </c>
      <c r="K543">
        <v>7</v>
      </c>
      <c r="L543">
        <v>0</v>
      </c>
    </row>
    <row r="544" spans="1:12" x14ac:dyDescent="0.2">
      <c r="A544" t="s">
        <v>560</v>
      </c>
      <c r="B544" t="s">
        <v>16</v>
      </c>
      <c r="C544">
        <v>0</v>
      </c>
      <c r="D544">
        <v>18</v>
      </c>
      <c r="E544">
        <v>117</v>
      </c>
      <c r="F544">
        <v>1</v>
      </c>
      <c r="G544">
        <v>0.2</v>
      </c>
      <c r="H544">
        <v>4</v>
      </c>
      <c r="I544">
        <v>43</v>
      </c>
      <c r="J544">
        <v>2</v>
      </c>
      <c r="K544">
        <v>21</v>
      </c>
      <c r="L544">
        <v>2</v>
      </c>
    </row>
    <row r="545" spans="1:12" x14ac:dyDescent="0.2">
      <c r="A545" t="s">
        <v>561</v>
      </c>
      <c r="B545" t="s">
        <v>21</v>
      </c>
      <c r="C545">
        <v>0</v>
      </c>
      <c r="D545">
        <v>2</v>
      </c>
      <c r="E545">
        <v>1</v>
      </c>
      <c r="F545">
        <v>0</v>
      </c>
      <c r="G545">
        <v>1</v>
      </c>
      <c r="H545">
        <v>3</v>
      </c>
      <c r="I545">
        <v>5</v>
      </c>
      <c r="J545">
        <v>1</v>
      </c>
      <c r="K545">
        <v>2</v>
      </c>
      <c r="L545">
        <v>0</v>
      </c>
    </row>
    <row r="546" spans="1:12" x14ac:dyDescent="0.2">
      <c r="A546" t="s">
        <v>562</v>
      </c>
      <c r="B546" t="s">
        <v>13</v>
      </c>
      <c r="C546">
        <v>0</v>
      </c>
      <c r="D546">
        <v>6</v>
      </c>
      <c r="E546">
        <v>0</v>
      </c>
      <c r="F546">
        <v>0</v>
      </c>
      <c r="G546">
        <v>1</v>
      </c>
      <c r="H546">
        <v>22</v>
      </c>
      <c r="I546">
        <v>71</v>
      </c>
      <c r="J546">
        <v>0</v>
      </c>
      <c r="K546">
        <v>7</v>
      </c>
      <c r="L546">
        <v>0</v>
      </c>
    </row>
    <row r="547" spans="1:12" x14ac:dyDescent="0.2">
      <c r="A547" t="s">
        <v>563</v>
      </c>
      <c r="B547" t="s">
        <v>65</v>
      </c>
      <c r="C547">
        <v>0</v>
      </c>
      <c r="D547">
        <v>2</v>
      </c>
      <c r="E547">
        <v>1</v>
      </c>
      <c r="F547">
        <v>0</v>
      </c>
      <c r="G547">
        <v>1</v>
      </c>
      <c r="H547">
        <v>3</v>
      </c>
      <c r="I547">
        <v>4</v>
      </c>
      <c r="J547">
        <v>1</v>
      </c>
      <c r="K547">
        <v>2</v>
      </c>
      <c r="L547">
        <v>0</v>
      </c>
    </row>
    <row r="548" spans="1:12" x14ac:dyDescent="0.2">
      <c r="A548" t="s">
        <v>564</v>
      </c>
      <c r="B548" t="s">
        <v>13</v>
      </c>
      <c r="C548">
        <v>0</v>
      </c>
      <c r="D548">
        <v>2</v>
      </c>
      <c r="E548">
        <v>1</v>
      </c>
      <c r="F548">
        <v>0</v>
      </c>
      <c r="G548">
        <v>1</v>
      </c>
      <c r="H548">
        <v>4</v>
      </c>
      <c r="I548">
        <v>7</v>
      </c>
      <c r="J548">
        <v>1</v>
      </c>
      <c r="K548">
        <v>2</v>
      </c>
      <c r="L548">
        <v>0</v>
      </c>
    </row>
    <row r="549" spans="1:12" x14ac:dyDescent="0.2">
      <c r="A549" t="s">
        <v>565</v>
      </c>
      <c r="B549" t="s">
        <v>16</v>
      </c>
      <c r="C549">
        <v>0</v>
      </c>
      <c r="D549">
        <v>11</v>
      </c>
      <c r="E549">
        <v>39</v>
      </c>
      <c r="F549">
        <v>0</v>
      </c>
      <c r="G549">
        <v>0.16700000000000001</v>
      </c>
      <c r="H549">
        <v>8</v>
      </c>
      <c r="I549">
        <v>29</v>
      </c>
      <c r="J549">
        <v>13</v>
      </c>
      <c r="K549">
        <v>11</v>
      </c>
      <c r="L549">
        <v>2</v>
      </c>
    </row>
    <row r="550" spans="1:12" x14ac:dyDescent="0.2">
      <c r="A550" t="s">
        <v>566</v>
      </c>
      <c r="B550" t="s">
        <v>16</v>
      </c>
      <c r="C550">
        <v>0</v>
      </c>
      <c r="D550">
        <v>4</v>
      </c>
      <c r="E550">
        <v>6</v>
      </c>
      <c r="F550">
        <v>1</v>
      </c>
      <c r="G550">
        <v>0.33300000000000002</v>
      </c>
      <c r="H550">
        <v>4</v>
      </c>
      <c r="I550">
        <v>30</v>
      </c>
      <c r="J550">
        <v>6</v>
      </c>
      <c r="K550">
        <v>8</v>
      </c>
      <c r="L550">
        <v>0</v>
      </c>
    </row>
    <row r="551" spans="1:12" x14ac:dyDescent="0.2">
      <c r="A551" t="s">
        <v>567</v>
      </c>
      <c r="B551" t="s">
        <v>13</v>
      </c>
      <c r="C551">
        <v>0</v>
      </c>
      <c r="D551">
        <v>8</v>
      </c>
      <c r="E551">
        <v>0</v>
      </c>
      <c r="F551">
        <v>0</v>
      </c>
      <c r="G551">
        <v>1</v>
      </c>
      <c r="H551">
        <v>14</v>
      </c>
      <c r="I551">
        <v>45</v>
      </c>
      <c r="J551">
        <v>0</v>
      </c>
      <c r="K551">
        <v>9</v>
      </c>
      <c r="L551">
        <v>0</v>
      </c>
    </row>
    <row r="552" spans="1:12" x14ac:dyDescent="0.2">
      <c r="A552" t="s">
        <v>568</v>
      </c>
      <c r="B552" t="s">
        <v>28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1</v>
      </c>
      <c r="I552">
        <v>2</v>
      </c>
      <c r="J552">
        <v>4</v>
      </c>
      <c r="K552">
        <v>1</v>
      </c>
      <c r="L552">
        <v>0</v>
      </c>
    </row>
    <row r="553" spans="1:12" x14ac:dyDescent="0.2">
      <c r="A553" t="s">
        <v>569</v>
      </c>
      <c r="B553" t="s">
        <v>28</v>
      </c>
      <c r="C553">
        <v>0</v>
      </c>
      <c r="D553">
        <v>6</v>
      </c>
      <c r="E553">
        <v>0</v>
      </c>
      <c r="F553">
        <v>1</v>
      </c>
      <c r="G553">
        <v>1</v>
      </c>
      <c r="H553">
        <v>0</v>
      </c>
      <c r="I553">
        <v>16</v>
      </c>
      <c r="J553">
        <v>8</v>
      </c>
      <c r="K553">
        <v>6</v>
      </c>
      <c r="L553">
        <v>0</v>
      </c>
    </row>
    <row r="554" spans="1:12" x14ac:dyDescent="0.2">
      <c r="A554" t="s">
        <v>570</v>
      </c>
      <c r="B554" t="s">
        <v>21</v>
      </c>
      <c r="C554">
        <v>0</v>
      </c>
      <c r="D554">
        <v>2</v>
      </c>
      <c r="E554">
        <v>1</v>
      </c>
      <c r="F554">
        <v>0</v>
      </c>
      <c r="G554">
        <v>1</v>
      </c>
      <c r="H554">
        <v>3</v>
      </c>
      <c r="I554">
        <v>9</v>
      </c>
      <c r="J554">
        <v>0</v>
      </c>
      <c r="K554">
        <v>2</v>
      </c>
      <c r="L554">
        <v>0</v>
      </c>
    </row>
    <row r="555" spans="1:12" x14ac:dyDescent="0.2">
      <c r="A555" t="s">
        <v>571</v>
      </c>
      <c r="B555" t="s">
        <v>28</v>
      </c>
      <c r="C555">
        <v>0</v>
      </c>
      <c r="D555">
        <v>1</v>
      </c>
      <c r="E555">
        <v>0</v>
      </c>
      <c r="F555">
        <v>3</v>
      </c>
      <c r="G555">
        <v>1</v>
      </c>
      <c r="H555">
        <v>0</v>
      </c>
      <c r="I555">
        <v>2</v>
      </c>
      <c r="J555">
        <v>2</v>
      </c>
      <c r="K555">
        <v>1</v>
      </c>
      <c r="L555">
        <v>0</v>
      </c>
    </row>
    <row r="556" spans="1:12" x14ac:dyDescent="0.2">
      <c r="A556" t="s">
        <v>572</v>
      </c>
      <c r="B556" t="s">
        <v>28</v>
      </c>
      <c r="C556">
        <v>8</v>
      </c>
      <c r="D556">
        <v>6</v>
      </c>
      <c r="E556">
        <v>0</v>
      </c>
      <c r="F556">
        <v>1</v>
      </c>
      <c r="G556">
        <v>1</v>
      </c>
      <c r="H556">
        <v>1</v>
      </c>
      <c r="I556">
        <v>16</v>
      </c>
      <c r="J556">
        <v>24</v>
      </c>
      <c r="K556">
        <v>8</v>
      </c>
      <c r="L556">
        <v>0</v>
      </c>
    </row>
    <row r="557" spans="1:12" x14ac:dyDescent="0.2">
      <c r="A557" t="s">
        <v>573</v>
      </c>
      <c r="B557" t="s">
        <v>13</v>
      </c>
      <c r="C557">
        <v>0</v>
      </c>
      <c r="D557">
        <v>7</v>
      </c>
      <c r="E557">
        <v>21</v>
      </c>
      <c r="F557">
        <v>0</v>
      </c>
      <c r="G557">
        <v>0.25</v>
      </c>
      <c r="H557">
        <v>6</v>
      </c>
      <c r="I557">
        <v>26</v>
      </c>
      <c r="J557">
        <v>0</v>
      </c>
      <c r="K557">
        <v>7</v>
      </c>
      <c r="L557">
        <v>0</v>
      </c>
    </row>
    <row r="558" spans="1:12" x14ac:dyDescent="0.2">
      <c r="A558" t="s">
        <v>574</v>
      </c>
      <c r="B558" t="s">
        <v>16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4</v>
      </c>
      <c r="I558">
        <v>3</v>
      </c>
      <c r="J558">
        <v>6</v>
      </c>
      <c r="K558">
        <v>1</v>
      </c>
      <c r="L558">
        <v>0</v>
      </c>
    </row>
    <row r="559" spans="1:12" x14ac:dyDescent="0.2">
      <c r="A559" t="s">
        <v>575</v>
      </c>
      <c r="B559" t="s">
        <v>13</v>
      </c>
      <c r="C559">
        <v>0</v>
      </c>
      <c r="D559">
        <v>17</v>
      </c>
      <c r="E559">
        <v>0</v>
      </c>
      <c r="F559">
        <v>0</v>
      </c>
      <c r="G559">
        <v>1</v>
      </c>
      <c r="H559">
        <v>9</v>
      </c>
      <c r="I559">
        <v>55</v>
      </c>
      <c r="J559">
        <v>0</v>
      </c>
      <c r="K559">
        <v>18</v>
      </c>
      <c r="L559">
        <v>0</v>
      </c>
    </row>
    <row r="560" spans="1:12" x14ac:dyDescent="0.2">
      <c r="A560" t="s">
        <v>576</v>
      </c>
      <c r="B560" t="s">
        <v>16</v>
      </c>
      <c r="C560">
        <v>0</v>
      </c>
      <c r="D560">
        <v>3</v>
      </c>
      <c r="E560">
        <v>3</v>
      </c>
      <c r="F560">
        <v>0</v>
      </c>
      <c r="G560">
        <v>0.5</v>
      </c>
      <c r="H560">
        <v>4</v>
      </c>
      <c r="I560">
        <v>5</v>
      </c>
      <c r="J560">
        <v>2</v>
      </c>
      <c r="K560">
        <v>3</v>
      </c>
      <c r="L560">
        <v>0</v>
      </c>
    </row>
    <row r="561" spans="1:12" x14ac:dyDescent="0.2">
      <c r="A561" t="s">
        <v>577</v>
      </c>
      <c r="B561" t="s">
        <v>24</v>
      </c>
      <c r="C561">
        <v>0</v>
      </c>
      <c r="D561">
        <v>17</v>
      </c>
      <c r="E561">
        <v>0</v>
      </c>
      <c r="F561">
        <v>1</v>
      </c>
      <c r="G561">
        <v>1</v>
      </c>
      <c r="H561">
        <v>3</v>
      </c>
      <c r="I561">
        <v>17</v>
      </c>
      <c r="J561">
        <v>14</v>
      </c>
      <c r="K561">
        <v>17</v>
      </c>
      <c r="L561">
        <v>0</v>
      </c>
    </row>
    <row r="562" spans="1:12" x14ac:dyDescent="0.2">
      <c r="A562" t="s">
        <v>578</v>
      </c>
      <c r="B562" t="s">
        <v>28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4</v>
      </c>
      <c r="J562">
        <v>2</v>
      </c>
      <c r="K562">
        <v>3</v>
      </c>
      <c r="L562">
        <v>0</v>
      </c>
    </row>
    <row r="563" spans="1:12" x14ac:dyDescent="0.2">
      <c r="A563" t="s">
        <v>579</v>
      </c>
      <c r="B563" t="s">
        <v>28</v>
      </c>
      <c r="C563">
        <v>0</v>
      </c>
      <c r="D563">
        <v>5</v>
      </c>
      <c r="E563">
        <v>4</v>
      </c>
      <c r="F563">
        <v>0</v>
      </c>
      <c r="G563">
        <v>0.5</v>
      </c>
      <c r="H563">
        <v>5</v>
      </c>
      <c r="I563">
        <v>8</v>
      </c>
      <c r="J563">
        <v>12</v>
      </c>
      <c r="K563">
        <v>5</v>
      </c>
      <c r="L563">
        <v>6</v>
      </c>
    </row>
    <row r="564" spans="1:12" x14ac:dyDescent="0.2">
      <c r="A564" t="s">
        <v>580</v>
      </c>
      <c r="B564" t="s">
        <v>13</v>
      </c>
      <c r="C564">
        <v>0</v>
      </c>
      <c r="D564">
        <v>13</v>
      </c>
      <c r="E564">
        <v>0</v>
      </c>
      <c r="F564">
        <v>0</v>
      </c>
      <c r="G564">
        <v>1</v>
      </c>
      <c r="H564">
        <v>11</v>
      </c>
      <c r="I564">
        <v>48</v>
      </c>
      <c r="J564">
        <v>0</v>
      </c>
      <c r="K564">
        <v>14</v>
      </c>
      <c r="L564">
        <v>0</v>
      </c>
    </row>
    <row r="565" spans="1:12" x14ac:dyDescent="0.2">
      <c r="A565" t="s">
        <v>581</v>
      </c>
      <c r="B565" t="s">
        <v>65</v>
      </c>
      <c r="C565">
        <v>0</v>
      </c>
      <c r="D565">
        <v>2</v>
      </c>
      <c r="E565">
        <v>1</v>
      </c>
      <c r="F565">
        <v>0</v>
      </c>
      <c r="G565">
        <v>1</v>
      </c>
      <c r="H565">
        <v>4</v>
      </c>
      <c r="I565">
        <v>4</v>
      </c>
      <c r="J565">
        <v>1</v>
      </c>
      <c r="K565">
        <v>2</v>
      </c>
      <c r="L565">
        <v>0</v>
      </c>
    </row>
    <row r="566" spans="1:12" x14ac:dyDescent="0.2">
      <c r="A566" t="s">
        <v>582</v>
      </c>
      <c r="B566" t="s">
        <v>65</v>
      </c>
      <c r="C566">
        <v>0</v>
      </c>
      <c r="D566">
        <v>2</v>
      </c>
      <c r="E566">
        <v>1</v>
      </c>
      <c r="F566">
        <v>0</v>
      </c>
      <c r="G566">
        <v>1</v>
      </c>
      <c r="H566">
        <v>4</v>
      </c>
      <c r="I566">
        <v>3</v>
      </c>
      <c r="J566">
        <v>4</v>
      </c>
      <c r="K566">
        <v>2</v>
      </c>
      <c r="L566">
        <v>0</v>
      </c>
    </row>
    <row r="567" spans="1:12" x14ac:dyDescent="0.2">
      <c r="A567" t="s">
        <v>583</v>
      </c>
      <c r="B567" t="s">
        <v>16</v>
      </c>
      <c r="C567">
        <v>7</v>
      </c>
      <c r="D567">
        <v>28</v>
      </c>
      <c r="E567">
        <v>353</v>
      </c>
      <c r="F567">
        <v>1</v>
      </c>
      <c r="G567">
        <v>0.16700000000000001</v>
      </c>
      <c r="H567">
        <v>10</v>
      </c>
      <c r="I567">
        <v>73</v>
      </c>
      <c r="J567">
        <v>24</v>
      </c>
      <c r="K567">
        <v>34</v>
      </c>
      <c r="L567">
        <v>0</v>
      </c>
    </row>
    <row r="568" spans="1:12" x14ac:dyDescent="0.2">
      <c r="A568" t="s">
        <v>584</v>
      </c>
      <c r="B568" t="s">
        <v>16</v>
      </c>
      <c r="C568">
        <v>0</v>
      </c>
      <c r="D568">
        <v>2</v>
      </c>
      <c r="E568">
        <v>2</v>
      </c>
      <c r="F568">
        <v>1</v>
      </c>
      <c r="G568">
        <v>0.5</v>
      </c>
      <c r="H568">
        <v>11</v>
      </c>
      <c r="I568">
        <v>21</v>
      </c>
      <c r="J568">
        <v>3</v>
      </c>
      <c r="K568">
        <v>4</v>
      </c>
      <c r="L568">
        <v>0</v>
      </c>
    </row>
    <row r="569" spans="1:12" x14ac:dyDescent="0.2">
      <c r="A569" t="s">
        <v>585</v>
      </c>
      <c r="B569" t="s">
        <v>16</v>
      </c>
      <c r="C569">
        <v>0</v>
      </c>
      <c r="D569">
        <v>10</v>
      </c>
      <c r="E569">
        <v>35</v>
      </c>
      <c r="F569">
        <v>1</v>
      </c>
      <c r="G569">
        <v>0.33300000000000002</v>
      </c>
      <c r="H569">
        <v>10</v>
      </c>
      <c r="I569">
        <v>56</v>
      </c>
      <c r="J569">
        <v>10</v>
      </c>
      <c r="K569">
        <v>14</v>
      </c>
      <c r="L569">
        <v>0</v>
      </c>
    </row>
    <row r="570" spans="1:12" x14ac:dyDescent="0.2">
      <c r="A570" t="s">
        <v>586</v>
      </c>
      <c r="B570" t="s">
        <v>13</v>
      </c>
      <c r="C570">
        <v>0</v>
      </c>
      <c r="D570">
        <v>5</v>
      </c>
      <c r="E570">
        <v>0</v>
      </c>
      <c r="F570">
        <v>0</v>
      </c>
      <c r="G570">
        <v>1</v>
      </c>
      <c r="H570">
        <v>13</v>
      </c>
      <c r="I570">
        <v>42</v>
      </c>
      <c r="J570">
        <v>0</v>
      </c>
      <c r="K570">
        <v>6</v>
      </c>
      <c r="L570">
        <v>0</v>
      </c>
    </row>
    <row r="571" spans="1:12" x14ac:dyDescent="0.2">
      <c r="A571" t="s">
        <v>587</v>
      </c>
      <c r="B571" t="s">
        <v>13</v>
      </c>
      <c r="C571">
        <v>0</v>
      </c>
      <c r="D571">
        <v>25</v>
      </c>
      <c r="E571">
        <v>0</v>
      </c>
      <c r="F571">
        <v>0</v>
      </c>
      <c r="G571">
        <v>1</v>
      </c>
      <c r="H571">
        <v>12</v>
      </c>
      <c r="I571">
        <v>75</v>
      </c>
      <c r="J571">
        <v>0</v>
      </c>
      <c r="K571">
        <v>26</v>
      </c>
      <c r="L571">
        <v>0</v>
      </c>
    </row>
    <row r="572" spans="1:12" x14ac:dyDescent="0.2">
      <c r="A572" t="s">
        <v>588</v>
      </c>
      <c r="B572" t="s">
        <v>13</v>
      </c>
      <c r="C572">
        <v>6</v>
      </c>
      <c r="D572">
        <v>4</v>
      </c>
      <c r="E572">
        <v>4</v>
      </c>
      <c r="F572">
        <v>1</v>
      </c>
      <c r="G572">
        <v>1</v>
      </c>
      <c r="H572">
        <v>9</v>
      </c>
      <c r="I572">
        <v>27</v>
      </c>
      <c r="J572">
        <v>2</v>
      </c>
      <c r="K572">
        <v>6</v>
      </c>
      <c r="L572">
        <v>2</v>
      </c>
    </row>
    <row r="573" spans="1:12" x14ac:dyDescent="0.2">
      <c r="A573" t="s">
        <v>589</v>
      </c>
      <c r="B573" t="s">
        <v>13</v>
      </c>
      <c r="C573">
        <v>0</v>
      </c>
      <c r="D573">
        <v>2</v>
      </c>
      <c r="E573">
        <v>1</v>
      </c>
      <c r="F573">
        <v>0</v>
      </c>
      <c r="G573">
        <v>1</v>
      </c>
      <c r="H573">
        <v>4</v>
      </c>
      <c r="I573">
        <v>6</v>
      </c>
      <c r="J573">
        <v>1</v>
      </c>
      <c r="K573">
        <v>2</v>
      </c>
      <c r="L573">
        <v>0</v>
      </c>
    </row>
    <row r="574" spans="1:12" x14ac:dyDescent="0.2">
      <c r="A574" t="s">
        <v>590</v>
      </c>
      <c r="B574" t="s">
        <v>13</v>
      </c>
      <c r="C574">
        <v>0</v>
      </c>
      <c r="D574">
        <v>6</v>
      </c>
      <c r="E574">
        <v>0</v>
      </c>
      <c r="F574">
        <v>1</v>
      </c>
      <c r="G574">
        <v>1</v>
      </c>
      <c r="H574">
        <v>19</v>
      </c>
      <c r="I574">
        <v>77</v>
      </c>
      <c r="J574">
        <v>0</v>
      </c>
      <c r="K574">
        <v>12</v>
      </c>
      <c r="L574">
        <v>0</v>
      </c>
    </row>
    <row r="575" spans="1:12" x14ac:dyDescent="0.2">
      <c r="A575" t="s">
        <v>591</v>
      </c>
      <c r="B575" t="s">
        <v>13</v>
      </c>
      <c r="C575">
        <v>0</v>
      </c>
      <c r="D575">
        <v>12</v>
      </c>
      <c r="E575">
        <v>41</v>
      </c>
      <c r="F575">
        <v>0</v>
      </c>
      <c r="G575">
        <v>0.5</v>
      </c>
      <c r="H575">
        <v>12</v>
      </c>
      <c r="I575">
        <v>67</v>
      </c>
      <c r="J575">
        <v>1</v>
      </c>
      <c r="K575">
        <v>18</v>
      </c>
      <c r="L575">
        <v>0</v>
      </c>
    </row>
    <row r="576" spans="1:12" x14ac:dyDescent="0.2">
      <c r="A576" t="s">
        <v>592</v>
      </c>
      <c r="B576" t="s">
        <v>13</v>
      </c>
      <c r="C576">
        <v>0</v>
      </c>
      <c r="D576">
        <v>10</v>
      </c>
      <c r="E576">
        <v>13</v>
      </c>
      <c r="F576">
        <v>0</v>
      </c>
      <c r="G576">
        <v>0.25</v>
      </c>
      <c r="H576">
        <v>11</v>
      </c>
      <c r="I576">
        <v>56</v>
      </c>
      <c r="J576">
        <v>1</v>
      </c>
      <c r="K576">
        <v>11</v>
      </c>
      <c r="L576">
        <v>0</v>
      </c>
    </row>
    <row r="577" spans="1:12" x14ac:dyDescent="0.2">
      <c r="A577" t="s">
        <v>593</v>
      </c>
      <c r="B577" t="s">
        <v>13</v>
      </c>
      <c r="C577">
        <v>0</v>
      </c>
      <c r="D577">
        <v>11</v>
      </c>
      <c r="E577">
        <v>0</v>
      </c>
      <c r="F577">
        <v>0</v>
      </c>
      <c r="G577">
        <v>1</v>
      </c>
      <c r="H577">
        <v>10</v>
      </c>
      <c r="I577">
        <v>56</v>
      </c>
      <c r="J577">
        <v>0</v>
      </c>
      <c r="K577">
        <v>13</v>
      </c>
      <c r="L577">
        <v>0</v>
      </c>
    </row>
    <row r="578" spans="1:12" x14ac:dyDescent="0.2">
      <c r="A578" t="s">
        <v>594</v>
      </c>
      <c r="B578" t="s">
        <v>13</v>
      </c>
      <c r="C578">
        <v>1</v>
      </c>
      <c r="D578">
        <v>5</v>
      </c>
      <c r="E578">
        <v>0</v>
      </c>
      <c r="F578">
        <v>0</v>
      </c>
      <c r="G578">
        <v>1</v>
      </c>
      <c r="H578">
        <v>8</v>
      </c>
      <c r="I578">
        <v>32</v>
      </c>
      <c r="J578">
        <v>0</v>
      </c>
      <c r="K578">
        <v>6</v>
      </c>
      <c r="L578">
        <v>0</v>
      </c>
    </row>
    <row r="579" spans="1:12" x14ac:dyDescent="0.2">
      <c r="A579" t="s">
        <v>595</v>
      </c>
      <c r="B579" t="s">
        <v>21</v>
      </c>
      <c r="C579">
        <v>0</v>
      </c>
      <c r="D579">
        <v>2</v>
      </c>
      <c r="E579">
        <v>0</v>
      </c>
      <c r="F579">
        <v>1</v>
      </c>
      <c r="G579">
        <v>1</v>
      </c>
      <c r="H579">
        <v>6</v>
      </c>
      <c r="I579">
        <v>8</v>
      </c>
      <c r="J579">
        <v>1</v>
      </c>
      <c r="K579">
        <v>2</v>
      </c>
      <c r="L579">
        <v>0</v>
      </c>
    </row>
    <row r="580" spans="1:12" x14ac:dyDescent="0.2">
      <c r="A580" t="s">
        <v>596</v>
      </c>
      <c r="B580" t="s">
        <v>21</v>
      </c>
      <c r="C580">
        <v>0</v>
      </c>
      <c r="D580">
        <v>5</v>
      </c>
      <c r="E580">
        <v>6</v>
      </c>
      <c r="F580">
        <v>1</v>
      </c>
      <c r="G580">
        <v>0.25</v>
      </c>
      <c r="H580">
        <v>3</v>
      </c>
      <c r="I580">
        <v>6</v>
      </c>
      <c r="J580">
        <v>2</v>
      </c>
      <c r="K580">
        <v>5</v>
      </c>
      <c r="L580">
        <v>0</v>
      </c>
    </row>
    <row r="581" spans="1:12" x14ac:dyDescent="0.2">
      <c r="A581" t="s">
        <v>597</v>
      </c>
      <c r="B581" t="s">
        <v>24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1</v>
      </c>
      <c r="I581">
        <v>1</v>
      </c>
      <c r="J581">
        <v>3</v>
      </c>
      <c r="K581">
        <v>1</v>
      </c>
      <c r="L581">
        <v>0</v>
      </c>
    </row>
    <row r="582" spans="1:12" x14ac:dyDescent="0.2">
      <c r="A582" t="s">
        <v>598</v>
      </c>
      <c r="B582" t="s">
        <v>21</v>
      </c>
      <c r="C582">
        <v>0</v>
      </c>
      <c r="D582">
        <v>8</v>
      </c>
      <c r="E582">
        <v>34</v>
      </c>
      <c r="F582">
        <v>1</v>
      </c>
      <c r="G582">
        <v>0.2</v>
      </c>
      <c r="H582">
        <v>1</v>
      </c>
      <c r="I582">
        <v>52</v>
      </c>
      <c r="J582">
        <v>2</v>
      </c>
      <c r="K582">
        <v>11</v>
      </c>
      <c r="L582">
        <v>2</v>
      </c>
    </row>
    <row r="583" spans="1:12" x14ac:dyDescent="0.2">
      <c r="A583" t="s">
        <v>599</v>
      </c>
      <c r="B583" t="s">
        <v>24</v>
      </c>
      <c r="C583">
        <v>0</v>
      </c>
      <c r="D583">
        <v>3</v>
      </c>
      <c r="E583">
        <v>3</v>
      </c>
      <c r="F583">
        <v>1</v>
      </c>
      <c r="G583">
        <v>0.5</v>
      </c>
      <c r="H583">
        <v>4</v>
      </c>
      <c r="I583">
        <v>5</v>
      </c>
      <c r="J583">
        <v>0</v>
      </c>
      <c r="K583">
        <v>3</v>
      </c>
      <c r="L583">
        <v>0</v>
      </c>
    </row>
    <row r="584" spans="1:12" x14ac:dyDescent="0.2">
      <c r="A584" t="s">
        <v>600</v>
      </c>
      <c r="B584" t="s">
        <v>28</v>
      </c>
      <c r="C584">
        <v>0</v>
      </c>
      <c r="D584">
        <v>4</v>
      </c>
      <c r="E584">
        <v>8</v>
      </c>
      <c r="F584">
        <v>1</v>
      </c>
      <c r="G584">
        <v>0.5</v>
      </c>
      <c r="H584">
        <v>0</v>
      </c>
      <c r="I584">
        <v>16</v>
      </c>
      <c r="J584">
        <v>1</v>
      </c>
      <c r="K584">
        <v>6</v>
      </c>
      <c r="L584">
        <v>0</v>
      </c>
    </row>
    <row r="585" spans="1:12" x14ac:dyDescent="0.2">
      <c r="A585" t="s">
        <v>601</v>
      </c>
      <c r="B585" t="s">
        <v>24</v>
      </c>
      <c r="C585">
        <v>0</v>
      </c>
      <c r="D585">
        <v>3</v>
      </c>
      <c r="E585">
        <v>3</v>
      </c>
      <c r="F585">
        <v>1</v>
      </c>
      <c r="G585">
        <v>0.5</v>
      </c>
      <c r="H585">
        <v>4</v>
      </c>
      <c r="I585">
        <v>5</v>
      </c>
      <c r="J585">
        <v>0</v>
      </c>
      <c r="K585">
        <v>3</v>
      </c>
      <c r="L585">
        <v>0</v>
      </c>
    </row>
    <row r="586" spans="1:12" x14ac:dyDescent="0.2">
      <c r="A586" t="s">
        <v>602</v>
      </c>
      <c r="B586" t="s">
        <v>21</v>
      </c>
      <c r="C586">
        <v>0</v>
      </c>
      <c r="D586">
        <v>2</v>
      </c>
      <c r="E586">
        <v>1</v>
      </c>
      <c r="F586">
        <v>0</v>
      </c>
      <c r="G586">
        <v>1</v>
      </c>
      <c r="H586">
        <v>1</v>
      </c>
      <c r="I586">
        <v>5</v>
      </c>
      <c r="J586">
        <v>5</v>
      </c>
      <c r="K586">
        <v>2</v>
      </c>
      <c r="L586">
        <v>0</v>
      </c>
    </row>
    <row r="587" spans="1:12" x14ac:dyDescent="0.2">
      <c r="A587" t="s">
        <v>603</v>
      </c>
      <c r="B587" t="s">
        <v>13</v>
      </c>
      <c r="C587">
        <v>0</v>
      </c>
      <c r="D587">
        <v>2</v>
      </c>
      <c r="E587">
        <v>2</v>
      </c>
      <c r="F587">
        <v>0</v>
      </c>
      <c r="G587">
        <v>0.5</v>
      </c>
      <c r="H587">
        <v>4</v>
      </c>
      <c r="I587">
        <v>39</v>
      </c>
      <c r="J587">
        <v>0</v>
      </c>
      <c r="K587">
        <v>5</v>
      </c>
      <c r="L587">
        <v>0</v>
      </c>
    </row>
    <row r="588" spans="1:12" x14ac:dyDescent="0.2">
      <c r="A588" t="s">
        <v>604</v>
      </c>
      <c r="B588" t="s">
        <v>13</v>
      </c>
      <c r="C588">
        <v>1</v>
      </c>
      <c r="D588">
        <v>8</v>
      </c>
      <c r="E588">
        <v>24</v>
      </c>
      <c r="F588">
        <v>0</v>
      </c>
      <c r="G588">
        <v>0.5</v>
      </c>
      <c r="H588">
        <v>7</v>
      </c>
      <c r="I588">
        <v>45</v>
      </c>
      <c r="J588">
        <v>0</v>
      </c>
      <c r="K588">
        <v>9</v>
      </c>
      <c r="L588">
        <v>0</v>
      </c>
    </row>
    <row r="589" spans="1:12" x14ac:dyDescent="0.2">
      <c r="A589" t="s">
        <v>605</v>
      </c>
      <c r="B589" t="s">
        <v>13</v>
      </c>
      <c r="C589">
        <v>1</v>
      </c>
      <c r="D589">
        <v>7</v>
      </c>
      <c r="E589">
        <v>12</v>
      </c>
      <c r="F589">
        <v>0</v>
      </c>
      <c r="G589">
        <v>0.5</v>
      </c>
      <c r="H589">
        <v>8</v>
      </c>
      <c r="I589">
        <v>41</v>
      </c>
      <c r="J589">
        <v>0</v>
      </c>
      <c r="K589">
        <v>8</v>
      </c>
      <c r="L589">
        <v>0</v>
      </c>
    </row>
    <row r="590" spans="1:12" x14ac:dyDescent="0.2">
      <c r="A590" t="s">
        <v>606</v>
      </c>
      <c r="B590" t="s">
        <v>13</v>
      </c>
      <c r="C590">
        <v>1</v>
      </c>
      <c r="D590">
        <v>8</v>
      </c>
      <c r="E590">
        <v>24</v>
      </c>
      <c r="F590">
        <v>0</v>
      </c>
      <c r="G590">
        <v>0.5</v>
      </c>
      <c r="H590">
        <v>7</v>
      </c>
      <c r="I590">
        <v>46</v>
      </c>
      <c r="J590">
        <v>0</v>
      </c>
      <c r="K590">
        <v>9</v>
      </c>
      <c r="L590">
        <v>0</v>
      </c>
    </row>
    <row r="591" spans="1:12" x14ac:dyDescent="0.2">
      <c r="A591" t="s">
        <v>607</v>
      </c>
      <c r="B591" t="s">
        <v>21</v>
      </c>
      <c r="C591">
        <v>0</v>
      </c>
      <c r="D591">
        <v>3</v>
      </c>
      <c r="E591">
        <v>3</v>
      </c>
      <c r="F591">
        <v>1</v>
      </c>
      <c r="G591">
        <v>0.5</v>
      </c>
      <c r="H591">
        <v>1</v>
      </c>
      <c r="I591">
        <v>37</v>
      </c>
      <c r="J591">
        <v>0</v>
      </c>
      <c r="K591">
        <v>6</v>
      </c>
      <c r="L59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8124-C213-4650-B080-1D396EB13688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608</v>
      </c>
      <c r="S4" s="7"/>
      <c r="T4" s="8" t="s">
        <v>609</v>
      </c>
      <c r="U4" s="8" t="s">
        <v>610</v>
      </c>
      <c r="V4" s="8" t="s">
        <v>611</v>
      </c>
      <c r="W4" s="8" t="s">
        <v>612</v>
      </c>
    </row>
    <row r="5" spans="2:23" x14ac:dyDescent="0.2">
      <c r="B5" s="1"/>
      <c r="C5" s="9" t="s">
        <v>16</v>
      </c>
      <c r="D5" s="9" t="s">
        <v>13</v>
      </c>
      <c r="E5" s="9" t="s">
        <v>28</v>
      </c>
      <c r="F5" s="9" t="s">
        <v>65</v>
      </c>
      <c r="G5" s="9" t="s">
        <v>21</v>
      </c>
      <c r="H5" s="9" t="s">
        <v>613</v>
      </c>
      <c r="J5" s="1"/>
      <c r="K5" s="9" t="s">
        <v>16</v>
      </c>
      <c r="L5" s="9" t="s">
        <v>13</v>
      </c>
      <c r="M5" s="9" t="s">
        <v>28</v>
      </c>
      <c r="N5" s="9" t="s">
        <v>65</v>
      </c>
      <c r="O5" s="9" t="s">
        <v>21</v>
      </c>
      <c r="P5" s="9" t="s">
        <v>613</v>
      </c>
      <c r="R5" s="10">
        <v>1</v>
      </c>
      <c r="S5" s="10" t="s">
        <v>2</v>
      </c>
      <c r="T5" s="10">
        <v>0</v>
      </c>
      <c r="U5" s="10" t="s">
        <v>614</v>
      </c>
      <c r="V5" s="10" t="s">
        <v>615</v>
      </c>
      <c r="W5" s="10" t="s">
        <v>616</v>
      </c>
    </row>
    <row r="6" spans="2:23" x14ac:dyDescent="0.2">
      <c r="B6" s="11" t="s">
        <v>609</v>
      </c>
      <c r="C6" s="12">
        <f>COUNTIFS(metricas!C2:C10000,"=0",metricas!B2:B10000,"LSCC")</f>
        <v>50</v>
      </c>
      <c r="D6" s="12">
        <f>COUNTIFS(metricas!C2:C10000,"=0",metricas!B2:B10000,"IN")</f>
        <v>200</v>
      </c>
      <c r="E6" s="12">
        <f>COUNTIFS(metricas!C2:C10000,"=0",metricas!B2:B10000,"OUT")</f>
        <v>57</v>
      </c>
      <c r="F6" s="12">
        <f>COUNTIFS(metricas!C2:C10000,"=0",metricas!B2:B10000,"TUBES")</f>
        <v>25</v>
      </c>
      <c r="G6" s="12">
        <f>COUNTIFS(metricas!C2:C10000,"=0",metricas!B2:B10000,"TENDRILS")</f>
        <v>65</v>
      </c>
      <c r="H6" s="12">
        <f>COUNTIFS(metricas!C2:C10000,"=0",metricas!B2:B10000,"DISCONNECTED")</f>
        <v>48</v>
      </c>
      <c r="J6" s="11" t="s">
        <v>609</v>
      </c>
      <c r="K6" s="13">
        <f>COUNTIFS(metricas!H2:H10000,"&lt;=7",metricas!B2:B10000,"LSCC")</f>
        <v>40</v>
      </c>
      <c r="L6" s="13">
        <f>COUNTIFS(metricas!H2:H10000,"&lt;=7",metricas!B2:B10000,"IN")</f>
        <v>126</v>
      </c>
      <c r="M6" s="13">
        <f>COUNTIFS(metricas!H2:H10000,"&lt;=7",metricas!B2:B10000,"OUT")</f>
        <v>80</v>
      </c>
      <c r="N6" s="13">
        <f>COUNTIFS(metricas!H2:H10000,"&lt;=7",metricas!B2:B10000,"TUBES")</f>
        <v>27</v>
      </c>
      <c r="O6" s="13">
        <f>COUNTIFS(metricas!H2:H10000,"&lt;=7",metricas!B2:B10000,"TENDRILS")</f>
        <v>75</v>
      </c>
      <c r="P6" s="13">
        <f>COUNTIFS(metricas!H2:H10000,"&lt;=7",metricas!B2:B10000,"DISCONNECTED")</f>
        <v>52</v>
      </c>
      <c r="R6" s="10">
        <v>2</v>
      </c>
      <c r="S6" s="10" t="s">
        <v>3</v>
      </c>
      <c r="T6" s="10" t="s">
        <v>617</v>
      </c>
      <c r="U6" s="10" t="s">
        <v>618</v>
      </c>
      <c r="V6" s="10" t="s">
        <v>619</v>
      </c>
      <c r="W6" s="10" t="s">
        <v>616</v>
      </c>
    </row>
    <row r="7" spans="2:23" ht="15" x14ac:dyDescent="0.25">
      <c r="B7" s="11" t="s">
        <v>610</v>
      </c>
      <c r="C7" s="14">
        <f>COUNTIFS(metricas!C2:C10000,"&gt;=1",metricas!C2:C10000,"&lt;=10",metricas!B2:B10000,"LSCC")</f>
        <v>26</v>
      </c>
      <c r="D7" s="11">
        <f>COUNTIFS(metricas!C2:C10000,"&gt;=1",metricas!C2:C10000,"&lt;=10",metricas!B2:B10000,"IN")</f>
        <v>57</v>
      </c>
      <c r="E7" s="11">
        <f>COUNTIFS(metricas!C2:C10000,"&gt;=1",metricas!C2:C10000,"&lt;=10",metricas!B2:B10000,"OUT")</f>
        <v>22</v>
      </c>
      <c r="F7" s="11">
        <f>COUNTIFS(metricas!C2:C10000,"&gt;=1",metricas!C2:C10000,"&lt;=10",metricas!B2:B10000,"TUBES")</f>
        <v>4</v>
      </c>
      <c r="G7" s="11">
        <f>COUNTIFS(metricas!C2:C10000,"&gt;=1",metricas!C2:C10000,"&lt;=10",metricas!B2:B10000,"TENDRILS")</f>
        <v>12</v>
      </c>
      <c r="H7" s="11">
        <f>COUNTIFS(metricas!C2:C10000,"&gt;=1",metricas!C2:C10000,"&lt;=10",metricas!B2:B10000,"DISCONNECTED")</f>
        <v>4</v>
      </c>
      <c r="J7" s="11" t="s">
        <v>610</v>
      </c>
      <c r="K7" s="15">
        <f>COUNTIFS(metricas!H2:H10000,"&gt;7",metricas!H2:H10000,"&lt;=14",metricas!B2:B10000,"LSCC")</f>
        <v>23</v>
      </c>
      <c r="L7" s="16">
        <f>COUNTIFS(metricas!H2:H10000,"&gt;7",metricas!H2:H10000,"&lt;=14",metricas!B2:B10000,"IN")</f>
        <v>112</v>
      </c>
      <c r="M7" s="16">
        <f>COUNTIFS(metricas!H2:H10000,"&gt;7",metricas!H2:H10000,"&lt;=14",metricas!B2:B10000,"OUT")</f>
        <v>1</v>
      </c>
      <c r="N7" s="16">
        <f>COUNTIFS(metricas!H2:H10000,"&gt;7",metricas!H2:H10000,"&lt;=14",metricas!B2:B10000,"TUBES")</f>
        <v>2</v>
      </c>
      <c r="O7" s="16">
        <f>COUNTIFS(metricas!H2:H10000,"&gt;7",metricas!H2:H10000,"&lt;=14",metricas!B2:B10000,"TENDRILS")</f>
        <v>3</v>
      </c>
      <c r="P7" s="16">
        <f>COUNTIFS(metricas!H2:H10000,"&gt;7",metricas!H2:H10000,"&lt;=14",metricas!B2:B10000,"DISCONNECTED")</f>
        <v>0</v>
      </c>
      <c r="R7" s="10">
        <v>3</v>
      </c>
      <c r="S7" s="10" t="s">
        <v>4</v>
      </c>
      <c r="T7" s="10">
        <v>0</v>
      </c>
      <c r="U7" s="10" t="s">
        <v>620</v>
      </c>
      <c r="V7" s="10" t="s">
        <v>621</v>
      </c>
      <c r="W7" s="10" t="s">
        <v>616</v>
      </c>
    </row>
    <row r="8" spans="2:23" x14ac:dyDescent="0.2">
      <c r="B8" s="11" t="s">
        <v>611</v>
      </c>
      <c r="C8" s="11">
        <f>COUNTIFS(metricas!C2:C10000,"&gt;10",metricas!B2:B10000,"LSCC")</f>
        <v>9</v>
      </c>
      <c r="D8" s="11">
        <f>COUNTIFS(metricas!C2:C10000,"&gt;10",metricas!B2:B10000,"IN")</f>
        <v>6</v>
      </c>
      <c r="E8" s="11">
        <f>COUNTIFS(metricas!C2:C10000,"&gt;10",metricas!B2:B10000,"OUT")</f>
        <v>2</v>
      </c>
      <c r="F8" s="11">
        <f>COUNTIFS(metricas!C2:C10000,"&gt;10",metricas!B2:B10000,"TUBES")</f>
        <v>1</v>
      </c>
      <c r="G8" s="11">
        <f>COUNTIFS(metricas!C2:C10000,"&gt;10",metricas!B2:B10000,"TENDRILS")</f>
        <v>1</v>
      </c>
      <c r="H8" s="11">
        <f>COUNTIFS(metricas!C2:C10000,"&gt;10",metricas!B2:B10000,"DISCONNECTED")</f>
        <v>1</v>
      </c>
      <c r="J8" s="11" t="s">
        <v>611</v>
      </c>
      <c r="K8" s="16">
        <f>COUNTIFS(metricas!H2:H10000,"&gt;14",metricas!B2:B10000,"LSCC")</f>
        <v>22</v>
      </c>
      <c r="L8" s="16">
        <f>COUNTIFS(metricas!H2:H10000,"&gt;14",metricas!B2:B10000,"IN")</f>
        <v>25</v>
      </c>
      <c r="M8" s="16">
        <f>COUNTIFS(metricas!H2:H10000,"&gt;14",metricas!B2:B10000,"OUT")</f>
        <v>0</v>
      </c>
      <c r="N8" s="16">
        <f>COUNTIFS(metricas!H2:H10000,"&gt;14",metricas!B2:B10000,"TUBES")</f>
        <v>1</v>
      </c>
      <c r="O8" s="16">
        <f>COUNTIFS(metricas!H2:H10000,"&gt;14",metricas!B2:B10000,"TENDRILS")</f>
        <v>0</v>
      </c>
      <c r="P8" s="16">
        <f>COUNTIFS(metricas!H2:H10000,"&gt;14",metricas!B2:B10000,"DISCONNECTED")</f>
        <v>1</v>
      </c>
      <c r="R8" s="10">
        <v>4</v>
      </c>
      <c r="S8" s="10" t="s">
        <v>5</v>
      </c>
      <c r="T8" s="10" t="s">
        <v>622</v>
      </c>
      <c r="U8" s="10" t="s">
        <v>623</v>
      </c>
      <c r="V8" s="10" t="s">
        <v>624</v>
      </c>
      <c r="W8" s="10" t="s">
        <v>625</v>
      </c>
    </row>
    <row r="9" spans="2:23" ht="15" x14ac:dyDescent="0.25">
      <c r="B9" s="1"/>
      <c r="C9" s="17">
        <f>SUM(C6:H8)</f>
        <v>590</v>
      </c>
      <c r="D9" s="17"/>
      <c r="E9" s="17"/>
      <c r="F9" s="17"/>
      <c r="G9" s="17"/>
      <c r="H9" s="17"/>
      <c r="J9" s="1"/>
      <c r="K9" s="18">
        <f>SUM(K6:P8)</f>
        <v>590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626</v>
      </c>
      <c r="V9" s="10" t="s">
        <v>627</v>
      </c>
      <c r="W9" s="10" t="s">
        <v>628</v>
      </c>
    </row>
    <row r="10" spans="2:23" x14ac:dyDescent="0.2">
      <c r="R10" s="10">
        <v>6</v>
      </c>
      <c r="S10" s="10" t="s">
        <v>7</v>
      </c>
      <c r="T10" s="8" t="s">
        <v>629</v>
      </c>
      <c r="U10" s="10" t="s">
        <v>630</v>
      </c>
      <c r="V10" s="8" t="s">
        <v>631</v>
      </c>
      <c r="W10" s="8" t="s">
        <v>632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633</v>
      </c>
      <c r="U11" s="10" t="s">
        <v>634</v>
      </c>
      <c r="V11" s="8" t="s">
        <v>635</v>
      </c>
      <c r="W11" s="8" t="s">
        <v>632</v>
      </c>
    </row>
    <row r="12" spans="2:23" x14ac:dyDescent="0.2">
      <c r="B12" s="1"/>
      <c r="C12" s="9" t="s">
        <v>16</v>
      </c>
      <c r="D12" s="9" t="s">
        <v>13</v>
      </c>
      <c r="E12" s="9" t="s">
        <v>28</v>
      </c>
      <c r="F12" s="9" t="s">
        <v>65</v>
      </c>
      <c r="G12" s="9" t="s">
        <v>21</v>
      </c>
      <c r="H12" s="9" t="s">
        <v>613</v>
      </c>
      <c r="J12" s="1"/>
      <c r="K12" s="9" t="s">
        <v>16</v>
      </c>
      <c r="L12" s="9" t="s">
        <v>13</v>
      </c>
      <c r="M12" s="9" t="s">
        <v>28</v>
      </c>
      <c r="N12" s="9" t="s">
        <v>65</v>
      </c>
      <c r="O12" s="9" t="s">
        <v>21</v>
      </c>
      <c r="P12" s="9" t="s">
        <v>613</v>
      </c>
      <c r="R12" s="10">
        <v>8</v>
      </c>
      <c r="S12" s="10" t="s">
        <v>9</v>
      </c>
      <c r="T12" s="10" t="s">
        <v>629</v>
      </c>
      <c r="U12" s="10" t="s">
        <v>636</v>
      </c>
      <c r="V12" s="10" t="s">
        <v>637</v>
      </c>
      <c r="W12" s="10" t="s">
        <v>625</v>
      </c>
    </row>
    <row r="13" spans="2:23" x14ac:dyDescent="0.2">
      <c r="B13" s="11" t="s">
        <v>609</v>
      </c>
      <c r="C13" s="12">
        <f>COUNTIFS(metricas!D2:D10000,"&gt;=0",metricas!D2:D10000,"&lt;=10",metricas!B2:B10000,"LSCC")</f>
        <v>68</v>
      </c>
      <c r="D13" s="12">
        <f>COUNTIFS(metricas!D2:D10000,"&gt;=0",metricas!D2:D10000,"&lt;=10",metricas!B2:B10000,"IN")</f>
        <v>220</v>
      </c>
      <c r="E13" s="12">
        <f>COUNTIFS(metricas!D2:D10000,"&gt;=0",metricas!D2:D10000,"&lt;=10",metricas!B2:B10000,"OUT")</f>
        <v>73</v>
      </c>
      <c r="F13" s="12">
        <f>COUNTIFS(metricas!D2:D10000,"&gt;=0",metricas!D2:D10000,"&lt;=10",metricas!B2:B10000,"TUBES")</f>
        <v>27</v>
      </c>
      <c r="G13" s="12">
        <f>COUNTIFS(metricas!D2:D10000,"&gt;=0",metricas!D2:D10000,"&lt;=10",metricas!B2:B10000,"TENDRILS")</f>
        <v>70</v>
      </c>
      <c r="H13" s="12">
        <f>COUNTIFS(metricas!D2:D10000,"&gt;=0",metricas!D2:D10000,"&lt;=10",metricas!B2:B10000,"DISCONNECTED")</f>
        <v>49</v>
      </c>
      <c r="J13" s="11" t="s">
        <v>609</v>
      </c>
      <c r="K13" s="13">
        <f>COUNTIFS(metricas!I2:I10000,"&lt;=20",metricas!B2:B10000,"LSCC")</f>
        <v>26</v>
      </c>
      <c r="L13" s="13">
        <f>COUNTIFS(metricas!I2:I10000,"&lt;=20",metricas!B2:B10000,"IN")</f>
        <v>88</v>
      </c>
      <c r="M13" s="13">
        <f>COUNTIFS(metricas!I2:I10000,"&lt;=20",metricas!B2:B10000,"OUT")</f>
        <v>63</v>
      </c>
      <c r="N13" s="13">
        <f>COUNTIFS(metricas!I2:I10000,"&lt;=20",metricas!B2:B10000,"TUBES")</f>
        <v>16</v>
      </c>
      <c r="O13" s="13">
        <f>COUNTIFS(metricas!I2:I10000,"&lt;=20",metricas!B2:B10000,"TENDRILS")</f>
        <v>58</v>
      </c>
      <c r="P13" s="13">
        <f>COUNTIFS(metricas!I2:I10000,"&lt;=20",metricas!B2:B10000,"DISCONNECTED")</f>
        <v>49</v>
      </c>
      <c r="R13" s="10">
        <v>9</v>
      </c>
      <c r="S13" s="10" t="s">
        <v>10</v>
      </c>
      <c r="T13" s="10" t="s">
        <v>638</v>
      </c>
      <c r="U13" s="10" t="s">
        <v>639</v>
      </c>
      <c r="V13" s="10" t="s">
        <v>640</v>
      </c>
      <c r="W13" s="10" t="s">
        <v>625</v>
      </c>
    </row>
    <row r="14" spans="2:23" ht="15" x14ac:dyDescent="0.25">
      <c r="B14" s="11" t="s">
        <v>610</v>
      </c>
      <c r="C14" s="14">
        <f>COUNTIFS(metricas!D2:D10000,"&gt;=11",metricas!D2:D10000,"&lt;=40",metricas!B2:B10000,"LSCC")</f>
        <v>16</v>
      </c>
      <c r="D14" s="11">
        <f>COUNTIFS(metricas!D2:D10000,"&gt;=11",metricas!D2:D10000,"&lt;=40",metricas!B2:B10000,"IN")</f>
        <v>41</v>
      </c>
      <c r="E14" s="11">
        <f>COUNTIFS(metricas!D2:D10000,"&gt;=11",metricas!D2:D10000,"&lt;=40",metricas!B2:B10000,"OUT")</f>
        <v>8</v>
      </c>
      <c r="F14" s="11">
        <f>COUNTIFS(metricas!D2:D10000,"&gt;=11",metricas!D2:D10000,"&lt;=40",metricas!B2:B10000,"TUBES")</f>
        <v>3</v>
      </c>
      <c r="G14" s="11">
        <f>COUNTIFS(metricas!D2:D10000,"&gt;=11",metricas!D2:D10000,"&lt;=40",metricas!B2:B10000,"TENDRILS")</f>
        <v>7</v>
      </c>
      <c r="H14" s="11">
        <f>COUNTIFS(metricas!D2:D10000,"&gt;=11",metricas!D2:D10000,"&lt;=40",metricas!B2:B10000,"DISCONNECTED")</f>
        <v>4</v>
      </c>
      <c r="J14" s="11" t="s">
        <v>610</v>
      </c>
      <c r="K14" s="15">
        <f>COUNTIFS(metricas!I2:I10000,"&gt;20",metricas!I2:I10000,"&lt;=46",metricas!B2:B10000,"LSCC")</f>
        <v>26</v>
      </c>
      <c r="L14" s="16">
        <f>COUNTIFS(metricas!I2:I10000,"&gt;20",metricas!I2:I10000,"&lt;=46",metricas!B2:B10000,"IN")</f>
        <v>120</v>
      </c>
      <c r="M14" s="16">
        <f>COUNTIFS(metricas!I2:I10000,"&gt;20",metricas!I2:I10000,"&lt;=46",metricas!B2:B10000,"OUT")</f>
        <v>14</v>
      </c>
      <c r="N14" s="16">
        <f>COUNTIFS(metricas!I2:I10000,"&gt;20",metricas!I2:I10000,"&lt;=46",metricas!B2:B10000,"TUBES")</f>
        <v>12</v>
      </c>
      <c r="O14" s="16">
        <f>COUNTIFS(metricas!I2:I10000,"&gt;20",metricas!I2:I10000,"&lt;=46",metricas!B2:B10000,"TENDRILS")</f>
        <v>15</v>
      </c>
      <c r="P14" s="16">
        <f>COUNTIFS(metricas!I2:I10000,"&gt;20",metricas!I2:I10000,"&lt;=46",metricas!B2:B10000,"DISCONNECTED")</f>
        <v>2</v>
      </c>
      <c r="R14" s="10">
        <v>10</v>
      </c>
      <c r="S14" s="10" t="s">
        <v>11</v>
      </c>
      <c r="T14" s="10" t="s">
        <v>638</v>
      </c>
      <c r="U14" s="10" t="s">
        <v>641</v>
      </c>
      <c r="V14" s="10" t="s">
        <v>642</v>
      </c>
      <c r="W14" s="10" t="s">
        <v>625</v>
      </c>
    </row>
    <row r="15" spans="2:23" x14ac:dyDescent="0.2">
      <c r="B15" s="11" t="s">
        <v>611</v>
      </c>
      <c r="C15" s="11">
        <f>COUNTIFS(metricas!D2:D10000,"&gt;40",metricas!B2:B10000,"LSCC")</f>
        <v>1</v>
      </c>
      <c r="D15" s="11">
        <f>COUNTIFS(metricas!D2:D10000,"&gt;40",metricas!B2:B10000,"IN")</f>
        <v>2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1</v>
      </c>
      <c r="H15" s="11">
        <f>COUNTIFS(metricas!D2:D10000,"&gt;40",metricas!B2:B10000,"DISCONNECTED")</f>
        <v>0</v>
      </c>
      <c r="J15" s="11" t="s">
        <v>611</v>
      </c>
      <c r="K15" s="16">
        <f>COUNTIFS(metricas!I2:I10000,"&gt;46",metricas!B2:B10000,"LSCC")</f>
        <v>33</v>
      </c>
      <c r="L15" s="16">
        <f>COUNTIFS(metricas!I2:I10000,"&gt;46",metricas!B2:B10000,"IN")</f>
        <v>55</v>
      </c>
      <c r="M15" s="16">
        <f>COUNTIFS(metricas!I2:I10000,"&gt;46",metricas!B2:B10000,"OUT")</f>
        <v>4</v>
      </c>
      <c r="N15" s="16">
        <f>COUNTIFS(metricas!I2:I10000,"&gt;46",metricas!B2:B10000,"TUBES")</f>
        <v>2</v>
      </c>
      <c r="O15" s="16">
        <f>COUNTIFS(metricas!I2:I10000,"&gt;46",metricas!B2:B10000,"TENDRILS")</f>
        <v>5</v>
      </c>
      <c r="P15" s="16">
        <f>COUNTIFS(metricas!I2:I10000,"&gt;46",metricas!B2:B10000,"DISCONNECTED")</f>
        <v>2</v>
      </c>
    </row>
    <row r="16" spans="2:23" ht="15" x14ac:dyDescent="0.25">
      <c r="B16" s="1"/>
      <c r="C16" s="17">
        <f>SUM(C13:H15)</f>
        <v>590</v>
      </c>
      <c r="D16" s="17"/>
      <c r="E16" s="17"/>
      <c r="F16" s="17"/>
      <c r="G16" s="17"/>
      <c r="H16" s="17"/>
      <c r="J16" s="1"/>
      <c r="K16" s="18">
        <f>SUM(K13:P15)</f>
        <v>590</v>
      </c>
      <c r="L16" s="19"/>
      <c r="M16" s="19"/>
      <c r="N16" s="19"/>
      <c r="O16" s="19"/>
      <c r="P16" s="20"/>
      <c r="S16" s="21" t="s">
        <v>643</v>
      </c>
      <c r="T16" s="22"/>
      <c r="U16" s="21" t="s">
        <v>644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16</v>
      </c>
      <c r="D19" s="9" t="s">
        <v>13</v>
      </c>
      <c r="E19" s="9" t="s">
        <v>28</v>
      </c>
      <c r="F19" s="9" t="s">
        <v>65</v>
      </c>
      <c r="G19" s="9" t="s">
        <v>21</v>
      </c>
      <c r="H19" s="9" t="s">
        <v>613</v>
      </c>
      <c r="J19" s="1"/>
      <c r="K19" s="9" t="s">
        <v>16</v>
      </c>
      <c r="L19" s="9" t="s">
        <v>13</v>
      </c>
      <c r="M19" s="9" t="s">
        <v>28</v>
      </c>
      <c r="N19" s="9" t="s">
        <v>65</v>
      </c>
      <c r="O19" s="9" t="s">
        <v>21</v>
      </c>
      <c r="P19" s="9" t="s">
        <v>613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609</v>
      </c>
      <c r="C20" s="12">
        <f>COUNTIFS(metricas!E2:E10000,"=0",metricas!B2:B10000,"LSCC")</f>
        <v>24</v>
      </c>
      <c r="D20" s="12">
        <f>COUNTIFS(metricas!E2:E10000,"=0",metricas!B2:B10000,"IN")</f>
        <v>79</v>
      </c>
      <c r="E20" s="12">
        <f>COUNTIFS(metricas!E2:E10000,"=0",metricas!B2:B10000,"OUT")</f>
        <v>39</v>
      </c>
      <c r="F20" s="12">
        <f>COUNTIFS(metricas!E2:E10000,"=0",metricas!B2:B10000,"TUBES")</f>
        <v>4</v>
      </c>
      <c r="G20" s="12">
        <f>COUNTIFS(metricas!E2:E10000,"=0",metricas!B2:B10000,"TENDRILS")</f>
        <v>23</v>
      </c>
      <c r="H20" s="12">
        <f>COUNTIFS(metricas!E2:E10000,"=0",metricas!B2:B10000,"DISCONNECTED")</f>
        <v>40</v>
      </c>
      <c r="J20" s="11" t="s">
        <v>609</v>
      </c>
      <c r="K20" s="12">
        <f>COUNTIFS(metricas!J2:J10000,"&lt;=7",metricas!B2:B10000,"LSCC")</f>
        <v>57</v>
      </c>
      <c r="L20" s="12">
        <f>COUNTIFS(metricas!J2:J10000,"&lt;=7",metricas!B2:B10000,"IN")</f>
        <v>262</v>
      </c>
      <c r="M20" s="12">
        <f>COUNTIFS(metricas!J2:J10000,"&lt;=7",metricas!B2:B10000,"OUT")</f>
        <v>52</v>
      </c>
      <c r="N20" s="12">
        <f>COUNTIFS(metricas!J2:J10000,"&lt;=7",metricas!B2:B10000,"TUBES")</f>
        <v>29</v>
      </c>
      <c r="O20" s="12">
        <f>COUNTIFS(metricas!J2:J10000,"&lt;=7",metricas!B2:B10000,"TENDRILS")</f>
        <v>74</v>
      </c>
      <c r="P20" s="12">
        <f>COUNTIFS(metricas!J2:J10000,"&lt;=7",metricas!B2:B10000,"DISCONNECTED")</f>
        <v>39</v>
      </c>
    </row>
    <row r="21" spans="2:22" ht="15" x14ac:dyDescent="0.25">
      <c r="B21" s="11" t="s">
        <v>610</v>
      </c>
      <c r="C21" s="14">
        <f>COUNTIFS(metricas!E2:E10000,"&gt;=1",metricas!E2:E10000,"&lt;=20",metricas!B2:B10000,"LSCC")</f>
        <v>31</v>
      </c>
      <c r="D21" s="11">
        <f>COUNTIFS(metricas!E2:E10000,"&gt;=1",metricas!E2:E10000,"&lt;=20",metricas!B2:B10000,"IN")</f>
        <v>141</v>
      </c>
      <c r="E21" s="11">
        <f>COUNTIFS(metricas!E2:E10000,"&gt;=1",metricas!E2:E10000,"&lt;=20",metricas!B2:B10000,"OUT")</f>
        <v>32</v>
      </c>
      <c r="F21" s="11">
        <f>COUNTIFS(metricas!E2:E10000,"&gt;=1",metricas!E2:E10000,"&lt;=20",metricas!B2:B10000,"TUBES")</f>
        <v>20</v>
      </c>
      <c r="G21" s="11">
        <f>COUNTIFS(metricas!E2:E10000,"&gt;=1",metricas!E2:E10000,"&lt;=20",metricas!B2:B10000,"TENDRILS")</f>
        <v>47</v>
      </c>
      <c r="H21" s="11">
        <f>COUNTIFS(metricas!E2:E10000,"&gt;=1",metricas!E2:E10000,"&lt;=20",metricas!B2:B10000,"DISCONNECTED")</f>
        <v>11</v>
      </c>
      <c r="J21" s="11" t="s">
        <v>610</v>
      </c>
      <c r="K21" s="14">
        <f>COUNTIFS(metricas!J2:J10000,"&gt;7",metricas!J2:J10000,"&lt;=39",metricas!B2:B10000,"LSCC")</f>
        <v>23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25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4</v>
      </c>
      <c r="P21" s="11">
        <f>COUNTIFS(metricas!J2:J10000,"&gt;7",metricas!J2:J10000,"&lt;=39",metricas!B2:B10000,"DISCONNECTED")</f>
        <v>14</v>
      </c>
    </row>
    <row r="22" spans="2:22" x14ac:dyDescent="0.2">
      <c r="B22" s="11" t="s">
        <v>611</v>
      </c>
      <c r="C22" s="11">
        <f>COUNTIFS(metricas!E2:E10000,"&gt;20",metricas!B2:B10000,"LSCC")</f>
        <v>30</v>
      </c>
      <c r="D22" s="11">
        <f>COUNTIFS(metricas!E2:E10000,"&gt;20",metricas!B2:B10000,"IN")</f>
        <v>43</v>
      </c>
      <c r="E22" s="11">
        <f>COUNTIFS(metricas!E2:E10000,"&gt;20",metricas!B2:B10000,"OUT")</f>
        <v>10</v>
      </c>
      <c r="F22" s="11">
        <f>COUNTIFS(metricas!E2:E10000,"&gt;20",metricas!B2:B10000,"TUBES")</f>
        <v>6</v>
      </c>
      <c r="G22" s="11">
        <f>COUNTIFS(metricas!E2:E10000,"&gt;20",metricas!B2:B10000,"TENDRILS")</f>
        <v>8</v>
      </c>
      <c r="H22" s="11">
        <f>COUNTIFS(metricas!E2:E10000,"&gt;20",metricas!B2:B10000,"DISCONNECTED")</f>
        <v>2</v>
      </c>
      <c r="J22" s="11" t="s">
        <v>611</v>
      </c>
      <c r="K22" s="11">
        <f>COUNTIFS(metricas!J2:J10000,"&gt;39",metricas!B2:B10000,"LSCC")</f>
        <v>5</v>
      </c>
      <c r="L22" s="11">
        <f>COUNTIFS(metricas!J2:J10000,"&gt;39",metricas!B2:B10000,"IN")</f>
        <v>1</v>
      </c>
      <c r="M22" s="11">
        <f>COUNTIFS(metricas!J2:J10000,"&gt;39",metricas!B2:B10000,"OUT")</f>
        <v>4</v>
      </c>
      <c r="N22" s="11">
        <f>COUNTIFS(metricas!J2:J10000,"&gt;39",metricas!B2:B10000,"TUBES")</f>
        <v>1</v>
      </c>
      <c r="O22" s="11">
        <f>COUNTIFS(metricas!J2:J10000,"&gt;39",metricas!B2:B10000,"TENDRILS")</f>
        <v>0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590</v>
      </c>
      <c r="D23" s="17"/>
      <c r="E23" s="17"/>
      <c r="F23" s="17"/>
      <c r="G23" s="17"/>
      <c r="H23" s="17"/>
      <c r="J23" s="1"/>
      <c r="K23" s="18">
        <f>SUM(K20:P22)</f>
        <v>590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16</v>
      </c>
      <c r="D26" s="9" t="s">
        <v>13</v>
      </c>
      <c r="E26" s="9" t="s">
        <v>28</v>
      </c>
      <c r="F26" s="9" t="s">
        <v>65</v>
      </c>
      <c r="G26" s="9" t="s">
        <v>21</v>
      </c>
      <c r="H26" s="9" t="s">
        <v>613</v>
      </c>
      <c r="J26" s="1"/>
      <c r="K26" s="9" t="s">
        <v>16</v>
      </c>
      <c r="L26" s="9" t="s">
        <v>13</v>
      </c>
      <c r="M26" s="9" t="s">
        <v>28</v>
      </c>
      <c r="N26" s="9" t="s">
        <v>65</v>
      </c>
      <c r="O26" s="9" t="s">
        <v>21</v>
      </c>
      <c r="P26" s="9" t="s">
        <v>613</v>
      </c>
    </row>
    <row r="27" spans="2:22" x14ac:dyDescent="0.2">
      <c r="B27" s="11" t="s">
        <v>609</v>
      </c>
      <c r="C27" s="12">
        <f>COUNTIFS(metricas!F2:F10000,"&lt;=2",metricas!B2:B10000,"LSCC")</f>
        <v>84</v>
      </c>
      <c r="D27" s="12">
        <f>COUNTIFS(metricas!F2:F10000,"&lt;=2",metricas!B2:B10000,"IN")</f>
        <v>263</v>
      </c>
      <c r="E27" s="12">
        <f>COUNTIFS(metricas!F2:F10000,"&lt;=2",metricas!B2:B10000,"OUT")</f>
        <v>75</v>
      </c>
      <c r="F27" s="12">
        <f>COUNTIFS(metricas!F2:F10000,"&lt;=2",metricas!B2:B10000,"TUBES")</f>
        <v>29</v>
      </c>
      <c r="G27" s="12">
        <f>COUNTIFS(metricas!F2:F10000,"&lt;=2",metricas!B2:B10000,"TENDRILS")</f>
        <v>75</v>
      </c>
      <c r="H27" s="12">
        <f>COUNTIFS(metricas!F2:F10000,"&lt;=2",metricas!B2:B10000,"DISCONNECTED")</f>
        <v>53</v>
      </c>
      <c r="J27" s="11" t="s">
        <v>609</v>
      </c>
      <c r="K27" s="12">
        <f>COUNTIFS(metricas!K2:K10000,"&lt;=11",metricas!B2:B10000,"LSCC")</f>
        <v>53</v>
      </c>
      <c r="L27" s="12">
        <f>COUNTIFS(metricas!K2:K10000,"&lt;=11",metricas!B2:B10000,"IN")</f>
        <v>210</v>
      </c>
      <c r="M27" s="12">
        <f>COUNTIFS(metricas!K2:K10000,"&lt;=11",metricas!B2:B10000,"OUT")</f>
        <v>72</v>
      </c>
      <c r="N27" s="12">
        <f>COUNTIFS(metricas!K2:K10000,"&lt;=11",metricas!B2:B10000,"TUBES")</f>
        <v>25</v>
      </c>
      <c r="O27" s="12">
        <f>COUNTIFS(metricas!K2:K10000,"&lt;=11",metricas!B2:B10000,"TENDRILS")</f>
        <v>69</v>
      </c>
      <c r="P27" s="12">
        <f>COUNTIFS(metricas!K2:K10000,"&lt;=11",metricas!B2:B10000,"DISCONNECTED")</f>
        <v>48</v>
      </c>
    </row>
    <row r="28" spans="2:22" ht="15" x14ac:dyDescent="0.25">
      <c r="B28" s="11" t="s">
        <v>610</v>
      </c>
      <c r="C28" s="14">
        <f>COUNTIFS(metricas!F2:F10000,"&gt;2",metricas!F2:F10000,"&lt;=4",metricas!B2:B10000,"LSCC")</f>
        <v>1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6</v>
      </c>
      <c r="F28" s="11">
        <f>COUNTIFS(metricas!F2:F10000,"&gt;2",metricas!F2:F10000,"&lt;=4",metricas!B2:B10000,"TUBES")</f>
        <v>1</v>
      </c>
      <c r="G28" s="11">
        <f>COUNTIFS(metricas!F2:F10000,"&gt;2",metricas!F2:F10000,"&lt;=4",metricas!B2:B10000,"TENDRILS")</f>
        <v>2</v>
      </c>
      <c r="H28" s="11">
        <f>COUNTIFS(metricas!F2:F10000,"&gt;2",metricas!F2:F10000,"&lt;=4",metricas!B2:B10000,"DISCONNECTED")</f>
        <v>0</v>
      </c>
      <c r="J28" s="11" t="s">
        <v>610</v>
      </c>
      <c r="K28" s="14">
        <f>COUNTIFS(metricas!K2:K10000,"&gt;11",metricas!K2:K10000,"&lt;=34",metricas!B2:B10000,"LSCC")</f>
        <v>29</v>
      </c>
      <c r="L28" s="11">
        <f>COUNTIFS(metricas!K2:K10000,"&gt;11",metricas!K2:K10000,"&lt;=34",metricas!B2:B10000,"IN")</f>
        <v>51</v>
      </c>
      <c r="M28" s="11">
        <f>COUNTIFS(metricas!K2:K10000,"&gt;11",metricas!K2:K10000,"&lt;=34",metricas!B2:B10000,"OUT")</f>
        <v>9</v>
      </c>
      <c r="N28" s="11">
        <f>COUNTIFS(metricas!K2:K10000,"&gt;11",metricas!K2:K10000,"&lt;=34",metricas!B2:B10000,"TUBES")</f>
        <v>4</v>
      </c>
      <c r="O28" s="11">
        <f>COUNTIFS(metricas!K2:K10000,"&gt;11",metricas!K2:K10000,"&lt;=34",metricas!B2:B10000,"TENDRILS")</f>
        <v>8</v>
      </c>
      <c r="P28" s="11">
        <f>COUNTIFS(metricas!K2:K10000,"&gt;11",metricas!K2:K10000,"&lt;=34",metricas!B2:B10000,"DISCONNECTED")</f>
        <v>5</v>
      </c>
    </row>
    <row r="29" spans="2:22" x14ac:dyDescent="0.2">
      <c r="B29" s="11" t="s">
        <v>611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1</v>
      </c>
      <c r="H29" s="11">
        <f>COUNTIFS(metricas!F2:F10000,"&gt;4",metricas!B2:B10000,"DISCONNECTED")</f>
        <v>0</v>
      </c>
      <c r="J29" s="11" t="s">
        <v>611</v>
      </c>
      <c r="K29" s="11">
        <f>COUNTIFS(metricas!K2:K10000,"&gt;34",metricas!B2:B10000,"LSCC")</f>
        <v>3</v>
      </c>
      <c r="L29" s="11">
        <f>COUNTIFS(metricas!K2:K10000,"&gt;34",metricas!B2:B10000,"IN")</f>
        <v>2</v>
      </c>
      <c r="M29" s="11">
        <f>COUNTIFS(metricas!K2:K10000,"&gt;34",metricas!B2:B10000,"OUT")</f>
        <v>0</v>
      </c>
      <c r="N29" s="11">
        <f>COUNTIFS(metricas!K2:K10000,"&gt;34",metricas!B2:B10000,"TUBES")</f>
        <v>1</v>
      </c>
      <c r="O29" s="11">
        <f>COUNTIFS(metricas!K2:K10000,"&gt;34",metricas!B2:B10000,"TENDRILS")</f>
        <v>1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590</v>
      </c>
      <c r="D30" s="17"/>
      <c r="E30" s="17"/>
      <c r="F30" s="17"/>
      <c r="G30" s="17"/>
      <c r="H30" s="17"/>
      <c r="J30" s="1"/>
      <c r="K30" s="18">
        <f>SUM(K27:P29)</f>
        <v>590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16</v>
      </c>
      <c r="D33" s="9" t="s">
        <v>13</v>
      </c>
      <c r="E33" s="9" t="s">
        <v>28</v>
      </c>
      <c r="F33" s="9" t="s">
        <v>65</v>
      </c>
      <c r="G33" s="9" t="s">
        <v>21</v>
      </c>
      <c r="H33" s="9" t="s">
        <v>613</v>
      </c>
      <c r="J33" s="1"/>
      <c r="K33" s="9" t="s">
        <v>16</v>
      </c>
      <c r="L33" s="9" t="s">
        <v>13</v>
      </c>
      <c r="M33" s="9" t="s">
        <v>28</v>
      </c>
      <c r="N33" s="9" t="s">
        <v>65</v>
      </c>
      <c r="O33" s="9" t="s">
        <v>21</v>
      </c>
      <c r="P33" s="9" t="s">
        <v>613</v>
      </c>
    </row>
    <row r="34" spans="2:16" x14ac:dyDescent="0.2">
      <c r="B34" s="11" t="s">
        <v>609</v>
      </c>
      <c r="C34" s="12">
        <f>COUNTIFS(metricas!G2:G10000,"=1",metricas!B2:B10000,"LSCC")</f>
        <v>32</v>
      </c>
      <c r="D34" s="12">
        <f>COUNTIFS(metricas!G2:G10000,"=1",metricas!B2:B10000,"IN")</f>
        <v>137</v>
      </c>
      <c r="E34" s="12">
        <f>COUNTIFS(metricas!G2:G10000,"=1",metricas!B2:B10000,"OUT")</f>
        <v>52</v>
      </c>
      <c r="F34" s="12">
        <f>COUNTIFS(metricas!G2:G10000,"=1",metricas!B2:B10000,"TUBES")</f>
        <v>19</v>
      </c>
      <c r="G34" s="12">
        <f>COUNTIFS(metricas!G2:G10000,"=1",metricas!B2:B10000,"TENDRILS")</f>
        <v>46</v>
      </c>
      <c r="H34" s="12">
        <f>COUNTIFS(metricas!G2:G10000,"=1",metricas!B2:B10000,"DISCONNECTED")</f>
        <v>49</v>
      </c>
      <c r="J34" s="11" t="s">
        <v>609</v>
      </c>
      <c r="K34" s="12">
        <f>COUNTIFS(metricas!L2:L10000,"&lt;=11",metricas!B2:B10000,"LSCC")</f>
        <v>85</v>
      </c>
      <c r="L34" s="12">
        <f>COUNTIFS(metricas!L2:L10000,"&lt;=11",metricas!B2:B10000,"IN")</f>
        <v>263</v>
      </c>
      <c r="M34" s="12">
        <f>COUNTIFS(metricas!L2:L10000,"&lt;=11",metricas!B2:B10000,"OUT")</f>
        <v>81</v>
      </c>
      <c r="N34" s="12">
        <f>COUNTIFS(metricas!L2:L10000,"&lt;=11",metricas!B2:B10000,"TUBES")</f>
        <v>29</v>
      </c>
      <c r="O34" s="12">
        <f>COUNTIFS(metricas!L2:L10000,"&lt;=11",metricas!B2:B10000,"TENDRILS")</f>
        <v>78</v>
      </c>
      <c r="P34" s="12">
        <f>COUNTIFS(metricas!L2:L10000,"&lt;=11",metricas!B2:B10000,"DISCONNECTED")</f>
        <v>53</v>
      </c>
    </row>
    <row r="35" spans="2:16" ht="15" x14ac:dyDescent="0.25">
      <c r="B35" s="11" t="s">
        <v>610</v>
      </c>
      <c r="C35" s="14">
        <f>COUNTIFS(metricas!G2:G10000,"&gt;=0,2",metricas!G2:G10000,"&lt;=0,5",metricas!B2:B10000,"LSCC")</f>
        <v>46</v>
      </c>
      <c r="D35" s="11">
        <f>COUNTIFS(metricas!G2:G10000,"&gt;=0,2",metricas!G2:G10000,"&lt;=0,5",metricas!B2:B10000,"IN")</f>
        <v>118</v>
      </c>
      <c r="E35" s="11">
        <f>COUNTIFS(metricas!G2:G10000,"&gt;=0,2",metricas!G2:G10000,"&lt;=0,5",metricas!B2:B10000,"OUT")</f>
        <v>23</v>
      </c>
      <c r="F35" s="11">
        <f>COUNTIFS(metricas!G2:G10000,"&gt;=0,2",metricas!G2:G10000,"&lt;=0,5",metricas!B2:B10000,"TUBES")</f>
        <v>9</v>
      </c>
      <c r="G35" s="11">
        <f>COUNTIFS(metricas!G2:G10000,"&gt;=0,2",metricas!G2:G10000,"&lt;=0,5",metricas!B2:B10000,"TENDRILS")</f>
        <v>29</v>
      </c>
      <c r="H35" s="11">
        <f>COUNTIFS(metricas!G2:G10000,"&gt;=0,2",metricas!G2:G10000,"&lt;=0,5",metricas!B2:B10000,"DISCONNECTED")</f>
        <v>3</v>
      </c>
      <c r="J35" s="11" t="s">
        <v>610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611</v>
      </c>
      <c r="C36" s="11">
        <f>COUNTIFS(metricas!G2:G10000,"&lt;0,2",metricas!B2:B10000,"LSCC")</f>
        <v>7</v>
      </c>
      <c r="D36" s="11">
        <f>COUNTIFS(metricas!G2:G10000,"&lt;0,2",metricas!B2:B10000,"IN")</f>
        <v>8</v>
      </c>
      <c r="E36" s="11">
        <f>COUNTIFS(metricas!G2:G10000,"&lt;0,2",metricas!B2:B10000,"OUT")</f>
        <v>6</v>
      </c>
      <c r="F36" s="11">
        <f>COUNTIFS(metricas!G2:G10000,"&lt;0,2",metricas!B2:B10000,"TUBES")</f>
        <v>2</v>
      </c>
      <c r="G36" s="11">
        <f>COUNTIFS(metricas!G2:G10000,"&lt;0,2",metricas!B2:B10000,"TENDRILS")</f>
        <v>3</v>
      </c>
      <c r="H36" s="11">
        <f>COUNTIFS(metricas!G2:G10000,"&lt;0,2",metricas!B2:B10000,"DISCONNECTED")</f>
        <v>1</v>
      </c>
      <c r="J36" s="11" t="s">
        <v>611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1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590</v>
      </c>
      <c r="D37" s="19"/>
      <c r="E37" s="19"/>
      <c r="F37" s="19"/>
      <c r="G37" s="19"/>
      <c r="H37" s="20"/>
      <c r="J37" s="1"/>
      <c r="K37" s="17">
        <f>SUM(K34:P36)</f>
        <v>590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3F55-C218-42C6-A9A5-9656B72AEF71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3" style="30" bestFit="1" customWidth="1"/>
    <col min="3" max="3" width="6.7109375" style="30" bestFit="1" customWidth="1"/>
    <col min="4" max="4" width="3" style="30" bestFit="1" customWidth="1"/>
    <col min="5" max="5" width="5.7109375" style="30" customWidth="1"/>
    <col min="6" max="6" width="3" style="30" bestFit="1" customWidth="1"/>
    <col min="7" max="7" width="5.7109375" style="30" bestFit="1" customWidth="1"/>
    <col min="8" max="8" width="4" style="30" bestFit="1" customWidth="1"/>
    <col min="9" max="9" width="6.7109375" style="30" bestFit="1" customWidth="1"/>
    <col min="10" max="10" width="4" style="30" bestFit="1" customWidth="1"/>
    <col min="11" max="11" width="6.7109375" style="30" bestFit="1" customWidth="1"/>
    <col min="12" max="12" width="3" style="30" bestFit="1" customWidth="1"/>
    <col min="13" max="13" width="5.7109375" style="30" bestFit="1" customWidth="1"/>
    <col min="14" max="14" width="3" style="30" bestFit="1" customWidth="1"/>
    <col min="15" max="15" width="6.7109375" style="30" bestFit="1" customWidth="1"/>
    <col min="16" max="16" width="3" style="30" bestFit="1" customWidth="1"/>
    <col min="17" max="17" width="5.7109375" style="30" bestFit="1" customWidth="1"/>
    <col min="18" max="18" width="3" style="30" bestFit="1" customWidth="1"/>
    <col min="19" max="19" width="5.7109375" style="30" bestFit="1" customWidth="1"/>
    <col min="20" max="20" width="3" style="30" bestFit="1" customWidth="1"/>
    <col min="21" max="21" width="5.7109375" style="30" bestFit="1" customWidth="1"/>
    <col min="22" max="22" width="3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3" style="30" bestFit="1" customWidth="1"/>
    <col min="27" max="27" width="6.7109375" style="30" bestFit="1" customWidth="1"/>
    <col min="28" max="28" width="3" style="30" bestFit="1" customWidth="1"/>
    <col min="29" max="29" width="5.7109375" style="30" bestFit="1" customWidth="1"/>
    <col min="30" max="30" width="2" style="30" bestFit="1" customWidth="1"/>
    <col min="31" max="31" width="5.7109375" style="30" bestFit="1" customWidth="1"/>
    <col min="32" max="32" width="3" style="30" bestFit="1" customWidth="1"/>
    <col min="33" max="33" width="5.7109375" style="30" bestFit="1" customWidth="1"/>
    <col min="34" max="34" width="3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608</v>
      </c>
      <c r="B1" s="29" t="s">
        <v>16</v>
      </c>
      <c r="C1" s="29"/>
      <c r="D1" s="29"/>
      <c r="E1" s="29"/>
      <c r="F1" s="29"/>
      <c r="G1" s="29"/>
      <c r="H1" s="29" t="s">
        <v>13</v>
      </c>
      <c r="I1" s="29"/>
      <c r="J1" s="29"/>
      <c r="K1" s="29"/>
      <c r="L1" s="29"/>
      <c r="M1" s="29"/>
      <c r="N1" s="29" t="s">
        <v>28</v>
      </c>
      <c r="O1" s="29"/>
      <c r="P1" s="29"/>
      <c r="Q1" s="29"/>
      <c r="R1" s="29"/>
      <c r="S1" s="29"/>
      <c r="T1" s="29" t="s">
        <v>65</v>
      </c>
      <c r="U1" s="29"/>
      <c r="V1" s="29"/>
      <c r="W1" s="29"/>
      <c r="X1" s="29"/>
      <c r="Y1" s="29"/>
      <c r="Z1" s="29" t="s">
        <v>21</v>
      </c>
      <c r="AA1" s="29"/>
      <c r="AB1" s="29"/>
      <c r="AC1" s="29"/>
      <c r="AD1" s="29"/>
      <c r="AE1" s="29"/>
      <c r="AF1" s="29" t="s">
        <v>613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645</v>
      </c>
      <c r="C2" s="29"/>
      <c r="D2" s="32" t="s">
        <v>646</v>
      </c>
      <c r="E2" s="29"/>
      <c r="F2" s="32" t="s">
        <v>647</v>
      </c>
      <c r="G2" s="29"/>
      <c r="H2" s="32" t="s">
        <v>645</v>
      </c>
      <c r="I2" s="29"/>
      <c r="J2" s="32" t="s">
        <v>646</v>
      </c>
      <c r="K2" s="29"/>
      <c r="L2" s="32" t="s">
        <v>647</v>
      </c>
      <c r="M2" s="29"/>
      <c r="N2" s="32" t="s">
        <v>645</v>
      </c>
      <c r="O2" s="29"/>
      <c r="P2" s="32" t="s">
        <v>646</v>
      </c>
      <c r="Q2" s="29"/>
      <c r="R2" s="32" t="s">
        <v>647</v>
      </c>
      <c r="S2" s="29"/>
      <c r="T2" s="32" t="s">
        <v>645</v>
      </c>
      <c r="U2" s="29"/>
      <c r="V2" s="32" t="s">
        <v>646</v>
      </c>
      <c r="W2" s="29"/>
      <c r="X2" s="32" t="s">
        <v>647</v>
      </c>
      <c r="Y2" s="29"/>
      <c r="Z2" s="32" t="s">
        <v>645</v>
      </c>
      <c r="AA2" s="29"/>
      <c r="AB2" s="32" t="s">
        <v>646</v>
      </c>
      <c r="AC2" s="29"/>
      <c r="AD2" s="32" t="s">
        <v>647</v>
      </c>
      <c r="AE2" s="29"/>
      <c r="AF2" s="32" t="s">
        <v>645</v>
      </c>
      <c r="AG2" s="29"/>
      <c r="AH2" s="32" t="s">
        <v>646</v>
      </c>
      <c r="AI2" s="29"/>
      <c r="AJ2" s="32" t="s">
        <v>647</v>
      </c>
      <c r="AK2" s="29"/>
    </row>
    <row r="3" spans="1:39" x14ac:dyDescent="0.2">
      <c r="A3" s="33" t="s">
        <v>2</v>
      </c>
      <c r="B3" s="34">
        <f>distribuicao!C6</f>
        <v>50</v>
      </c>
      <c r="C3" s="35">
        <f>distribuicao!C6/distribuicao!C9</f>
        <v>8.4745762711864403E-2</v>
      </c>
      <c r="D3" s="34">
        <f>distribuicao!C7</f>
        <v>26</v>
      </c>
      <c r="E3" s="35">
        <f>distribuicao!C7/distribuicao!C9</f>
        <v>4.4067796610169491E-2</v>
      </c>
      <c r="F3" s="34">
        <f>distribuicao!C8</f>
        <v>9</v>
      </c>
      <c r="G3" s="35">
        <f>distribuicao!C8/distribuicao!C9</f>
        <v>1.5254237288135594E-2</v>
      </c>
      <c r="H3" s="34">
        <f>distribuicao!D6</f>
        <v>200</v>
      </c>
      <c r="I3" s="35">
        <f>distribuicao!D6/distribuicao!C9</f>
        <v>0.33898305084745761</v>
      </c>
      <c r="J3" s="34">
        <f>distribuicao!D7</f>
        <v>57</v>
      </c>
      <c r="K3" s="35">
        <f>distribuicao!D7/distribuicao!C9</f>
        <v>9.6610169491525427E-2</v>
      </c>
      <c r="L3" s="34">
        <f>distribuicao!D8</f>
        <v>6</v>
      </c>
      <c r="M3" s="35">
        <f>distribuicao!D8/distribuicao!C9</f>
        <v>1.0169491525423728E-2</v>
      </c>
      <c r="N3" s="34">
        <f>distribuicao!E6</f>
        <v>57</v>
      </c>
      <c r="O3" s="35">
        <f>distribuicao!E6/distribuicao!C9</f>
        <v>9.6610169491525427E-2</v>
      </c>
      <c r="P3" s="34">
        <f>distribuicao!E7</f>
        <v>22</v>
      </c>
      <c r="Q3" s="35">
        <f>distribuicao!E7/distribuicao!C9</f>
        <v>3.7288135593220341E-2</v>
      </c>
      <c r="R3" s="34">
        <f>distribuicao!E8</f>
        <v>2</v>
      </c>
      <c r="S3" s="35">
        <f>distribuicao!E8/distribuicao!C9</f>
        <v>3.3898305084745762E-3</v>
      </c>
      <c r="T3" s="34">
        <f>distribuicao!F6</f>
        <v>25</v>
      </c>
      <c r="U3" s="35">
        <f>distribuicao!F6/distribuicao!C9</f>
        <v>4.2372881355932202E-2</v>
      </c>
      <c r="V3" s="34">
        <f>distribuicao!F7</f>
        <v>4</v>
      </c>
      <c r="W3" s="35">
        <f>distribuicao!F7/distribuicao!C9</f>
        <v>6.7796610169491523E-3</v>
      </c>
      <c r="X3" s="34">
        <f>distribuicao!F8</f>
        <v>1</v>
      </c>
      <c r="Y3" s="35">
        <f>distribuicao!F8/distribuicao!C9</f>
        <v>1.6949152542372881E-3</v>
      </c>
      <c r="Z3" s="34">
        <f>distribuicao!G6</f>
        <v>65</v>
      </c>
      <c r="AA3" s="35">
        <f>distribuicao!G6/distribuicao!C9</f>
        <v>0.11016949152542373</v>
      </c>
      <c r="AB3" s="34">
        <f>distribuicao!G7</f>
        <v>12</v>
      </c>
      <c r="AC3" s="35">
        <f>distribuicao!G7/distribuicao!C9</f>
        <v>2.0338983050847456E-2</v>
      </c>
      <c r="AD3" s="34">
        <f>distribuicao!G8</f>
        <v>1</v>
      </c>
      <c r="AE3" s="35">
        <f>distribuicao!G8/distribuicao!C9</f>
        <v>1.6949152542372881E-3</v>
      </c>
      <c r="AF3" s="34">
        <f>distribuicao!H6</f>
        <v>48</v>
      </c>
      <c r="AG3" s="35">
        <f>distribuicao!H6/distribuicao!C9</f>
        <v>8.1355932203389825E-2</v>
      </c>
      <c r="AH3" s="34">
        <f>distribuicao!H7</f>
        <v>4</v>
      </c>
      <c r="AI3" s="35">
        <f>distribuicao!H7/distribuicao!C9</f>
        <v>6.7796610169491523E-3</v>
      </c>
      <c r="AJ3" s="34">
        <f>distribuicao!H8</f>
        <v>1</v>
      </c>
      <c r="AK3" s="35">
        <f>distribuicao!H8/distribuicao!C9</f>
        <v>1.6949152542372881E-3</v>
      </c>
      <c r="AL3" s="36">
        <f>SUM(B3,D3,F3,H3,J3,L3,N3,P3,R3,T3,V3,X3,Z3,AB3,AD3,AF3,AH3,AJ3)</f>
        <v>590</v>
      </c>
      <c r="AM3" s="37">
        <f>SUM(C3,E3,G3,I3,K3,M3,O3,Q3,S3,U3,W3,Y3,AA3,AC3,AE3,AG3,AI3,AK3)</f>
        <v>0.99999999999999978</v>
      </c>
    </row>
    <row r="4" spans="1:39" x14ac:dyDescent="0.2">
      <c r="A4" s="33" t="s">
        <v>3</v>
      </c>
      <c r="B4" s="34">
        <f>distribuicao!C13</f>
        <v>68</v>
      </c>
      <c r="C4" s="35">
        <f>distribuicao!C13/distribuicao!C9</f>
        <v>0.11525423728813559</v>
      </c>
      <c r="D4" s="34">
        <f>distribuicao!C14</f>
        <v>16</v>
      </c>
      <c r="E4" s="35">
        <f>distribuicao!C14/distribuicao!C9</f>
        <v>2.7118644067796609E-2</v>
      </c>
      <c r="F4" s="34">
        <f>distribuicao!C15</f>
        <v>1</v>
      </c>
      <c r="G4" s="35">
        <f>distribuicao!C15/distribuicao!C9</f>
        <v>1.6949152542372881E-3</v>
      </c>
      <c r="H4" s="34">
        <f>distribuicao!D13</f>
        <v>220</v>
      </c>
      <c r="I4" s="35">
        <f>distribuicao!D13/distribuicao!C9</f>
        <v>0.3728813559322034</v>
      </c>
      <c r="J4" s="34">
        <f>distribuicao!D14</f>
        <v>41</v>
      </c>
      <c r="K4" s="35">
        <f>distribuicao!D14/distribuicao!C9</f>
        <v>6.9491525423728814E-2</v>
      </c>
      <c r="L4" s="25">
        <f>distribuicao!D15</f>
        <v>2</v>
      </c>
      <c r="M4" s="35">
        <f>distribuicao!D15/distribuicao!C9</f>
        <v>3.3898305084745762E-3</v>
      </c>
      <c r="N4" s="34">
        <f>distribuicao!E13</f>
        <v>73</v>
      </c>
      <c r="O4" s="35">
        <f>distribuicao!E13/distribuicao!C9</f>
        <v>0.12372881355932204</v>
      </c>
      <c r="P4" s="34">
        <f>distribuicao!E14</f>
        <v>8</v>
      </c>
      <c r="Q4" s="35">
        <f>distribuicao!E14/distribuicao!C9</f>
        <v>1.3559322033898305E-2</v>
      </c>
      <c r="R4" s="34">
        <f>distribuicao!E15</f>
        <v>0</v>
      </c>
      <c r="S4" s="35">
        <f>distribuicao!E15/distribuicao!C9</f>
        <v>0</v>
      </c>
      <c r="T4" s="34">
        <f>distribuicao!F13</f>
        <v>27</v>
      </c>
      <c r="U4" s="35">
        <f>distribuicao!F13/distribuicao!C9</f>
        <v>4.576271186440678E-2</v>
      </c>
      <c r="V4" s="34">
        <f>distribuicao!F14</f>
        <v>3</v>
      </c>
      <c r="W4" s="35">
        <f>distribuicao!F14/distribuicao!C9</f>
        <v>5.084745762711864E-3</v>
      </c>
      <c r="X4" s="34">
        <f>distribuicao!F15</f>
        <v>0</v>
      </c>
      <c r="Y4" s="35">
        <f>distribuicao!F15/distribuicao!C9</f>
        <v>0</v>
      </c>
      <c r="Z4" s="34">
        <f>distribuicao!G13</f>
        <v>70</v>
      </c>
      <c r="AA4" s="35">
        <f>distribuicao!G13/distribuicao!C9</f>
        <v>0.11864406779661017</v>
      </c>
      <c r="AB4" s="34">
        <f>distribuicao!G14</f>
        <v>7</v>
      </c>
      <c r="AC4" s="35">
        <f>distribuicao!G14/distribuicao!C9</f>
        <v>1.1864406779661017E-2</v>
      </c>
      <c r="AD4" s="34">
        <f>distribuicao!G15</f>
        <v>1</v>
      </c>
      <c r="AE4" s="35">
        <f>distribuicao!G15/distribuicao!C9</f>
        <v>1.6949152542372881E-3</v>
      </c>
      <c r="AF4" s="34">
        <f>distribuicao!H13</f>
        <v>49</v>
      </c>
      <c r="AG4" s="35">
        <f>distribuicao!H13/distribuicao!C9</f>
        <v>8.3050847457627114E-2</v>
      </c>
      <c r="AH4" s="34">
        <f>distribuicao!H14</f>
        <v>4</v>
      </c>
      <c r="AI4" s="35">
        <f>distribuicao!H14/distribuicao!C9</f>
        <v>6.7796610169491523E-3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590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24</v>
      </c>
      <c r="C5" s="35">
        <f>distribuicao!C20/distribuicao!C9</f>
        <v>4.0677966101694912E-2</v>
      </c>
      <c r="D5" s="34">
        <f>distribuicao!C21</f>
        <v>31</v>
      </c>
      <c r="E5" s="35">
        <f>distribuicao!C21/distribuicao!C9</f>
        <v>5.254237288135593E-2</v>
      </c>
      <c r="F5" s="34">
        <f>distribuicao!C22</f>
        <v>30</v>
      </c>
      <c r="G5" s="35">
        <f>distribuicao!C22/distribuicao!C9</f>
        <v>5.0847457627118647E-2</v>
      </c>
      <c r="H5" s="34">
        <f>distribuicao!D20</f>
        <v>79</v>
      </c>
      <c r="I5" s="35">
        <f>distribuicao!D20/distribuicao!C9</f>
        <v>0.13389830508474576</v>
      </c>
      <c r="J5" s="34">
        <f>distribuicao!D21</f>
        <v>141</v>
      </c>
      <c r="K5" s="35">
        <f>distribuicao!D21/distribuicao!C9</f>
        <v>0.23898305084745763</v>
      </c>
      <c r="L5" s="34">
        <f>distribuicao!D22</f>
        <v>43</v>
      </c>
      <c r="M5" s="35">
        <f>distribuicao!D22/distribuicao!C9</f>
        <v>7.2881355932203393E-2</v>
      </c>
      <c r="N5" s="34">
        <f>distribuicao!E20</f>
        <v>39</v>
      </c>
      <c r="O5" s="35">
        <f>distribuicao!E20/distribuicao!C9</f>
        <v>6.6101694915254236E-2</v>
      </c>
      <c r="P5" s="34">
        <f>distribuicao!E21</f>
        <v>32</v>
      </c>
      <c r="Q5" s="35">
        <f>distribuicao!E21/distribuicao!C9</f>
        <v>5.4237288135593219E-2</v>
      </c>
      <c r="R5" s="34">
        <f>distribuicao!E22</f>
        <v>10</v>
      </c>
      <c r="S5" s="35">
        <f>distribuicao!E22/distribuicao!C9</f>
        <v>1.6949152542372881E-2</v>
      </c>
      <c r="T5" s="34">
        <f>distribuicao!F20</f>
        <v>4</v>
      </c>
      <c r="U5" s="35">
        <f>distribuicao!F20/distribuicao!C9</f>
        <v>6.7796610169491523E-3</v>
      </c>
      <c r="V5" s="34">
        <f>distribuicao!F21</f>
        <v>20</v>
      </c>
      <c r="W5" s="35">
        <f>distribuicao!F21/distribuicao!C9</f>
        <v>3.3898305084745763E-2</v>
      </c>
      <c r="X5" s="34">
        <f>distribuicao!F22</f>
        <v>6</v>
      </c>
      <c r="Y5" s="35">
        <f>distribuicao!F22/distribuicao!C9</f>
        <v>1.0169491525423728E-2</v>
      </c>
      <c r="Z5" s="34">
        <f>distribuicao!G20</f>
        <v>23</v>
      </c>
      <c r="AA5" s="35">
        <f>distribuicao!G20/distribuicao!C9</f>
        <v>3.898305084745763E-2</v>
      </c>
      <c r="AB5" s="34">
        <f>distribuicao!G21</f>
        <v>47</v>
      </c>
      <c r="AC5" s="35">
        <f>distribuicao!G21/distribuicao!C9</f>
        <v>7.9661016949152536E-2</v>
      </c>
      <c r="AD5" s="34">
        <f>distribuicao!G22</f>
        <v>8</v>
      </c>
      <c r="AE5" s="35">
        <f>distribuicao!G22/distribuicao!C9</f>
        <v>1.3559322033898305E-2</v>
      </c>
      <c r="AF5" s="34">
        <f>distribuicao!H20</f>
        <v>40</v>
      </c>
      <c r="AG5" s="35">
        <f>distribuicao!H20/distribuicao!C9</f>
        <v>6.7796610169491525E-2</v>
      </c>
      <c r="AH5" s="34">
        <f>distribuicao!H21</f>
        <v>11</v>
      </c>
      <c r="AI5" s="35">
        <f>distribuicao!H21/distribuicao!C9</f>
        <v>1.864406779661017E-2</v>
      </c>
      <c r="AJ5" s="34">
        <f>distribuicao!H22</f>
        <v>2</v>
      </c>
      <c r="AK5" s="35">
        <f>distribuicao!H22/distribuicao!C9</f>
        <v>3.3898305084745762E-3</v>
      </c>
      <c r="AL5" s="36">
        <f t="shared" ref="AL5:AL12" si="1">SUM(B5,D5,F5,H5,J5,L5,N5,P5,R5,T5,V5,X5,Z5,AB5,AD5,AF5,AH5,AJ5)</f>
        <v>590</v>
      </c>
      <c r="AM5" s="37">
        <f t="shared" si="0"/>
        <v>0.99999999999999989</v>
      </c>
    </row>
    <row r="6" spans="1:39" x14ac:dyDescent="0.2">
      <c r="A6" s="33" t="s">
        <v>5</v>
      </c>
      <c r="B6" s="38">
        <f>distribuicao!C27</f>
        <v>84</v>
      </c>
      <c r="C6" s="39">
        <f>distribuicao!C27/distribuicao!C9</f>
        <v>0.14237288135593221</v>
      </c>
      <c r="D6" s="38">
        <f>distribuicao!C28</f>
        <v>1</v>
      </c>
      <c r="E6" s="39">
        <f>distribuicao!C28/distribuicao!C9</f>
        <v>1.6949152542372881E-3</v>
      </c>
      <c r="F6" s="38">
        <f>distribuicao!C29</f>
        <v>0</v>
      </c>
      <c r="G6" s="39">
        <f>distribuicao!C29/distribuicao!C9</f>
        <v>0</v>
      </c>
      <c r="H6" s="38">
        <f>distribuicao!D27</f>
        <v>263</v>
      </c>
      <c r="I6" s="39">
        <f>distribuicao!D27/distribuicao!C9</f>
        <v>0.4457627118644068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75</v>
      </c>
      <c r="O6" s="39">
        <f>distribuicao!E27/distribuicao!C9</f>
        <v>0.1271186440677966</v>
      </c>
      <c r="P6" s="38">
        <f>distribuicao!E28</f>
        <v>6</v>
      </c>
      <c r="Q6" s="39">
        <f>distribuicao!E28/distribuicao!C9</f>
        <v>1.0169491525423728E-2</v>
      </c>
      <c r="R6" s="38">
        <f>distribuicao!E29</f>
        <v>0</v>
      </c>
      <c r="S6" s="39">
        <f>distribuicao!E29/distribuicao!C9</f>
        <v>0</v>
      </c>
      <c r="T6" s="38">
        <f>distribuicao!F27</f>
        <v>29</v>
      </c>
      <c r="U6" s="39">
        <f>distribuicao!F27/distribuicao!C9</f>
        <v>4.9152542372881358E-2</v>
      </c>
      <c r="V6" s="38">
        <f>distribuicao!F28</f>
        <v>1</v>
      </c>
      <c r="W6" s="39">
        <f>distribuicao!F28/distribuicao!C9</f>
        <v>1.6949152542372881E-3</v>
      </c>
      <c r="X6" s="38">
        <f>distribuicao!F29</f>
        <v>0</v>
      </c>
      <c r="Y6" s="39">
        <f>distribuicao!F29/distribuicao!C9</f>
        <v>0</v>
      </c>
      <c r="Z6" s="38">
        <f>distribuicao!G27</f>
        <v>75</v>
      </c>
      <c r="AA6" s="39">
        <f>distribuicao!G27/distribuicao!C9</f>
        <v>0.1271186440677966</v>
      </c>
      <c r="AB6" s="38">
        <f>distribuicao!G28</f>
        <v>2</v>
      </c>
      <c r="AC6" s="39">
        <f>distribuicao!G28/distribuicao!C9</f>
        <v>3.3898305084745762E-3</v>
      </c>
      <c r="AD6" s="38">
        <f>distribuicao!G29</f>
        <v>1</v>
      </c>
      <c r="AE6" s="39">
        <f>distribuicao!G29/distribuicao!C9</f>
        <v>1.6949152542372881E-3</v>
      </c>
      <c r="AF6" s="38">
        <f>distribuicao!H27</f>
        <v>53</v>
      </c>
      <c r="AG6" s="39">
        <f>distribuicao!H27/distribuicao!C9</f>
        <v>8.9830508474576271E-2</v>
      </c>
      <c r="AH6" s="38">
        <f>distribuicao!H28</f>
        <v>0</v>
      </c>
      <c r="AI6" s="39">
        <f>distribuicao!H28/distribuicao!C9</f>
        <v>0</v>
      </c>
      <c r="AJ6" s="38">
        <f>distribuicao!H29</f>
        <v>0</v>
      </c>
      <c r="AK6" s="39">
        <f>distribuicao!H29/distribuicao!C9</f>
        <v>0</v>
      </c>
      <c r="AL6" s="36">
        <f t="shared" si="1"/>
        <v>590</v>
      </c>
      <c r="AM6" s="37">
        <f t="shared" si="0"/>
        <v>0.99999999999999989</v>
      </c>
    </row>
    <row r="7" spans="1:39" x14ac:dyDescent="0.2">
      <c r="A7" s="33" t="s">
        <v>6</v>
      </c>
      <c r="B7" s="40">
        <f>distribuicao!C34</f>
        <v>32</v>
      </c>
      <c r="C7" s="41">
        <f>distribuicao!C34/distribuicao!C9</f>
        <v>5.4237288135593219E-2</v>
      </c>
      <c r="D7" s="42">
        <f>distribuicao!C35</f>
        <v>46</v>
      </c>
      <c r="E7" s="41">
        <f>distribuicao!C35/distribuicao!C9</f>
        <v>7.796610169491526E-2</v>
      </c>
      <c r="F7" s="42">
        <f>distribuicao!C36</f>
        <v>7</v>
      </c>
      <c r="G7" s="41">
        <f>distribuicao!C36/distribuicao!C9</f>
        <v>1.1864406779661017E-2</v>
      </c>
      <c r="H7" s="42">
        <f>distribuicao!D34</f>
        <v>137</v>
      </c>
      <c r="I7" s="41">
        <f>distribuicao!D34/distribuicao!C9</f>
        <v>0.23220338983050848</v>
      </c>
      <c r="J7" s="42">
        <f>distribuicao!D35</f>
        <v>118</v>
      </c>
      <c r="K7" s="41">
        <f>distribuicao!D35/distribuicao!C9</f>
        <v>0.2</v>
      </c>
      <c r="L7" s="42">
        <f>distribuicao!D36</f>
        <v>8</v>
      </c>
      <c r="M7" s="41">
        <f>distribuicao!D36/distribuicao!C9</f>
        <v>1.3559322033898305E-2</v>
      </c>
      <c r="N7" s="42">
        <f>distribuicao!E34</f>
        <v>52</v>
      </c>
      <c r="O7" s="41">
        <f>distribuicao!E34/distribuicao!C9</f>
        <v>8.8135593220338981E-2</v>
      </c>
      <c r="P7" s="42">
        <f>distribuicao!E35</f>
        <v>23</v>
      </c>
      <c r="Q7" s="41">
        <f>distribuicao!E35/distribuicao!C9</f>
        <v>3.898305084745763E-2</v>
      </c>
      <c r="R7" s="42">
        <f>distribuicao!E36</f>
        <v>6</v>
      </c>
      <c r="S7" s="41">
        <f>distribuicao!E36/distribuicao!C9</f>
        <v>1.0169491525423728E-2</v>
      </c>
      <c r="T7" s="42">
        <f>distribuicao!F34</f>
        <v>19</v>
      </c>
      <c r="U7" s="41">
        <f>distribuicao!F34/distribuicao!C9</f>
        <v>3.2203389830508473E-2</v>
      </c>
      <c r="V7" s="42">
        <f>distribuicao!F35</f>
        <v>9</v>
      </c>
      <c r="W7" s="41">
        <f>distribuicao!F35/distribuicao!C9</f>
        <v>1.5254237288135594E-2</v>
      </c>
      <c r="X7" s="42">
        <f>distribuicao!F36</f>
        <v>2</v>
      </c>
      <c r="Y7" s="41">
        <f>distribuicao!F36/distribuicao!C9</f>
        <v>3.3898305084745762E-3</v>
      </c>
      <c r="Z7" s="42">
        <f>distribuicao!G34</f>
        <v>46</v>
      </c>
      <c r="AA7" s="41">
        <f>distribuicao!G34/distribuicao!C9</f>
        <v>7.796610169491526E-2</v>
      </c>
      <c r="AB7" s="42">
        <f>distribuicao!G35</f>
        <v>29</v>
      </c>
      <c r="AC7" s="41">
        <f>distribuicao!G35/distribuicao!C9</f>
        <v>4.9152542372881358E-2</v>
      </c>
      <c r="AD7" s="42">
        <f>distribuicao!G36</f>
        <v>3</v>
      </c>
      <c r="AE7" s="41">
        <f>distribuicao!G36/distribuicao!C9</f>
        <v>5.084745762711864E-3</v>
      </c>
      <c r="AF7" s="42">
        <f>distribuicao!H34</f>
        <v>49</v>
      </c>
      <c r="AG7" s="41">
        <f>distribuicao!H34/distribuicao!C9</f>
        <v>8.3050847457627114E-2</v>
      </c>
      <c r="AH7" s="42">
        <f>distribuicao!H35</f>
        <v>3</v>
      </c>
      <c r="AI7" s="41">
        <f>distribuicao!H35/distribuicao!C9</f>
        <v>5.084745762711864E-3</v>
      </c>
      <c r="AJ7" s="42">
        <f>distribuicao!H36</f>
        <v>1</v>
      </c>
      <c r="AK7" s="41">
        <f>distribuicao!H36/distribuicao!C9</f>
        <v>1.6949152542372881E-3</v>
      </c>
      <c r="AL7" s="36">
        <f t="shared" si="1"/>
        <v>590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40</v>
      </c>
      <c r="C8" s="35">
        <f>distribuicao!K6/distribuicao!C9</f>
        <v>6.7796610169491525E-2</v>
      </c>
      <c r="D8" s="34">
        <f>distribuicao!K7</f>
        <v>23</v>
      </c>
      <c r="E8" s="35">
        <f>distribuicao!K7/distribuicao!C9</f>
        <v>3.898305084745763E-2</v>
      </c>
      <c r="F8" s="34">
        <f>distribuicao!K8</f>
        <v>22</v>
      </c>
      <c r="G8" s="35">
        <f>distribuicao!K8/distribuicao!C9</f>
        <v>3.7288135593220341E-2</v>
      </c>
      <c r="H8" s="34">
        <f>distribuicao!L6</f>
        <v>126</v>
      </c>
      <c r="I8" s="35">
        <f>distribuicao!L6/distribuicao!C9</f>
        <v>0.2135593220338983</v>
      </c>
      <c r="J8" s="34">
        <f>distribuicao!L7</f>
        <v>112</v>
      </c>
      <c r="K8" s="35">
        <f>distribuicao!L7/distribuicao!C9</f>
        <v>0.18983050847457628</v>
      </c>
      <c r="L8" s="34">
        <f>distribuicao!L8</f>
        <v>25</v>
      </c>
      <c r="M8" s="35">
        <f>distribuicao!L8/distribuicao!C9</f>
        <v>4.2372881355932202E-2</v>
      </c>
      <c r="N8" s="34">
        <f>distribuicao!M6</f>
        <v>80</v>
      </c>
      <c r="O8" s="35">
        <f>distribuicao!M6/distribuicao!C9</f>
        <v>0.13559322033898305</v>
      </c>
      <c r="P8" s="34">
        <f>distribuicao!M7</f>
        <v>1</v>
      </c>
      <c r="Q8" s="35">
        <f>distribuicao!M7/distribuicao!C9</f>
        <v>1.6949152542372881E-3</v>
      </c>
      <c r="R8" s="34">
        <f>distribuicao!M8</f>
        <v>0</v>
      </c>
      <c r="S8" s="35">
        <f>distribuicao!M8/distribuicao!C9</f>
        <v>0</v>
      </c>
      <c r="T8" s="34">
        <f>distribuicao!N6</f>
        <v>27</v>
      </c>
      <c r="U8" s="35">
        <f>distribuicao!N6/distribuicao!C9</f>
        <v>4.576271186440678E-2</v>
      </c>
      <c r="V8" s="34">
        <f>distribuicao!N7</f>
        <v>2</v>
      </c>
      <c r="W8" s="35">
        <f>distribuicao!N7/distribuicao!C9</f>
        <v>3.3898305084745762E-3</v>
      </c>
      <c r="X8" s="34">
        <f>distribuicao!N8</f>
        <v>1</v>
      </c>
      <c r="Y8" s="35">
        <f>distribuicao!N8/distribuicao!C9</f>
        <v>1.6949152542372881E-3</v>
      </c>
      <c r="Z8" s="34">
        <f>distribuicao!O6</f>
        <v>75</v>
      </c>
      <c r="AA8" s="35">
        <f>distribuicao!O6/distribuicao!C9</f>
        <v>0.1271186440677966</v>
      </c>
      <c r="AB8" s="34">
        <f>distribuicao!O7</f>
        <v>3</v>
      </c>
      <c r="AC8" s="35">
        <f>distribuicao!O7/distribuicao!C9</f>
        <v>5.084745762711864E-3</v>
      </c>
      <c r="AD8" s="34">
        <f>distribuicao!O8</f>
        <v>0</v>
      </c>
      <c r="AE8" s="35">
        <f>distribuicao!O8/distribuicao!C9</f>
        <v>0</v>
      </c>
      <c r="AF8" s="34">
        <f>distribuicao!P6</f>
        <v>52</v>
      </c>
      <c r="AG8" s="35">
        <f>distribuicao!P6/distribuicao!C9</f>
        <v>8.8135593220338981E-2</v>
      </c>
      <c r="AH8" s="34">
        <f>distribuicao!P7</f>
        <v>0</v>
      </c>
      <c r="AI8" s="35">
        <f>distribuicao!P7/distribuicao!C9</f>
        <v>0</v>
      </c>
      <c r="AJ8" s="34">
        <f>distribuicao!P8</f>
        <v>1</v>
      </c>
      <c r="AK8" s="35">
        <f>distribuicao!P8/distribuicao!C9</f>
        <v>1.6949152542372881E-3</v>
      </c>
      <c r="AL8" s="36">
        <f t="shared" si="1"/>
        <v>590</v>
      </c>
      <c r="AM8" s="37">
        <f t="shared" si="0"/>
        <v>0.99999999999999989</v>
      </c>
    </row>
    <row r="9" spans="1:39" x14ac:dyDescent="0.2">
      <c r="A9" s="33" t="s">
        <v>8</v>
      </c>
      <c r="B9" s="42">
        <f>distribuicao!K13</f>
        <v>26</v>
      </c>
      <c r="C9" s="41">
        <f>distribuicao!K13/distribuicao!C9</f>
        <v>4.4067796610169491E-2</v>
      </c>
      <c r="D9" s="42">
        <f>distribuicao!K14</f>
        <v>26</v>
      </c>
      <c r="E9" s="41">
        <f>distribuicao!K14/distribuicao!C9</f>
        <v>4.4067796610169491E-2</v>
      </c>
      <c r="F9" s="42">
        <f>distribuicao!K15</f>
        <v>33</v>
      </c>
      <c r="G9" s="41">
        <f>distribuicao!K15/distribuicao!C9</f>
        <v>5.5932203389830508E-2</v>
      </c>
      <c r="H9" s="42">
        <f>distribuicao!L13</f>
        <v>88</v>
      </c>
      <c r="I9" s="41">
        <f>distribuicao!L13/distribuicao!C9</f>
        <v>0.14915254237288136</v>
      </c>
      <c r="J9" s="42">
        <f>distribuicao!L14</f>
        <v>120</v>
      </c>
      <c r="K9" s="41">
        <f>distribuicao!L14/distribuicao!C9</f>
        <v>0.20338983050847459</v>
      </c>
      <c r="L9" s="42">
        <f>distribuicao!L15</f>
        <v>55</v>
      </c>
      <c r="M9" s="41">
        <f>distribuicao!L15/distribuicao!C9</f>
        <v>9.3220338983050849E-2</v>
      </c>
      <c r="N9" s="42">
        <f>distribuicao!M13</f>
        <v>63</v>
      </c>
      <c r="O9" s="41">
        <f>distribuicao!M13/distribuicao!C9</f>
        <v>0.10677966101694915</v>
      </c>
      <c r="P9" s="42">
        <f>distribuicao!M14</f>
        <v>14</v>
      </c>
      <c r="Q9" s="41">
        <f>distribuicao!M14/distribuicao!C9</f>
        <v>2.3728813559322035E-2</v>
      </c>
      <c r="R9" s="42">
        <f>distribuicao!M15</f>
        <v>4</v>
      </c>
      <c r="S9" s="41">
        <f>distribuicao!M15/distribuicao!C9</f>
        <v>6.7796610169491523E-3</v>
      </c>
      <c r="T9" s="42">
        <f>distribuicao!N13</f>
        <v>16</v>
      </c>
      <c r="U9" s="41">
        <f>distribuicao!N13/distribuicao!C9</f>
        <v>2.7118644067796609E-2</v>
      </c>
      <c r="V9" s="42">
        <f>distribuicao!N14</f>
        <v>12</v>
      </c>
      <c r="W9" s="41">
        <f>distribuicao!N14/distribuicao!C9</f>
        <v>2.0338983050847456E-2</v>
      </c>
      <c r="X9" s="42">
        <f>distribuicao!N15</f>
        <v>2</v>
      </c>
      <c r="Y9" s="41">
        <f>distribuicao!N15/distribuicao!C9</f>
        <v>3.3898305084745762E-3</v>
      </c>
      <c r="Z9" s="42">
        <f>distribuicao!O13</f>
        <v>58</v>
      </c>
      <c r="AA9" s="41">
        <f>distribuicao!O13/distribuicao!C9</f>
        <v>9.8305084745762716E-2</v>
      </c>
      <c r="AB9" s="42">
        <f>distribuicao!O14</f>
        <v>15</v>
      </c>
      <c r="AC9" s="41">
        <f>distribuicao!O14/distribuicao!C9</f>
        <v>2.5423728813559324E-2</v>
      </c>
      <c r="AD9" s="42">
        <f>distribuicao!O15</f>
        <v>5</v>
      </c>
      <c r="AE9" s="41">
        <f>distribuicao!O15/distribuicao!C9</f>
        <v>8.4745762711864406E-3</v>
      </c>
      <c r="AF9" s="42">
        <f>distribuicao!P13</f>
        <v>49</v>
      </c>
      <c r="AG9" s="41">
        <f>distribuicao!P13/distribuicao!C9</f>
        <v>8.3050847457627114E-2</v>
      </c>
      <c r="AH9" s="42">
        <f>distribuicao!P14</f>
        <v>2</v>
      </c>
      <c r="AI9" s="41">
        <f>distribuicao!P14/distribuicao!C9</f>
        <v>3.3898305084745762E-3</v>
      </c>
      <c r="AJ9" s="42">
        <f>distribuicao!P15</f>
        <v>2</v>
      </c>
      <c r="AK9" s="41">
        <f>distribuicao!P15/distribuicao!C9</f>
        <v>3.3898305084745762E-3</v>
      </c>
      <c r="AL9" s="36">
        <f t="shared" si="1"/>
        <v>590</v>
      </c>
      <c r="AM9" s="37">
        <f t="shared" si="0"/>
        <v>0.99999999999999989</v>
      </c>
    </row>
    <row r="10" spans="1:39" x14ac:dyDescent="0.2">
      <c r="A10" s="33" t="s">
        <v>9</v>
      </c>
      <c r="B10" s="42">
        <f>distribuicao!K20</f>
        <v>57</v>
      </c>
      <c r="C10" s="41">
        <f>distribuicao!K20/distribuicao!C9</f>
        <v>9.6610169491525427E-2</v>
      </c>
      <c r="D10" s="42">
        <f>distribuicao!K21</f>
        <v>23</v>
      </c>
      <c r="E10" s="41">
        <f>distribuicao!K21/distribuicao!C9</f>
        <v>3.898305084745763E-2</v>
      </c>
      <c r="F10" s="42">
        <f>distribuicao!K22</f>
        <v>5</v>
      </c>
      <c r="G10" s="41">
        <f>distribuicao!K22/distribuicao!C9</f>
        <v>8.4745762711864406E-3</v>
      </c>
      <c r="H10" s="42">
        <f>distribuicao!L20</f>
        <v>262</v>
      </c>
      <c r="I10" s="41">
        <f>distribuicao!L20/distribuicao!C9</f>
        <v>0.44406779661016949</v>
      </c>
      <c r="J10" s="42">
        <f>distribuicao!L21</f>
        <v>0</v>
      </c>
      <c r="K10" s="41">
        <f>distribuicao!L21/distribuicao!C9</f>
        <v>0</v>
      </c>
      <c r="L10" s="42">
        <f>distribuicao!L22</f>
        <v>1</v>
      </c>
      <c r="M10" s="41">
        <f>distribuicao!L22/distribuicao!C9</f>
        <v>1.6949152542372881E-3</v>
      </c>
      <c r="N10" s="42">
        <f>distribuicao!M20</f>
        <v>52</v>
      </c>
      <c r="O10" s="41">
        <f>distribuicao!M20/distribuicao!C9</f>
        <v>8.8135593220338981E-2</v>
      </c>
      <c r="P10" s="42">
        <f>distribuicao!M21</f>
        <v>25</v>
      </c>
      <c r="Q10" s="41">
        <f>distribuicao!M21/distribuicao!C9</f>
        <v>4.2372881355932202E-2</v>
      </c>
      <c r="R10" s="42">
        <f>distribuicao!M22</f>
        <v>4</v>
      </c>
      <c r="S10" s="41">
        <f>distribuicao!M22/distribuicao!C9</f>
        <v>6.7796610169491523E-3</v>
      </c>
      <c r="T10" s="42">
        <f>distribuicao!N20</f>
        <v>29</v>
      </c>
      <c r="U10" s="41">
        <f>distribuicao!N20/distribuicao!C9</f>
        <v>4.9152542372881358E-2</v>
      </c>
      <c r="V10" s="42">
        <f>distribuicao!N21</f>
        <v>0</v>
      </c>
      <c r="W10" s="41">
        <f>distribuicao!N21/distribuicao!C9</f>
        <v>0</v>
      </c>
      <c r="X10" s="42">
        <f>distribuicao!N22</f>
        <v>1</v>
      </c>
      <c r="Y10" s="41">
        <f>distribuicao!N22/distribuicao!C9</f>
        <v>1.6949152542372881E-3</v>
      </c>
      <c r="Z10" s="42">
        <f>distribuicao!O20</f>
        <v>74</v>
      </c>
      <c r="AA10" s="41">
        <f>distribuicao!O20/distribuicao!C9</f>
        <v>0.12542372881355932</v>
      </c>
      <c r="AB10" s="42">
        <f>distribuicao!O21</f>
        <v>4</v>
      </c>
      <c r="AC10" s="41">
        <f>distribuicao!O21/distribuicao!C9</f>
        <v>6.7796610169491523E-3</v>
      </c>
      <c r="AD10" s="42">
        <f>distribuicao!O22</f>
        <v>0</v>
      </c>
      <c r="AE10" s="41">
        <f>distribuicao!O22/distribuicao!C9</f>
        <v>0</v>
      </c>
      <c r="AF10" s="42">
        <f>distribuicao!P20</f>
        <v>39</v>
      </c>
      <c r="AG10" s="41">
        <f>distribuicao!P20/distribuicao!C9</f>
        <v>6.6101694915254236E-2</v>
      </c>
      <c r="AH10" s="42">
        <f>distribuicao!P21</f>
        <v>14</v>
      </c>
      <c r="AI10" s="41">
        <f>distribuicao!P21/distribuicao!C9</f>
        <v>2.3728813559322035E-2</v>
      </c>
      <c r="AJ10" s="42">
        <f>distribuicao!P22</f>
        <v>0</v>
      </c>
      <c r="AK10" s="41">
        <f>distribuicao!P22/distribuicao!C9</f>
        <v>0</v>
      </c>
      <c r="AL10" s="36">
        <f t="shared" si="1"/>
        <v>590</v>
      </c>
      <c r="AM10" s="37">
        <f t="shared" si="0"/>
        <v>0.99999999999999989</v>
      </c>
    </row>
    <row r="11" spans="1:39" x14ac:dyDescent="0.2">
      <c r="A11" s="33" t="s">
        <v>10</v>
      </c>
      <c r="B11" s="34">
        <f>distribuicao!K27</f>
        <v>53</v>
      </c>
      <c r="C11" s="35">
        <f>distribuicao!K27/distribuicao!C9</f>
        <v>8.9830508474576271E-2</v>
      </c>
      <c r="D11" s="34">
        <f>distribuicao!K28</f>
        <v>29</v>
      </c>
      <c r="E11" s="35">
        <f>distribuicao!K28/distribuicao!C9</f>
        <v>4.9152542372881358E-2</v>
      </c>
      <c r="F11" s="34">
        <f>distribuicao!K29</f>
        <v>3</v>
      </c>
      <c r="G11" s="35">
        <f>distribuicao!K29/distribuicao!C9</f>
        <v>5.084745762711864E-3</v>
      </c>
      <c r="H11" s="34">
        <f>distribuicao!L27</f>
        <v>210</v>
      </c>
      <c r="I11" s="35">
        <f>distribuicao!L27/distribuicao!C9</f>
        <v>0.3559322033898305</v>
      </c>
      <c r="J11" s="34">
        <f>distribuicao!L28</f>
        <v>51</v>
      </c>
      <c r="K11" s="35">
        <f>distribuicao!L28/distribuicao!C9</f>
        <v>8.6440677966101692E-2</v>
      </c>
      <c r="L11" s="34">
        <f>distribuicao!L29</f>
        <v>2</v>
      </c>
      <c r="M11" s="35">
        <f>distribuicao!L29/distribuicao!C9</f>
        <v>3.3898305084745762E-3</v>
      </c>
      <c r="N11" s="34">
        <f>distribuicao!M27</f>
        <v>72</v>
      </c>
      <c r="O11" s="35">
        <f>distribuicao!M27/distribuicao!C9</f>
        <v>0.12203389830508475</v>
      </c>
      <c r="P11" s="34">
        <f>distribuicao!M28</f>
        <v>9</v>
      </c>
      <c r="Q11" s="35">
        <f>distribuicao!M28/distribuicao!C9</f>
        <v>1.5254237288135594E-2</v>
      </c>
      <c r="R11" s="34">
        <f>distribuicao!M29</f>
        <v>0</v>
      </c>
      <c r="S11" s="35">
        <f>distribuicao!M29/distribuicao!C9</f>
        <v>0</v>
      </c>
      <c r="T11" s="34">
        <f>distribuicao!N27</f>
        <v>25</v>
      </c>
      <c r="U11" s="35">
        <f>distribuicao!N27/distribuicao!C9</f>
        <v>4.2372881355932202E-2</v>
      </c>
      <c r="V11" s="34">
        <f>distribuicao!N28</f>
        <v>4</v>
      </c>
      <c r="W11" s="35">
        <f>distribuicao!N28/distribuicao!C9</f>
        <v>6.7796610169491523E-3</v>
      </c>
      <c r="X11" s="34">
        <f>distribuicao!N29</f>
        <v>1</v>
      </c>
      <c r="Y11" s="35">
        <f>distribuicao!N29/distribuicao!C9</f>
        <v>1.6949152542372881E-3</v>
      </c>
      <c r="Z11" s="34">
        <f>distribuicao!O27</f>
        <v>69</v>
      </c>
      <c r="AA11" s="35">
        <f>distribuicao!O27/distribuicao!C9</f>
        <v>0.11694915254237288</v>
      </c>
      <c r="AB11" s="34">
        <f>distribuicao!O28</f>
        <v>8</v>
      </c>
      <c r="AC11" s="35">
        <f>distribuicao!O28/distribuicao!C9</f>
        <v>1.3559322033898305E-2</v>
      </c>
      <c r="AD11" s="34">
        <f>distribuicao!O29</f>
        <v>1</v>
      </c>
      <c r="AE11" s="35">
        <f>distribuicao!O29/distribuicao!C9</f>
        <v>1.6949152542372881E-3</v>
      </c>
      <c r="AF11" s="34">
        <f>distribuicao!P27</f>
        <v>48</v>
      </c>
      <c r="AG11" s="35">
        <f>distribuicao!P27/distribuicao!C9</f>
        <v>8.1355932203389825E-2</v>
      </c>
      <c r="AH11" s="34">
        <f>distribuicao!P28</f>
        <v>5</v>
      </c>
      <c r="AI11" s="35">
        <f>distribuicao!P28/distribuicao!C9</f>
        <v>8.4745762711864406E-3</v>
      </c>
      <c r="AJ11" s="34">
        <f>distribuicao!P29</f>
        <v>0</v>
      </c>
      <c r="AK11" s="35">
        <f>distribuicao!P29/distribuicao!C9</f>
        <v>0</v>
      </c>
      <c r="AL11" s="36">
        <f t="shared" si="1"/>
        <v>590</v>
      </c>
      <c r="AM11" s="37">
        <f t="shared" si="0"/>
        <v>0.99999999999999978</v>
      </c>
    </row>
    <row r="12" spans="1:39" x14ac:dyDescent="0.2">
      <c r="A12" s="33" t="s">
        <v>11</v>
      </c>
      <c r="B12" s="42">
        <f>distribuicao!K34</f>
        <v>85</v>
      </c>
      <c r="C12" s="41">
        <f>distribuicao!K34/distribuicao!C9</f>
        <v>0.1440677966101695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263</v>
      </c>
      <c r="I12" s="41">
        <f>distribuicao!L34/distribuicao!C9</f>
        <v>0.4457627118644068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81</v>
      </c>
      <c r="O12" s="41">
        <f>distribuicao!M34/distribuicao!C9</f>
        <v>0.13728813559322034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29</v>
      </c>
      <c r="U12" s="41">
        <f>distribuicao!N34/distribuicao!C9</f>
        <v>4.9152542372881358E-2</v>
      </c>
      <c r="V12" s="42">
        <f>distribuicao!N35</f>
        <v>0</v>
      </c>
      <c r="W12" s="41">
        <f>distribuicao!N35/distribuicao!C9</f>
        <v>0</v>
      </c>
      <c r="X12" s="42">
        <f>distribuicao!N36</f>
        <v>1</v>
      </c>
      <c r="Y12" s="41">
        <f>distribuicao!N36/distribuicao!C9</f>
        <v>1.6949152542372881E-3</v>
      </c>
      <c r="Z12" s="42">
        <f>distribuicao!O34</f>
        <v>78</v>
      </c>
      <c r="AA12" s="41">
        <f>distribuicao!O34/distribuicao!C9</f>
        <v>0.13220338983050847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53</v>
      </c>
      <c r="AG12" s="41">
        <f>distribuicao!P34/distribuicao!C9</f>
        <v>8.9830508474576271E-2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590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2019-04-10T00:31:14Z</dcterms:modified>
  <dc:language>pt-BR</dc:language>
</cp:coreProperties>
</file>