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sjvi\Desktop\"/>
    </mc:Choice>
  </mc:AlternateContent>
  <xr:revisionPtr revIDLastSave="0" documentId="8_{4EFF9F69-9316-4F70-87D9-A5DB0CF1F72C}" xr6:coauthVersionLast="47" xr6:coauthVersionMax="47" xr10:uidLastSave="{00000000-0000-0000-0000-000000000000}"/>
  <bookViews>
    <workbookView xWindow="-108" yWindow="-108" windowWidth="23256" windowHeight="12576" tabRatio="608" xr2:uid="{00000000-000D-0000-FFFF-FFFF00000000}"/>
  </bookViews>
  <sheets>
    <sheet name="Dados recolhidos" sheetId="1" r:id="rId1"/>
    <sheet name="X vs aleatório" sheetId="3" r:id="rId2"/>
    <sheet name="Minimax vs Minimax" sheetId="4" r:id="rId3"/>
    <sheet name="MCTS vs MCTS" sheetId="6" r:id="rId4"/>
    <sheet name="MCTS vs Minimax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5" l="1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3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K17" i="5" a="1"/>
  <c r="K17" i="5" s="1"/>
  <c r="L17" i="5" s="1"/>
  <c r="K3" i="5" a="1"/>
  <c r="K3" i="5" s="1"/>
  <c r="L3" i="5" s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8" i="5"/>
  <c r="L19" i="5"/>
  <c r="L20" i="5"/>
  <c r="L21" i="5"/>
  <c r="L22" i="5"/>
  <c r="L23" i="5"/>
  <c r="L24" i="5"/>
  <c r="L25" i="5"/>
  <c r="L26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F23" i="5"/>
  <c r="F24" i="5"/>
  <c r="H14" i="3"/>
  <c r="G14" i="3"/>
  <c r="H13" i="3"/>
  <c r="G13" i="3"/>
  <c r="H12" i="3"/>
  <c r="G12" i="3"/>
  <c r="F3" i="3"/>
  <c r="F4" i="3"/>
  <c r="F5" i="3"/>
  <c r="F6" i="3"/>
  <c r="F7" i="3"/>
  <c r="F8" i="3"/>
  <c r="F9" i="3"/>
  <c r="F10" i="3"/>
  <c r="F11" i="3"/>
  <c r="K3" i="6" a="1"/>
  <c r="K3" i="6" s="1"/>
  <c r="K3" i="4" a="1"/>
  <c r="K3" i="4" s="1"/>
  <c r="L3" i="4" s="1"/>
  <c r="K3" i="3" a="1"/>
  <c r="K3" i="3" s="1"/>
  <c r="F16" i="5"/>
  <c r="F17" i="5"/>
  <c r="F18" i="5"/>
  <c r="F19" i="5"/>
  <c r="F20" i="5"/>
  <c r="F21" i="5"/>
  <c r="F22" i="5"/>
  <c r="F4" i="6"/>
  <c r="F5" i="6"/>
  <c r="F3" i="6"/>
  <c r="H5" i="6"/>
  <c r="G5" i="6"/>
  <c r="H4" i="6"/>
  <c r="G4" i="6"/>
  <c r="H3" i="6"/>
  <c r="G3" i="6"/>
  <c r="F4" i="5"/>
  <c r="F5" i="5"/>
  <c r="F6" i="5"/>
  <c r="F7" i="5"/>
  <c r="F8" i="5"/>
  <c r="F9" i="5"/>
  <c r="F10" i="5"/>
  <c r="F11" i="5"/>
  <c r="F12" i="5"/>
  <c r="F13" i="5"/>
  <c r="F14" i="5"/>
  <c r="F15" i="5"/>
  <c r="F3" i="5"/>
  <c r="F4" i="4"/>
  <c r="F5" i="4"/>
  <c r="F6" i="4"/>
  <c r="F7" i="4"/>
  <c r="F8" i="4"/>
  <c r="F3" i="4"/>
  <c r="F12" i="3"/>
  <c r="F13" i="3"/>
  <c r="F14" i="3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L3" i="6" l="1"/>
  <c r="M3" i="6" s="1"/>
  <c r="L5" i="6"/>
  <c r="O5" i="6" s="1"/>
  <c r="L4" i="6"/>
  <c r="N4" i="6" s="1"/>
  <c r="M4" i="6"/>
  <c r="L7" i="4"/>
  <c r="M7" i="4" s="1"/>
  <c r="L6" i="4"/>
  <c r="N6" i="4" s="1"/>
  <c r="L5" i="4"/>
  <c r="M5" i="4" s="1"/>
  <c r="L4" i="4"/>
  <c r="M4" i="4" s="1"/>
  <c r="L8" i="4"/>
  <c r="N8" i="4" s="1"/>
  <c r="L14" i="3"/>
  <c r="O14" i="3" s="1"/>
  <c r="L6" i="3"/>
  <c r="N6" i="3" s="1"/>
  <c r="L5" i="3"/>
  <c r="N5" i="3" s="1"/>
  <c r="L4" i="3"/>
  <c r="M4" i="3" s="1"/>
  <c r="L11" i="3"/>
  <c r="M11" i="3" s="1"/>
  <c r="L9" i="3"/>
  <c r="O9" i="3" s="1"/>
  <c r="L3" i="3"/>
  <c r="O3" i="3" s="1"/>
  <c r="L8" i="3"/>
  <c r="M8" i="3" s="1"/>
  <c r="L13" i="3"/>
  <c r="M13" i="3" s="1"/>
  <c r="L12" i="3"/>
  <c r="N12" i="3" s="1"/>
  <c r="L10" i="3"/>
  <c r="N10" i="3" s="1"/>
  <c r="L15" i="3"/>
  <c r="N15" i="3" s="1"/>
  <c r="L7" i="3"/>
  <c r="M7" i="3" s="1"/>
  <c r="O3" i="4"/>
  <c r="O3" i="6" l="1"/>
  <c r="N7" i="4"/>
  <c r="O8" i="4"/>
  <c r="O7" i="4"/>
  <c r="M12" i="3"/>
  <c r="M14" i="3"/>
  <c r="O12" i="3"/>
  <c r="O5" i="3"/>
  <c r="N3" i="6"/>
  <c r="O4" i="6"/>
  <c r="N4" i="4"/>
  <c r="M8" i="4"/>
  <c r="O4" i="4"/>
  <c r="N14" i="3"/>
  <c r="O13" i="3"/>
  <c r="M15" i="3"/>
  <c r="N5" i="6"/>
  <c r="M5" i="6"/>
  <c r="O5" i="4"/>
  <c r="M6" i="4"/>
  <c r="N5" i="4"/>
  <c r="O6" i="4"/>
  <c r="M10" i="3"/>
  <c r="O11" i="3"/>
  <c r="O10" i="3"/>
  <c r="O8" i="3"/>
  <c r="M6" i="3"/>
  <c r="N13" i="3"/>
  <c r="O7" i="3"/>
  <c r="N11" i="3"/>
  <c r="N3" i="3"/>
  <c r="M3" i="3"/>
  <c r="O15" i="3"/>
  <c r="N9" i="3"/>
  <c r="M9" i="3"/>
  <c r="M5" i="3"/>
  <c r="N8" i="3"/>
  <c r="O6" i="3"/>
  <c r="O4" i="3"/>
  <c r="N4" i="3"/>
  <c r="N7" i="3"/>
  <c r="M3" i="4"/>
  <c r="N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<sst xmlns="http://schemas.openxmlformats.org/spreadsheetml/2006/main" count="251" uniqueCount="50">
  <si>
    <t>segundos</t>
  </si>
  <si>
    <t>Jogador 1</t>
  </si>
  <si>
    <t>Jogador 2</t>
  </si>
  <si>
    <t>Vitórias 1</t>
  </si>
  <si>
    <t>Vitórias 2</t>
  </si>
  <si>
    <t>Empates</t>
  </si>
  <si>
    <t>Tempo jogador 1 média</t>
  </si>
  <si>
    <t>Tempo jogador 2 média</t>
  </si>
  <si>
    <t>Random</t>
  </si>
  <si>
    <t>Minimax NrPieces depth 2</t>
  </si>
  <si>
    <t>MCTS Quick</t>
  </si>
  <si>
    <t>MCTS Better</t>
  </si>
  <si>
    <t>Minimax NrPieces depth 4</t>
  </si>
  <si>
    <t>Brancas</t>
  </si>
  <si>
    <t>Pretas</t>
  </si>
  <si>
    <t>Algoritmo</t>
  </si>
  <si>
    <t>Jogos</t>
  </si>
  <si>
    <t>% vitórias</t>
  </si>
  <si>
    <t>% empates</t>
  </si>
  <si>
    <t>% derrotas</t>
  </si>
  <si>
    <t>Total</t>
  </si>
  <si>
    <t>Minimax NrPieces Adjacent Groups weights [10, 2, 1] depth 4</t>
  </si>
  <si>
    <t>Minimax Win depth 2</t>
  </si>
  <si>
    <t>Minimax Win NrPieces weights [10000, 1] depth 2</t>
  </si>
  <si>
    <t>Minimax Win Adjacent weights [10000, 1] depth 2</t>
  </si>
  <si>
    <t>Minimax Win Groups weights [10000, 1] depth 2</t>
  </si>
  <si>
    <t>Minimax Win Center weights [10000, 1] depth 2</t>
  </si>
  <si>
    <t>MCTS Heuristic (NrPieces) 2000 Iterations</t>
  </si>
  <si>
    <t>Minimax NrPieces Adjacent Groups weights [10, 2, 1] depth 2</t>
  </si>
  <si>
    <t>Minimax NrPieces Adjacent Groups weights [100, 2, 1] depth 2</t>
  </si>
  <si>
    <t>MCTS Heuristic (WinHeuristic) 2000 Iterations</t>
  </si>
  <si>
    <t>MCTS Heuristic (Groups) 2000 Iterations</t>
  </si>
  <si>
    <t>MCTS Heuristic (CenterControl) 2000 Iterations</t>
  </si>
  <si>
    <t>MCTS Heuristic (ApproximateEnemy) 2000 Iterations</t>
  </si>
  <si>
    <t>MCTS Heuristic (AdjacentGroups) 2000 Iterations</t>
  </si>
  <si>
    <t>Minimax NrPieces ApproxEnemy weights [10, 2] depth 2</t>
  </si>
  <si>
    <t>Minimax NrPieces ApproxEnemy weights [2, 1] depth 2</t>
  </si>
  <si>
    <t>Minimax NrPieces ApproxEnemy weights [2, 1] depth 4</t>
  </si>
  <si>
    <t>Minimax NrPieces depth 6</t>
  </si>
  <si>
    <t>Minimax NrPieces depth 8</t>
  </si>
  <si>
    <t xml:space="preserve">Minimax NrPieces depth 6 </t>
  </si>
  <si>
    <t xml:space="preserve">Minimax AdjacentGroups depth 6 </t>
  </si>
  <si>
    <t xml:space="preserve">Minimax WinHeuristic depth 6 </t>
  </si>
  <si>
    <t xml:space="preserve">Minimax Groups depth 6 </t>
  </si>
  <si>
    <t xml:space="preserve">Minimax CenterControl depth 6 </t>
  </si>
  <si>
    <t xml:space="preserve">Minimax ApproximateEnemy depth 6 </t>
  </si>
  <si>
    <t>Minimax NrPieces Groups Center weights [10, 1, 1] depth 2</t>
  </si>
  <si>
    <t>Minimax NrPieces Groups Center weights [10, 1, 1] depth 4</t>
  </si>
  <si>
    <t>MCTS Heuristic (Win NrPieces AdjacentPieces Groups CenterControl weights [100000, 50, 25, 10, 5])</t>
  </si>
  <si>
    <t xml:space="preserve">Minimax Win NrPieces AdjacentPieces Groups CenterControl weights [100000, 50, 25, 10, 5] depth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</si>
</sst>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0" fillId="0" borderId="18" xfId="0" applyBorder="1"/>
    <xf numFmtId="0" fontId="0" fillId="0" borderId="21" xfId="0" applyBorder="1"/>
    <xf numFmtId="0" fontId="5" fillId="0" borderId="1" xfId="0" applyFont="1" applyBorder="1"/>
    <xf numFmtId="9" fontId="0" fillId="0" borderId="4" xfId="1" applyFont="1" applyBorder="1"/>
    <xf numFmtId="9" fontId="0" fillId="0" borderId="2" xfId="1" applyFont="1" applyBorder="1"/>
    <xf numFmtId="9" fontId="0" fillId="0" borderId="19" xfId="1" applyFont="1" applyBorder="1"/>
    <xf numFmtId="9" fontId="0" fillId="0" borderId="9" xfId="1" applyFont="1" applyBorder="1"/>
    <xf numFmtId="0" fontId="4" fillId="0" borderId="22" xfId="0" applyFont="1" applyBorder="1"/>
    <xf numFmtId="0" fontId="0" fillId="0" borderId="0" xfId="0" applyBorder="1"/>
    <xf numFmtId="9" fontId="0" fillId="0" borderId="0" xfId="1" applyFont="1" applyBorder="1"/>
    <xf numFmtId="9" fontId="0" fillId="0" borderId="5" xfId="1" applyFont="1" applyBorder="1"/>
    <xf numFmtId="9" fontId="0" fillId="0" borderId="7" xfId="1" applyFont="1" applyBorder="1"/>
    <xf numFmtId="9" fontId="0" fillId="0" borderId="20" xfId="1" applyFont="1" applyBorder="1"/>
    <xf numFmtId="9" fontId="0" fillId="0" borderId="10" xfId="1" applyFont="1" applyBorder="1"/>
    <xf numFmtId="0" fontId="6" fillId="0" borderId="0" xfId="0" applyFont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v>% vitórias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'X vs aleatório'!$K$3:$K$15</c:f>
              <c:strCache>
                <c:ptCount val="13"/>
                <c:pt idx="0">
                  <c:v>MCTS Better</c:v>
                </c:pt>
                <c:pt idx="1">
                  <c:v>MCTS Heuristic (Win NrPieces AdjacentPieces Groups CenterControl weights [100000, 50, 25, 10, 5])</c:v>
                </c:pt>
                <c:pt idx="2">
                  <c:v>MCTS Quick</c:v>
                </c:pt>
                <c:pt idx="3">
                  <c:v>Minimax NrPieces Adjacent Groups weights [10, 2, 1] depth 2</c:v>
                </c:pt>
                <c:pt idx="4">
                  <c:v>Minimax NrPieces ApproxEnemy weights [10, 2] depth 2</c:v>
                </c:pt>
                <c:pt idx="5">
                  <c:v>Minimax NrPieces ApproxEnemy weights [2, 1] depth 2</c:v>
                </c:pt>
                <c:pt idx="6">
                  <c:v>Minimax NrPieces depth 2</c:v>
                </c:pt>
                <c:pt idx="7">
                  <c:v>Minimax Win Adjacent weights [10000, 1] depth 2</c:v>
                </c:pt>
                <c:pt idx="8">
                  <c:v>Minimax Win Center weights [10000, 1] depth 2</c:v>
                </c:pt>
                <c:pt idx="9">
                  <c:v>Minimax Win depth 2</c:v>
                </c:pt>
                <c:pt idx="10">
                  <c:v>Minimax Win Groups weights [10000, 1] depth 2</c:v>
                </c:pt>
                <c:pt idx="11">
                  <c:v>Minimax Win NrPieces weights [10000, 1] depth 2</c:v>
                </c:pt>
                <c:pt idx="12">
                  <c:v>Random</c:v>
                </c:pt>
              </c:strCache>
            </c:strRef>
          </c:cat>
          <c:val>
            <c:numRef>
              <c:f>'X vs aleatório'!$M$3:$M$15</c:f>
              <c:numCache>
                <c:formatCode>0%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0.98</c:v>
                </c:pt>
                <c:pt idx="4">
                  <c:v>0.98839999999999995</c:v>
                </c:pt>
                <c:pt idx="5">
                  <c:v>0.98819999999999997</c:v>
                </c:pt>
                <c:pt idx="6">
                  <c:v>0.95</c:v>
                </c:pt>
                <c:pt idx="7">
                  <c:v>0.53</c:v>
                </c:pt>
                <c:pt idx="8">
                  <c:v>0.65</c:v>
                </c:pt>
                <c:pt idx="9">
                  <c:v>0.55000000000000004</c:v>
                </c:pt>
                <c:pt idx="10">
                  <c:v>0.85</c:v>
                </c:pt>
                <c:pt idx="11">
                  <c:v>0.95</c:v>
                </c:pt>
                <c:pt idx="12">
                  <c:v>3.9962825278810413E-3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5B-4743-9FBE-EEB9EDB970AE}"/>
            </c:ext>
          </c:extLst>
        </c:ser>
        <c:ser>
          <c:idx val="3"/>
          <c:order val="1"/>
          <c:tx>
            <c:v>% empates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'X vs aleatório'!$K$3:$K$15</c:f>
              <c:strCache>
                <c:ptCount val="13"/>
                <c:pt idx="0">
                  <c:v>MCTS Better</c:v>
                </c:pt>
                <c:pt idx="1">
                  <c:v>MCTS Heuristic (Win NrPieces AdjacentPieces Groups CenterControl weights [100000, 50, 25, 10, 5])</c:v>
                </c:pt>
                <c:pt idx="2">
                  <c:v>MCTS Quick</c:v>
                </c:pt>
                <c:pt idx="3">
                  <c:v>Minimax NrPieces Adjacent Groups weights [10, 2, 1] depth 2</c:v>
                </c:pt>
                <c:pt idx="4">
                  <c:v>Minimax NrPieces ApproxEnemy weights [10, 2] depth 2</c:v>
                </c:pt>
                <c:pt idx="5">
                  <c:v>Minimax NrPieces ApproxEnemy weights [2, 1] depth 2</c:v>
                </c:pt>
                <c:pt idx="6">
                  <c:v>Minimax NrPieces depth 2</c:v>
                </c:pt>
                <c:pt idx="7">
                  <c:v>Minimax Win Adjacent weights [10000, 1] depth 2</c:v>
                </c:pt>
                <c:pt idx="8">
                  <c:v>Minimax Win Center weights [10000, 1] depth 2</c:v>
                </c:pt>
                <c:pt idx="9">
                  <c:v>Minimax Win depth 2</c:v>
                </c:pt>
                <c:pt idx="10">
                  <c:v>Minimax Win Groups weights [10000, 1] depth 2</c:v>
                </c:pt>
                <c:pt idx="11">
                  <c:v>Minimax Win NrPieces weights [10000, 1] depth 2</c:v>
                </c:pt>
                <c:pt idx="12">
                  <c:v>Random</c:v>
                </c:pt>
              </c:strCache>
            </c:strRef>
          </c:cat>
          <c:val>
            <c:numRef>
              <c:f>'X vs aleatório'!$N$3:$N$15</c:f>
              <c:numCache>
                <c:formatCode>0%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0.15</c:v>
                </c:pt>
                <c:pt idx="3">
                  <c:v>0.02</c:v>
                </c:pt>
                <c:pt idx="4">
                  <c:v>1.0800000000000001E-2</c:v>
                </c:pt>
                <c:pt idx="5">
                  <c:v>1.1599999999999999E-2</c:v>
                </c:pt>
                <c:pt idx="6">
                  <c:v>0.05</c:v>
                </c:pt>
                <c:pt idx="7">
                  <c:v>0.38</c:v>
                </c:pt>
                <c:pt idx="8">
                  <c:v>0.22</c:v>
                </c:pt>
                <c:pt idx="9">
                  <c:v>0.34</c:v>
                </c:pt>
                <c:pt idx="10">
                  <c:v>0.12</c:v>
                </c:pt>
                <c:pt idx="11">
                  <c:v>0.05</c:v>
                </c:pt>
                <c:pt idx="12">
                  <c:v>2.1747211895910782E-2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5B-4743-9FBE-EEB9EDB970AE}"/>
            </c:ext>
          </c:extLst>
        </c:ser>
        <c:ser>
          <c:idx val="1"/>
          <c:order val="2"/>
          <c:tx>
            <c:v>% derrotas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'X vs aleatório'!$K$3:$K$15</c:f>
              <c:strCache>
                <c:ptCount val="13"/>
                <c:pt idx="0">
                  <c:v>MCTS Better</c:v>
                </c:pt>
                <c:pt idx="1">
                  <c:v>MCTS Heuristic (Win NrPieces AdjacentPieces Groups CenterControl weights [100000, 50, 25, 10, 5])</c:v>
                </c:pt>
                <c:pt idx="2">
                  <c:v>MCTS Quick</c:v>
                </c:pt>
                <c:pt idx="3">
                  <c:v>Minimax NrPieces Adjacent Groups weights [10, 2, 1] depth 2</c:v>
                </c:pt>
                <c:pt idx="4">
                  <c:v>Minimax NrPieces ApproxEnemy weights [10, 2] depth 2</c:v>
                </c:pt>
                <c:pt idx="5">
                  <c:v>Minimax NrPieces ApproxEnemy weights [2, 1] depth 2</c:v>
                </c:pt>
                <c:pt idx="6">
                  <c:v>Minimax NrPieces depth 2</c:v>
                </c:pt>
                <c:pt idx="7">
                  <c:v>Minimax Win Adjacent weights [10000, 1] depth 2</c:v>
                </c:pt>
                <c:pt idx="8">
                  <c:v>Minimax Win Center weights [10000, 1] depth 2</c:v>
                </c:pt>
                <c:pt idx="9">
                  <c:v>Minimax Win depth 2</c:v>
                </c:pt>
                <c:pt idx="10">
                  <c:v>Minimax Win Groups weights [10000, 1] depth 2</c:v>
                </c:pt>
                <c:pt idx="11">
                  <c:v>Minimax Win NrPieces weights [10000, 1] depth 2</c:v>
                </c:pt>
                <c:pt idx="12">
                  <c:v>Random</c:v>
                </c:pt>
              </c:strCache>
            </c:strRef>
          </c:cat>
          <c:val>
            <c:numRef>
              <c:f>'X vs aleatório'!$O$3:$O$15</c:f>
              <c:numCache>
                <c:formatCode>0%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0.05</c:v>
                </c:pt>
                <c:pt idx="3">
                  <c:v>0</c:v>
                </c:pt>
                <c:pt idx="4">
                  <c:v>8.0000000000000004E-4</c:v>
                </c:pt>
                <c:pt idx="5">
                  <c:v>2.0000000000000001E-4</c:v>
                </c:pt>
                <c:pt idx="6">
                  <c:v>0</c:v>
                </c:pt>
                <c:pt idx="7">
                  <c:v>0.09</c:v>
                </c:pt>
                <c:pt idx="8">
                  <c:v>0.13</c:v>
                </c:pt>
                <c:pt idx="9">
                  <c:v>0.11</c:v>
                </c:pt>
                <c:pt idx="10">
                  <c:v>0.03</c:v>
                </c:pt>
                <c:pt idx="11">
                  <c:v>0</c:v>
                </c:pt>
                <c:pt idx="12">
                  <c:v>0.97425650557620813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5B-4743-9FBE-EEB9EDB97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6154559"/>
        <c:axId val="1116155039"/>
      </c:lineChart>
      <c:catAx>
        <c:axId val="111615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6155039"/>
        <c:crosses val="autoZero"/>
        <c:auto val="1"/>
        <c:lblAlgn val="ctr"/>
        <c:lblOffset val="100"/>
        <c:noMultiLvlLbl val="0"/>
      </c:catAx>
      <c:valAx>
        <c:axId val="1116155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615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'Minimax vs Minimax'!$M$2</c:f>
              <c:strCache>
                <c:ptCount val="1"/>
                <c:pt idx="0">
                  <c:v>% vitórias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'Minimax vs Minimax'!$K$3:$K$8</c:f>
              <c:strCache>
                <c:ptCount val="6"/>
                <c:pt idx="0">
                  <c:v>Minimax NrPieces Adjacent Groups weights [10, 2, 1] depth 2</c:v>
                </c:pt>
                <c:pt idx="1">
                  <c:v>Minimax NrPieces Adjacent Groups weights [10, 2, 1] depth 4</c:v>
                </c:pt>
                <c:pt idx="2">
                  <c:v>Minimax NrPieces Adjacent Groups weights [100, 2, 1] depth 2</c:v>
                </c:pt>
                <c:pt idx="3">
                  <c:v>Minimax NrPieces ApproxEnemy weights [2, 1] depth 4</c:v>
                </c:pt>
                <c:pt idx="4">
                  <c:v>Minimax NrPieces depth 6</c:v>
                </c:pt>
                <c:pt idx="5">
                  <c:v>Minimax NrPieces depth 8</c:v>
                </c:pt>
              </c:strCache>
            </c:strRef>
          </c:cat>
          <c:val>
            <c:numRef>
              <c:f>'Minimax vs Minimax'!$M$3:$M$8</c:f>
              <c:numCache>
                <c:formatCode>0%</c:formatCode>
                <c:ptCount val="6"/>
                <c:pt idx="0">
                  <c:v>0.35833333333333334</c:v>
                </c:pt>
                <c:pt idx="1">
                  <c:v>7.4999999999999997E-2</c:v>
                </c:pt>
                <c:pt idx="2">
                  <c:v>0.05</c:v>
                </c:pt>
                <c:pt idx="3">
                  <c:v>0.35555555555555557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79-4B98-9C6B-ACE75B3E76D7}"/>
            </c:ext>
          </c:extLst>
        </c:ser>
        <c:ser>
          <c:idx val="2"/>
          <c:order val="1"/>
          <c:tx>
            <c:strRef>
              <c:f>'Minimax vs Minimax'!$N$2</c:f>
              <c:strCache>
                <c:ptCount val="1"/>
                <c:pt idx="0">
                  <c:v>% empates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'Minimax vs Minimax'!$K$3:$K$8</c:f>
              <c:strCache>
                <c:ptCount val="6"/>
                <c:pt idx="0">
                  <c:v>Minimax NrPieces Adjacent Groups weights [10, 2, 1] depth 2</c:v>
                </c:pt>
                <c:pt idx="1">
                  <c:v>Minimax NrPieces Adjacent Groups weights [10, 2, 1] depth 4</c:v>
                </c:pt>
                <c:pt idx="2">
                  <c:v>Minimax NrPieces Adjacent Groups weights [100, 2, 1] depth 2</c:v>
                </c:pt>
                <c:pt idx="3">
                  <c:v>Minimax NrPieces ApproxEnemy weights [2, 1] depth 4</c:v>
                </c:pt>
                <c:pt idx="4">
                  <c:v>Minimax NrPieces depth 6</c:v>
                </c:pt>
                <c:pt idx="5">
                  <c:v>Minimax NrPieces depth 8</c:v>
                </c:pt>
              </c:strCache>
            </c:strRef>
          </c:cat>
          <c:val>
            <c:numRef>
              <c:f>'Minimax vs Minimax'!$N$3:$N$8</c:f>
              <c:numCache>
                <c:formatCode>0%</c:formatCode>
                <c:ptCount val="6"/>
                <c:pt idx="0">
                  <c:v>0.47499999999999998</c:v>
                </c:pt>
                <c:pt idx="1">
                  <c:v>0.75</c:v>
                </c:pt>
                <c:pt idx="2">
                  <c:v>0.52</c:v>
                </c:pt>
                <c:pt idx="3">
                  <c:v>0.5444444444444444</c:v>
                </c:pt>
                <c:pt idx="4">
                  <c:v>0.4</c:v>
                </c:pt>
                <c:pt idx="5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79-4B98-9C6B-ACE75B3E76D7}"/>
            </c:ext>
          </c:extLst>
        </c:ser>
        <c:ser>
          <c:idx val="3"/>
          <c:order val="2"/>
          <c:tx>
            <c:strRef>
              <c:f>'Minimax vs Minimax'!$O$2</c:f>
              <c:strCache>
                <c:ptCount val="1"/>
                <c:pt idx="0">
                  <c:v>% derrotas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'Minimax vs Minimax'!$K$3:$K$8</c:f>
              <c:strCache>
                <c:ptCount val="6"/>
                <c:pt idx="0">
                  <c:v>Minimax NrPieces Adjacent Groups weights [10, 2, 1] depth 2</c:v>
                </c:pt>
                <c:pt idx="1">
                  <c:v>Minimax NrPieces Adjacent Groups weights [10, 2, 1] depth 4</c:v>
                </c:pt>
                <c:pt idx="2">
                  <c:v>Minimax NrPieces Adjacent Groups weights [100, 2, 1] depth 2</c:v>
                </c:pt>
                <c:pt idx="3">
                  <c:v>Minimax NrPieces ApproxEnemy weights [2, 1] depth 4</c:v>
                </c:pt>
                <c:pt idx="4">
                  <c:v>Minimax NrPieces depth 6</c:v>
                </c:pt>
                <c:pt idx="5">
                  <c:v>Minimax NrPieces depth 8</c:v>
                </c:pt>
              </c:strCache>
            </c:strRef>
          </c:cat>
          <c:val>
            <c:numRef>
              <c:f>'Minimax vs Minimax'!$O$3:$O$8</c:f>
              <c:numCache>
                <c:formatCode>0%</c:formatCode>
                <c:ptCount val="6"/>
                <c:pt idx="0">
                  <c:v>0.16666666666666666</c:v>
                </c:pt>
                <c:pt idx="1">
                  <c:v>0.17499999999999999</c:v>
                </c:pt>
                <c:pt idx="2">
                  <c:v>0.43</c:v>
                </c:pt>
                <c:pt idx="3">
                  <c:v>0.1</c:v>
                </c:pt>
                <c:pt idx="4">
                  <c:v>0.4</c:v>
                </c:pt>
                <c:pt idx="5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79-4B98-9C6B-ACE75B3E7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1104"/>
        <c:axId val="13722064"/>
      </c:lineChart>
      <c:catAx>
        <c:axId val="1372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22064"/>
        <c:crosses val="autoZero"/>
        <c:auto val="1"/>
        <c:lblAlgn val="ctr"/>
        <c:lblOffset val="100"/>
        <c:noMultiLvlLbl val="0"/>
      </c:catAx>
      <c:valAx>
        <c:axId val="1372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2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'MCTS vs MCTS'!$M$2</c:f>
              <c:strCache>
                <c:ptCount val="1"/>
                <c:pt idx="0">
                  <c:v>% vitórias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'MCTS vs MCTS'!$K$3:$K$5</c:f>
              <c:strCache>
                <c:ptCount val="3"/>
                <c:pt idx="0">
                  <c:v>MCTS Better</c:v>
                </c:pt>
                <c:pt idx="1">
                  <c:v>MCTS Heuristic (Win NrPieces AdjacentPieces Groups CenterControl weights [100000, 50, 25, 10, 5])</c:v>
                </c:pt>
                <c:pt idx="2">
                  <c:v>MCTS Quick</c:v>
                </c:pt>
              </c:strCache>
            </c:strRef>
          </c:cat>
          <c:val>
            <c:numRef>
              <c:f>'MCTS vs MCTS'!$M$3:$M$5</c:f>
              <c:numCache>
                <c:formatCode>0%</c:formatCode>
                <c:ptCount val="3"/>
                <c:pt idx="0">
                  <c:v>0.57499999999999996</c:v>
                </c:pt>
                <c:pt idx="1">
                  <c:v>0.3</c:v>
                </c:pt>
                <c:pt idx="2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272-4594-A2FC-E0E99EB6634F}"/>
            </c:ext>
          </c:extLst>
        </c:ser>
        <c:ser>
          <c:idx val="2"/>
          <c:order val="1"/>
          <c:tx>
            <c:strRef>
              <c:f>'MCTS vs MCTS'!$N$2</c:f>
              <c:strCache>
                <c:ptCount val="1"/>
                <c:pt idx="0">
                  <c:v>% empates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'MCTS vs MCTS'!$K$3:$K$5</c:f>
              <c:strCache>
                <c:ptCount val="3"/>
                <c:pt idx="0">
                  <c:v>MCTS Better</c:v>
                </c:pt>
                <c:pt idx="1">
                  <c:v>MCTS Heuristic (Win NrPieces AdjacentPieces Groups CenterControl weights [100000, 50, 25, 10, 5])</c:v>
                </c:pt>
                <c:pt idx="2">
                  <c:v>MCTS Quick</c:v>
                </c:pt>
              </c:strCache>
            </c:strRef>
          </c:cat>
          <c:val>
            <c:numRef>
              <c:f>'MCTS vs MCTS'!$N$3:$N$5</c:f>
              <c:numCache>
                <c:formatCode>0%</c:formatCode>
                <c:ptCount val="3"/>
                <c:pt idx="0">
                  <c:v>0.17499999999999999</c:v>
                </c:pt>
                <c:pt idx="1">
                  <c:v>0.25</c:v>
                </c:pt>
                <c:pt idx="2">
                  <c:v>0.22500000000000001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272-4594-A2FC-E0E99EB6634F}"/>
            </c:ext>
          </c:extLst>
        </c:ser>
        <c:ser>
          <c:idx val="3"/>
          <c:order val="2"/>
          <c:tx>
            <c:strRef>
              <c:f>'MCTS vs MCTS'!$O$2</c:f>
              <c:strCache>
                <c:ptCount val="1"/>
                <c:pt idx="0">
                  <c:v>% derrotas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'MCTS vs MCTS'!$K$3:$K$5</c:f>
              <c:strCache>
                <c:ptCount val="3"/>
                <c:pt idx="0">
                  <c:v>MCTS Better</c:v>
                </c:pt>
                <c:pt idx="1">
                  <c:v>MCTS Heuristic (Win NrPieces AdjacentPieces Groups CenterControl weights [100000, 50, 25, 10, 5])</c:v>
                </c:pt>
                <c:pt idx="2">
                  <c:v>MCTS Quick</c:v>
                </c:pt>
              </c:strCache>
            </c:strRef>
          </c:cat>
          <c:val>
            <c:numRef>
              <c:f>'MCTS vs MCTS'!$O$3:$O$5</c:f>
              <c:numCache>
                <c:formatCode>0%</c:formatCode>
                <c:ptCount val="3"/>
                <c:pt idx="0">
                  <c:v>0.25</c:v>
                </c:pt>
                <c:pt idx="1">
                  <c:v>0.45</c:v>
                </c:pt>
                <c:pt idx="2">
                  <c:v>0.47499999999999998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272-4594-A2FC-E0E99EB66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15056"/>
        <c:axId val="22916496"/>
      </c:lineChart>
      <c:catAx>
        <c:axId val="2291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916496"/>
        <c:crosses val="autoZero"/>
        <c:auto val="1"/>
        <c:lblAlgn val="ctr"/>
        <c:lblOffset val="100"/>
        <c:noMultiLvlLbl val="0"/>
      </c:catAx>
      <c:valAx>
        <c:axId val="229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91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'MCTS vs Minimax'!$M$2</c:f>
              <c:strCache>
                <c:ptCount val="1"/>
                <c:pt idx="0">
                  <c:v>% vitórias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'MCTS vs Minimax'!$K$3:$K$16</c:f>
              <c:strCache>
                <c:ptCount val="14"/>
                <c:pt idx="0">
                  <c:v>MCTS Heuristic (AdjacentGroups) 2000 Iterations</c:v>
                </c:pt>
                <c:pt idx="1">
                  <c:v>MCTS Heuristic (ApproximateEnemy) 2000 Iterations</c:v>
                </c:pt>
                <c:pt idx="2">
                  <c:v>MCTS Heuristic (CenterControl) 2000 Iterations</c:v>
                </c:pt>
                <c:pt idx="3">
                  <c:v>MCTS Heuristic (Groups) 2000 Iterations</c:v>
                </c:pt>
                <c:pt idx="4">
                  <c:v>MCTS Heuristic (NrPieces) 2000 Iterations</c:v>
                </c:pt>
                <c:pt idx="5">
                  <c:v>MCTS Heuristic (Win NrPieces AdjacentPieces Groups CenterControl weights [100000, 50, 25, 10, 5])</c:v>
                </c:pt>
                <c:pt idx="6">
                  <c:v>MCTS Heuristic (WinHeuristic) 2000 Iterations</c:v>
                </c:pt>
                <c:pt idx="7">
                  <c:v>Minimax AdjacentGroups depth 6 </c:v>
                </c:pt>
                <c:pt idx="8">
                  <c:v>Minimax ApproximateEnemy depth 6 </c:v>
                </c:pt>
                <c:pt idx="9">
                  <c:v>Minimax CenterControl depth 6 </c:v>
                </c:pt>
                <c:pt idx="10">
                  <c:v>Minimax Groups depth 6 </c:v>
                </c:pt>
                <c:pt idx="11">
                  <c:v>Minimax NrPieces depth 6 </c:v>
                </c:pt>
                <c:pt idx="12">
                  <c:v>Minimax Win NrPieces AdjacentPieces Groups CenterControl weights [100000, 50, 25, 10, 5] depth 6 </c:v>
                </c:pt>
                <c:pt idx="13">
                  <c:v>Minimax WinHeuristic depth 6 </c:v>
                </c:pt>
              </c:strCache>
            </c:strRef>
          </c:cat>
          <c:val>
            <c:numRef>
              <c:f>'MCTS vs Minimax'!$M$3:$M$16</c:f>
              <c:numCache>
                <c:formatCode>0%</c:formatCode>
                <c:ptCount val="14"/>
                <c:pt idx="0">
                  <c:v>0.15</c:v>
                </c:pt>
                <c:pt idx="1">
                  <c:v>0.25</c:v>
                </c:pt>
                <c:pt idx="2">
                  <c:v>0.65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0.65</c:v>
                </c:pt>
                <c:pt idx="8">
                  <c:v>0.35</c:v>
                </c:pt>
                <c:pt idx="9">
                  <c:v>0.2</c:v>
                </c:pt>
                <c:pt idx="10">
                  <c:v>0.85</c:v>
                </c:pt>
                <c:pt idx="11">
                  <c:v>0.75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6E-4D05-A282-5BC4F0FBA0E9}"/>
            </c:ext>
          </c:extLst>
        </c:ser>
        <c:ser>
          <c:idx val="3"/>
          <c:order val="1"/>
          <c:tx>
            <c:strRef>
              <c:f>'MCTS vs Minimax'!$N$2</c:f>
              <c:strCache>
                <c:ptCount val="1"/>
                <c:pt idx="0">
                  <c:v>% empates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'MCTS vs Minimax'!$K$3:$K$16</c:f>
              <c:strCache>
                <c:ptCount val="14"/>
                <c:pt idx="0">
                  <c:v>MCTS Heuristic (AdjacentGroups) 2000 Iterations</c:v>
                </c:pt>
                <c:pt idx="1">
                  <c:v>MCTS Heuristic (ApproximateEnemy) 2000 Iterations</c:v>
                </c:pt>
                <c:pt idx="2">
                  <c:v>MCTS Heuristic (CenterControl) 2000 Iterations</c:v>
                </c:pt>
                <c:pt idx="3">
                  <c:v>MCTS Heuristic (Groups) 2000 Iterations</c:v>
                </c:pt>
                <c:pt idx="4">
                  <c:v>MCTS Heuristic (NrPieces) 2000 Iterations</c:v>
                </c:pt>
                <c:pt idx="5">
                  <c:v>MCTS Heuristic (Win NrPieces AdjacentPieces Groups CenterControl weights [100000, 50, 25, 10, 5])</c:v>
                </c:pt>
                <c:pt idx="6">
                  <c:v>MCTS Heuristic (WinHeuristic) 2000 Iterations</c:v>
                </c:pt>
                <c:pt idx="7">
                  <c:v>Minimax AdjacentGroups depth 6 </c:v>
                </c:pt>
                <c:pt idx="8">
                  <c:v>Minimax ApproximateEnemy depth 6 </c:v>
                </c:pt>
                <c:pt idx="9">
                  <c:v>Minimax CenterControl depth 6 </c:v>
                </c:pt>
                <c:pt idx="10">
                  <c:v>Minimax Groups depth 6 </c:v>
                </c:pt>
                <c:pt idx="11">
                  <c:v>Minimax NrPieces depth 6 </c:v>
                </c:pt>
                <c:pt idx="12">
                  <c:v>Minimax Win NrPieces AdjacentPieces Groups CenterControl weights [100000, 50, 25, 10, 5] depth 6 </c:v>
                </c:pt>
                <c:pt idx="13">
                  <c:v>Minimax WinHeuristic depth 6 </c:v>
                </c:pt>
              </c:strCache>
            </c:strRef>
          </c:cat>
          <c:val>
            <c:numRef>
              <c:f>'MCTS vs Minimax'!$N$3:$N$16</c:f>
              <c:numCache>
                <c:formatCode>0%</c:formatCode>
                <c:ptCount val="14"/>
                <c:pt idx="0">
                  <c:v>0.2</c:v>
                </c:pt>
                <c:pt idx="1">
                  <c:v>0.4</c:v>
                </c:pt>
                <c:pt idx="2">
                  <c:v>0.15</c:v>
                </c:pt>
                <c:pt idx="3">
                  <c:v>0.15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0.4</c:v>
                </c:pt>
                <c:pt idx="9">
                  <c:v>0.15</c:v>
                </c:pt>
                <c:pt idx="10">
                  <c:v>0.15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6E-4D05-A282-5BC4F0FBA0E9}"/>
            </c:ext>
          </c:extLst>
        </c:ser>
        <c:ser>
          <c:idx val="0"/>
          <c:order val="2"/>
          <c:tx>
            <c:strRef>
              <c:f>'MCTS vs Minimax'!$O$2</c:f>
              <c:strCache>
                <c:ptCount val="1"/>
                <c:pt idx="0">
                  <c:v>% derrotas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'MCTS vs Minimax'!$K$3:$K$16</c:f>
              <c:strCache>
                <c:ptCount val="14"/>
                <c:pt idx="0">
                  <c:v>MCTS Heuristic (AdjacentGroups) 2000 Iterations</c:v>
                </c:pt>
                <c:pt idx="1">
                  <c:v>MCTS Heuristic (ApproximateEnemy) 2000 Iterations</c:v>
                </c:pt>
                <c:pt idx="2">
                  <c:v>MCTS Heuristic (CenterControl) 2000 Iterations</c:v>
                </c:pt>
                <c:pt idx="3">
                  <c:v>MCTS Heuristic (Groups) 2000 Iterations</c:v>
                </c:pt>
                <c:pt idx="4">
                  <c:v>MCTS Heuristic (NrPieces) 2000 Iterations</c:v>
                </c:pt>
                <c:pt idx="5">
                  <c:v>MCTS Heuristic (Win NrPieces AdjacentPieces Groups CenterControl weights [100000, 50, 25, 10, 5])</c:v>
                </c:pt>
                <c:pt idx="6">
                  <c:v>MCTS Heuristic (WinHeuristic) 2000 Iterations</c:v>
                </c:pt>
                <c:pt idx="7">
                  <c:v>Minimax AdjacentGroups depth 6 </c:v>
                </c:pt>
                <c:pt idx="8">
                  <c:v>Minimax ApproximateEnemy depth 6 </c:v>
                </c:pt>
                <c:pt idx="9">
                  <c:v>Minimax CenterControl depth 6 </c:v>
                </c:pt>
                <c:pt idx="10">
                  <c:v>Minimax Groups depth 6 </c:v>
                </c:pt>
                <c:pt idx="11">
                  <c:v>Minimax NrPieces depth 6 </c:v>
                </c:pt>
                <c:pt idx="12">
                  <c:v>Minimax Win NrPieces AdjacentPieces Groups CenterControl weights [100000, 50, 25, 10, 5] depth 6 </c:v>
                </c:pt>
                <c:pt idx="13">
                  <c:v>Minimax WinHeuristic depth 6 </c:v>
                </c:pt>
              </c:strCache>
            </c:strRef>
          </c:cat>
          <c:val>
            <c:numRef>
              <c:f>'MCTS vs Minimax'!$O$3:$O$16</c:f>
              <c:numCache>
                <c:formatCode>0%</c:formatCode>
                <c:ptCount val="14"/>
                <c:pt idx="0">
                  <c:v>0.65</c:v>
                </c:pt>
                <c:pt idx="1">
                  <c:v>0.35</c:v>
                </c:pt>
                <c:pt idx="2">
                  <c:v>0.2</c:v>
                </c:pt>
                <c:pt idx="3">
                  <c:v>0.85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0.15</c:v>
                </c:pt>
                <c:pt idx="8">
                  <c:v>0.25</c:v>
                </c:pt>
                <c:pt idx="9">
                  <c:v>0.65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9A-4046-BA30-DC3DBB34F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6832"/>
        <c:axId val="16897312"/>
      </c:lineChart>
      <c:catAx>
        <c:axId val="1689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897312"/>
        <c:crosses val="autoZero"/>
        <c:auto val="1"/>
        <c:lblAlgn val="ctr"/>
        <c:lblOffset val="100"/>
        <c:noMultiLvlLbl val="0"/>
      </c:catAx>
      <c:valAx>
        <c:axId val="168973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89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'MCTS vs Minimax'!$M$2</c:f>
              <c:strCache>
                <c:ptCount val="1"/>
                <c:pt idx="0">
                  <c:v>% vitórias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'MCTS vs Minimax'!$K$17:$K$26</c:f>
              <c:strCache>
                <c:ptCount val="10"/>
                <c:pt idx="0">
                  <c:v>MCTS Better</c:v>
                </c:pt>
                <c:pt idx="1">
                  <c:v>MCTS Quick</c:v>
                </c:pt>
                <c:pt idx="2">
                  <c:v>Minimax NrPieces Adjacent Groups weights [10, 2, 1] depth 2</c:v>
                </c:pt>
                <c:pt idx="3">
                  <c:v>Minimax NrPieces Adjacent Groups weights [10, 2, 1] depth 4</c:v>
                </c:pt>
                <c:pt idx="4">
                  <c:v>Minimax NrPieces ApproxEnemy weights [2, 1] depth 2</c:v>
                </c:pt>
                <c:pt idx="5">
                  <c:v>Minimax NrPieces ApproxEnemy weights [2, 1] depth 4</c:v>
                </c:pt>
                <c:pt idx="6">
                  <c:v>Minimax NrPieces depth 2</c:v>
                </c:pt>
                <c:pt idx="7">
                  <c:v>Minimax NrPieces depth 4</c:v>
                </c:pt>
                <c:pt idx="8">
                  <c:v>Minimax NrPieces Groups Center weights [10, 1, 1] depth 2</c:v>
                </c:pt>
                <c:pt idx="9">
                  <c:v>Minimax NrPieces Groups Center weights [10, 1, 1] depth 4</c:v>
                </c:pt>
              </c:strCache>
            </c:strRef>
          </c:cat>
          <c:val>
            <c:numRef>
              <c:f>'MCTS vs Minimax'!$M$17:$M$26</c:f>
              <c:numCache>
                <c:formatCode>0%</c:formatCode>
                <c:ptCount val="10"/>
                <c:pt idx="0">
                  <c:v>7.1428571428571426E-3</c:v>
                </c:pt>
                <c:pt idx="1">
                  <c:v>6.2500000000000003E-3</c:v>
                </c:pt>
                <c:pt idx="2">
                  <c:v>0.82499999999999996</c:v>
                </c:pt>
                <c:pt idx="3">
                  <c:v>0.97499999999999998</c:v>
                </c:pt>
                <c:pt idx="4">
                  <c:v>0.875</c:v>
                </c:pt>
                <c:pt idx="5">
                  <c:v>1</c:v>
                </c:pt>
                <c:pt idx="6">
                  <c:v>0.77500000000000002</c:v>
                </c:pt>
                <c:pt idx="7">
                  <c:v>0.6</c:v>
                </c:pt>
                <c:pt idx="8">
                  <c:v>0.9</c:v>
                </c:pt>
                <c:pt idx="9">
                  <c:v>0.97499999999999998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F-4ACE-A222-BDED71EC601D}"/>
            </c:ext>
          </c:extLst>
        </c:ser>
        <c:ser>
          <c:idx val="3"/>
          <c:order val="1"/>
          <c:tx>
            <c:strRef>
              <c:f>'MCTS vs Minimax'!$N$2</c:f>
              <c:strCache>
                <c:ptCount val="1"/>
                <c:pt idx="0">
                  <c:v>% empates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'MCTS vs Minimax'!$K$17:$K$26</c:f>
              <c:strCache>
                <c:ptCount val="10"/>
                <c:pt idx="0">
                  <c:v>MCTS Better</c:v>
                </c:pt>
                <c:pt idx="1">
                  <c:v>MCTS Quick</c:v>
                </c:pt>
                <c:pt idx="2">
                  <c:v>Minimax NrPieces Adjacent Groups weights [10, 2, 1] depth 2</c:v>
                </c:pt>
                <c:pt idx="3">
                  <c:v>Minimax NrPieces Adjacent Groups weights [10, 2, 1] depth 4</c:v>
                </c:pt>
                <c:pt idx="4">
                  <c:v>Minimax NrPieces ApproxEnemy weights [2, 1] depth 2</c:v>
                </c:pt>
                <c:pt idx="5">
                  <c:v>Minimax NrPieces ApproxEnemy weights [2, 1] depth 4</c:v>
                </c:pt>
                <c:pt idx="6">
                  <c:v>Minimax NrPieces depth 2</c:v>
                </c:pt>
                <c:pt idx="7">
                  <c:v>Minimax NrPieces depth 4</c:v>
                </c:pt>
                <c:pt idx="8">
                  <c:v>Minimax NrPieces Groups Center weights [10, 1, 1] depth 2</c:v>
                </c:pt>
                <c:pt idx="9">
                  <c:v>Minimax NrPieces Groups Center weights [10, 1, 1] depth 4</c:v>
                </c:pt>
              </c:strCache>
            </c:strRef>
          </c:cat>
          <c:val>
            <c:numRef>
              <c:f>'MCTS vs Minimax'!$N$17:$N$26</c:f>
              <c:numCache>
                <c:formatCode>0%</c:formatCode>
                <c:ptCount val="10"/>
                <c:pt idx="0">
                  <c:v>6.4285714285714279E-2</c:v>
                </c:pt>
                <c:pt idx="1">
                  <c:v>0.15</c:v>
                </c:pt>
                <c:pt idx="2">
                  <c:v>0.17499999999999999</c:v>
                </c:pt>
                <c:pt idx="3">
                  <c:v>2.5000000000000001E-2</c:v>
                </c:pt>
                <c:pt idx="4">
                  <c:v>0.125</c:v>
                </c:pt>
                <c:pt idx="5">
                  <c:v>0</c:v>
                </c:pt>
                <c:pt idx="6">
                  <c:v>0.2</c:v>
                </c:pt>
                <c:pt idx="7">
                  <c:v>0.35</c:v>
                </c:pt>
                <c:pt idx="8">
                  <c:v>0.1</c:v>
                </c:pt>
                <c:pt idx="9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EF-4ACE-A222-BDED71EC601D}"/>
            </c:ext>
          </c:extLst>
        </c:ser>
        <c:ser>
          <c:idx val="0"/>
          <c:order val="2"/>
          <c:tx>
            <c:strRef>
              <c:f>'MCTS vs Minimax'!$O$2</c:f>
              <c:strCache>
                <c:ptCount val="1"/>
                <c:pt idx="0">
                  <c:v>% derrotas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'MCTS vs Minimax'!$K$17:$K$26</c:f>
              <c:strCache>
                <c:ptCount val="10"/>
                <c:pt idx="0">
                  <c:v>MCTS Better</c:v>
                </c:pt>
                <c:pt idx="1">
                  <c:v>MCTS Quick</c:v>
                </c:pt>
                <c:pt idx="2">
                  <c:v>Minimax NrPieces Adjacent Groups weights [10, 2, 1] depth 2</c:v>
                </c:pt>
                <c:pt idx="3">
                  <c:v>Minimax NrPieces Adjacent Groups weights [10, 2, 1] depth 4</c:v>
                </c:pt>
                <c:pt idx="4">
                  <c:v>Minimax NrPieces ApproxEnemy weights [2, 1] depth 2</c:v>
                </c:pt>
                <c:pt idx="5">
                  <c:v>Minimax NrPieces ApproxEnemy weights [2, 1] depth 4</c:v>
                </c:pt>
                <c:pt idx="6">
                  <c:v>Minimax NrPieces depth 2</c:v>
                </c:pt>
                <c:pt idx="7">
                  <c:v>Minimax NrPieces depth 4</c:v>
                </c:pt>
                <c:pt idx="8">
                  <c:v>Minimax NrPieces Groups Center weights [10, 1, 1] depth 2</c:v>
                </c:pt>
                <c:pt idx="9">
                  <c:v>Minimax NrPieces Groups Center weights [10, 1, 1] depth 4</c:v>
                </c:pt>
              </c:strCache>
            </c:strRef>
          </c:cat>
          <c:val>
            <c:numRef>
              <c:f>'MCTS vs Minimax'!$O$17:$O$26</c:f>
              <c:numCache>
                <c:formatCode>0%</c:formatCode>
                <c:ptCount val="10"/>
                <c:pt idx="0">
                  <c:v>0.9285714285714286</c:v>
                </c:pt>
                <c:pt idx="1">
                  <c:v>0.84375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2.5000000000000001E-2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EF-4ACE-A222-BDED71EC6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6832"/>
        <c:axId val="16897312"/>
      </c:lineChart>
      <c:catAx>
        <c:axId val="1689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897312"/>
        <c:crosses val="autoZero"/>
        <c:auto val="1"/>
        <c:lblAlgn val="ctr"/>
        <c:lblOffset val="100"/>
        <c:noMultiLvlLbl val="0"/>
      </c:catAx>
      <c:valAx>
        <c:axId val="168973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89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14</xdr:row>
      <xdr:rowOff>156210</xdr:rowOff>
    </xdr:from>
    <xdr:to>
      <xdr:col>2</xdr:col>
      <xdr:colOff>99060</xdr:colOff>
      <xdr:row>39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1AA16F-E3A5-0804-31B3-21C812323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8</xdr:row>
      <xdr:rowOff>110490</xdr:rowOff>
    </xdr:from>
    <xdr:to>
      <xdr:col>1</xdr:col>
      <xdr:colOff>2141220</xdr:colOff>
      <xdr:row>33</xdr:row>
      <xdr:rowOff>60960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761E19-237E-F744-231D-E14620E54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5</xdr:row>
      <xdr:rowOff>49530</xdr:rowOff>
    </xdr:from>
    <xdr:to>
      <xdr:col>1</xdr:col>
      <xdr:colOff>4038600</xdr:colOff>
      <xdr:row>21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0B87A8-6ED6-A98F-DF9B-EB13495FF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42454</xdr:colOff>
      <xdr:row>27</xdr:row>
      <xdr:rowOff>52796</xdr:rowOff>
    </xdr:from>
    <xdr:to>
      <xdr:col>2</xdr:col>
      <xdr:colOff>187234</xdr:colOff>
      <xdr:row>65</xdr:row>
      <xdr:rowOff>52250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AA0095-849A-7C34-C7E7-B08871445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87085</xdr:colOff>
      <xdr:row>27</xdr:row>
      <xdr:rowOff>100694</xdr:rowOff>
    </xdr:from>
    <xdr:to>
      <xdr:col>11</xdr:col>
      <xdr:colOff>316230</xdr:colOff>
      <xdr:row>65</xdr:row>
      <xdr:rowOff>89263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53D15FE-EE1B-41FF-81F7-BB0E817F9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"/>
  <sheetViews>
    <sheetView tabSelected="1" zoomScaleNormal="100" workbookViewId="0">
      <pane ySplit="2" topLeftCell="A12" activePane="bottomLeft" state="frozen"/>
      <selection pane="bottomLeft"/>
    </sheetView>
  </sheetViews>
  <sheetFormatPr defaultColWidth="12.6640625" defaultRowHeight="15.75" customHeight="1" x14ac:dyDescent="0.25"/>
  <cols>
    <col min="1" max="1" width="86.44140625" bestFit="1" customWidth="1"/>
    <col min="2" max="2" width="85.88671875" bestFit="1" customWidth="1"/>
    <col min="3" max="4" width="9.21875" bestFit="1" customWidth="1"/>
    <col min="5" max="5" width="8.5546875" bestFit="1" customWidth="1"/>
    <col min="6" max="7" width="21.6640625" bestFit="1" customWidth="1"/>
  </cols>
  <sheetData>
    <row r="1" spans="1:9" x14ac:dyDescent="0.25">
      <c r="C1" s="1" t="s">
        <v>13</v>
      </c>
      <c r="D1" s="1" t="s">
        <v>14</v>
      </c>
      <c r="F1" s="1" t="s">
        <v>0</v>
      </c>
      <c r="G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9" x14ac:dyDescent="0.25">
      <c r="A3" s="28" t="s">
        <v>8</v>
      </c>
      <c r="B3" s="28" t="s">
        <v>9</v>
      </c>
      <c r="C3" s="1">
        <v>0</v>
      </c>
      <c r="D3" s="1">
        <v>95</v>
      </c>
      <c r="E3" s="1">
        <v>5</v>
      </c>
      <c r="F3" s="1">
        <v>3.718E-3</v>
      </c>
      <c r="G3" s="1">
        <v>4.9529999999999998E-2</v>
      </c>
    </row>
    <row r="4" spans="1:9" x14ac:dyDescent="0.25">
      <c r="A4" s="28" t="s">
        <v>22</v>
      </c>
      <c r="B4" s="28" t="s">
        <v>8</v>
      </c>
      <c r="C4" s="1">
        <v>55</v>
      </c>
      <c r="D4" s="1">
        <v>11</v>
      </c>
      <c r="E4" s="1">
        <v>34</v>
      </c>
      <c r="F4" s="1">
        <v>7.5161000000000006E-2</v>
      </c>
      <c r="G4" s="1">
        <v>6.5770000000000004E-3</v>
      </c>
    </row>
    <row r="5" spans="1:9" x14ac:dyDescent="0.25">
      <c r="A5" s="28" t="s">
        <v>23</v>
      </c>
      <c r="B5" s="28" t="s">
        <v>8</v>
      </c>
      <c r="C5" s="1">
        <v>95</v>
      </c>
      <c r="D5" s="1">
        <v>0</v>
      </c>
      <c r="E5" s="1">
        <v>5</v>
      </c>
      <c r="F5" s="1">
        <v>7.0069999999999993E-2</v>
      </c>
      <c r="G5" s="1">
        <v>3.7499999999999999E-3</v>
      </c>
    </row>
    <row r="6" spans="1:9" x14ac:dyDescent="0.25">
      <c r="A6" s="28" t="s">
        <v>24</v>
      </c>
      <c r="B6" s="28" t="s">
        <v>8</v>
      </c>
      <c r="C6" s="1">
        <v>53</v>
      </c>
      <c r="D6" s="1">
        <v>9</v>
      </c>
      <c r="E6" s="1">
        <v>38</v>
      </c>
      <c r="F6" s="1">
        <v>0.16534599999999999</v>
      </c>
      <c r="G6" s="1">
        <v>5.1326999999999996E-3</v>
      </c>
      <c r="I6" s="27"/>
    </row>
    <row r="7" spans="1:9" x14ac:dyDescent="0.25">
      <c r="A7" s="28" t="s">
        <v>25</v>
      </c>
      <c r="B7" s="28" t="s">
        <v>8</v>
      </c>
      <c r="C7" s="1">
        <v>85</v>
      </c>
      <c r="D7" s="1">
        <v>3</v>
      </c>
      <c r="E7" s="1">
        <v>12</v>
      </c>
      <c r="F7" s="1">
        <v>0.15593000000000001</v>
      </c>
      <c r="G7" s="1">
        <v>4.3489999999999996E-3</v>
      </c>
    </row>
    <row r="8" spans="1:9" x14ac:dyDescent="0.25">
      <c r="A8" s="28" t="s">
        <v>26</v>
      </c>
      <c r="B8" s="28" t="s">
        <v>8</v>
      </c>
      <c r="C8" s="1">
        <v>65</v>
      </c>
      <c r="D8" s="1">
        <v>13</v>
      </c>
      <c r="E8" s="1">
        <v>22</v>
      </c>
      <c r="F8" s="1">
        <v>0.1285</v>
      </c>
      <c r="G8" s="1">
        <v>5.9979999999999999E-3</v>
      </c>
    </row>
    <row r="9" spans="1:9" x14ac:dyDescent="0.25">
      <c r="A9" s="28" t="s">
        <v>35</v>
      </c>
      <c r="B9" s="28" t="s">
        <v>8</v>
      </c>
      <c r="C9" s="1">
        <v>4942</v>
      </c>
      <c r="D9" s="1">
        <v>4</v>
      </c>
      <c r="E9" s="1">
        <v>54</v>
      </c>
      <c r="F9" s="1">
        <v>6.9838999999999998E-2</v>
      </c>
      <c r="G9" s="1">
        <v>2.1794599999999998E-3</v>
      </c>
    </row>
    <row r="10" spans="1:9" x14ac:dyDescent="0.25">
      <c r="A10" s="28" t="s">
        <v>36</v>
      </c>
      <c r="B10" s="28" t="s">
        <v>8</v>
      </c>
      <c r="C10" s="1">
        <v>4941</v>
      </c>
      <c r="D10" s="1">
        <v>1</v>
      </c>
      <c r="E10" s="1">
        <v>58</v>
      </c>
      <c r="F10" s="1">
        <v>7.4099600000000002E-2</v>
      </c>
      <c r="G10" s="1">
        <v>2.3431599999999999E-3</v>
      </c>
    </row>
    <row r="11" spans="1:9" x14ac:dyDescent="0.25">
      <c r="A11" s="28" t="s">
        <v>28</v>
      </c>
      <c r="B11" s="28" t="s">
        <v>8</v>
      </c>
      <c r="C11" s="1">
        <v>98</v>
      </c>
      <c r="D11" s="1">
        <v>0</v>
      </c>
      <c r="E11" s="1">
        <v>2</v>
      </c>
      <c r="F11" s="1">
        <v>0.17787</v>
      </c>
      <c r="G11" s="1">
        <v>2.5669999999999998E-3</v>
      </c>
    </row>
    <row r="12" spans="1:9" x14ac:dyDescent="0.25">
      <c r="A12" s="28" t="s">
        <v>29</v>
      </c>
      <c r="B12" s="28" t="s">
        <v>28</v>
      </c>
      <c r="C12" s="1">
        <v>5</v>
      </c>
      <c r="D12" s="1">
        <v>43</v>
      </c>
      <c r="E12" s="1">
        <v>52</v>
      </c>
      <c r="F12" s="1">
        <v>0.26606999999999997</v>
      </c>
      <c r="G12" s="1">
        <v>0.25599</v>
      </c>
    </row>
    <row r="13" spans="1:9" x14ac:dyDescent="0.25">
      <c r="A13" s="28" t="s">
        <v>37</v>
      </c>
      <c r="B13" s="28" t="s">
        <v>28</v>
      </c>
      <c r="C13" s="1">
        <v>15</v>
      </c>
      <c r="D13" s="1">
        <v>0</v>
      </c>
      <c r="E13" s="1">
        <v>5</v>
      </c>
      <c r="F13" s="1">
        <v>12.898820000000001</v>
      </c>
      <c r="G13" s="1">
        <v>0.45701000000000003</v>
      </c>
    </row>
    <row r="14" spans="1:9" x14ac:dyDescent="0.25">
      <c r="A14" s="28" t="s">
        <v>37</v>
      </c>
      <c r="B14" s="28" t="s">
        <v>21</v>
      </c>
      <c r="C14" s="1">
        <v>5</v>
      </c>
      <c r="D14" s="1">
        <v>2</v>
      </c>
      <c r="E14" s="1">
        <v>13</v>
      </c>
      <c r="F14" s="1">
        <v>3.40537</v>
      </c>
      <c r="G14" s="1">
        <v>3.1206900000000002</v>
      </c>
    </row>
    <row r="15" spans="1:9" x14ac:dyDescent="0.25">
      <c r="A15" s="28" t="s">
        <v>21</v>
      </c>
      <c r="B15" s="28" t="s">
        <v>37</v>
      </c>
      <c r="C15" s="1">
        <v>1</v>
      </c>
      <c r="D15" s="1">
        <v>2</v>
      </c>
      <c r="E15" s="1">
        <v>17</v>
      </c>
      <c r="F15" s="1">
        <v>3.6325280000000002</v>
      </c>
      <c r="G15" s="1">
        <v>4.9860049999999996</v>
      </c>
    </row>
    <row r="16" spans="1:9" x14ac:dyDescent="0.25">
      <c r="A16" s="28" t="s">
        <v>37</v>
      </c>
      <c r="B16" s="28" t="s">
        <v>38</v>
      </c>
      <c r="C16" s="1">
        <v>8</v>
      </c>
      <c r="D16" s="1">
        <v>4</v>
      </c>
      <c r="E16" s="1">
        <v>8</v>
      </c>
      <c r="F16" s="1">
        <v>2.9754659999999999</v>
      </c>
      <c r="G16" s="1">
        <v>10.268584000000001</v>
      </c>
    </row>
    <row r="17" spans="1:8" x14ac:dyDescent="0.25">
      <c r="A17" s="28" t="s">
        <v>37</v>
      </c>
      <c r="B17" s="28" t="s">
        <v>39</v>
      </c>
      <c r="C17" s="1">
        <v>2</v>
      </c>
      <c r="D17" s="1">
        <v>2</v>
      </c>
      <c r="E17" s="1">
        <v>6</v>
      </c>
      <c r="F17" s="1">
        <v>2.7911999999999999</v>
      </c>
      <c r="G17" s="1">
        <v>186.24019999999999</v>
      </c>
    </row>
    <row r="18" spans="1:8" x14ac:dyDescent="0.25">
      <c r="A18" s="29" t="s">
        <v>10</v>
      </c>
      <c r="B18" s="28" t="s">
        <v>8</v>
      </c>
      <c r="C18" s="1">
        <v>16</v>
      </c>
      <c r="D18" s="1">
        <v>1</v>
      </c>
      <c r="E18" s="1">
        <v>3</v>
      </c>
      <c r="F18" s="1">
        <f>237.37/20</f>
        <v>11.868500000000001</v>
      </c>
      <c r="G18" s="1">
        <f>0.18227/20</f>
        <v>9.1135000000000001E-3</v>
      </c>
    </row>
    <row r="19" spans="1:8" x14ac:dyDescent="0.25">
      <c r="A19" s="28" t="s">
        <v>11</v>
      </c>
      <c r="B19" s="28" t="s">
        <v>8</v>
      </c>
      <c r="C19" s="1">
        <v>20</v>
      </c>
      <c r="D19" s="1">
        <v>0</v>
      </c>
      <c r="E19" s="1">
        <v>0</v>
      </c>
      <c r="F19" s="1">
        <f>1523.26/20</f>
        <v>76.162999999999997</v>
      </c>
      <c r="G19" s="1">
        <f>0.13388/20</f>
        <v>6.6940000000000003E-3</v>
      </c>
    </row>
    <row r="20" spans="1:8" x14ac:dyDescent="0.25">
      <c r="A20" s="28" t="s">
        <v>48</v>
      </c>
      <c r="B20" s="28" t="s">
        <v>8</v>
      </c>
      <c r="C20" s="1">
        <v>18</v>
      </c>
      <c r="D20" s="1">
        <v>1</v>
      </c>
      <c r="E20" s="1">
        <v>1</v>
      </c>
      <c r="F20" s="1">
        <f>489.31/20</f>
        <v>24.465499999999999</v>
      </c>
      <c r="G20" s="1">
        <f>0.2612/20</f>
        <v>1.3059999999999999E-2</v>
      </c>
    </row>
    <row r="21" spans="1:8" x14ac:dyDescent="0.25">
      <c r="A21" s="28" t="s">
        <v>10</v>
      </c>
      <c r="B21" s="28" t="s">
        <v>11</v>
      </c>
      <c r="C21" s="1">
        <v>6</v>
      </c>
      <c r="D21" s="1">
        <v>11</v>
      </c>
      <c r="E21" s="1">
        <v>3</v>
      </c>
      <c r="F21" s="1">
        <f>134.57/20</f>
        <v>6.7284999999999995</v>
      </c>
      <c r="G21" s="1">
        <f>1216.8/20</f>
        <v>60.839999999999996</v>
      </c>
    </row>
    <row r="22" spans="1:8" x14ac:dyDescent="0.25">
      <c r="A22" s="28" t="s">
        <v>10</v>
      </c>
      <c r="B22" s="28" t="s">
        <v>48</v>
      </c>
      <c r="C22" s="1">
        <v>6</v>
      </c>
      <c r="D22" s="1">
        <v>8</v>
      </c>
      <c r="E22" s="1">
        <v>6</v>
      </c>
      <c r="F22" s="1">
        <f>203.4/20</f>
        <v>10.17</v>
      </c>
      <c r="G22" s="1">
        <f>404.14/20</f>
        <v>20.207000000000001</v>
      </c>
    </row>
    <row r="23" spans="1:8" x14ac:dyDescent="0.25">
      <c r="A23" s="28" t="s">
        <v>11</v>
      </c>
      <c r="B23" s="28" t="s">
        <v>48</v>
      </c>
      <c r="C23" s="1">
        <v>12</v>
      </c>
      <c r="D23" s="1">
        <v>4</v>
      </c>
      <c r="E23" s="1">
        <v>4</v>
      </c>
      <c r="F23" s="1">
        <f>2073.88/20</f>
        <v>103.694</v>
      </c>
      <c r="G23" s="1">
        <f>420.4/20</f>
        <v>21.02</v>
      </c>
    </row>
    <row r="24" spans="1:8" x14ac:dyDescent="0.25">
      <c r="A24" s="28" t="s">
        <v>27</v>
      </c>
      <c r="B24" s="28" t="s">
        <v>40</v>
      </c>
      <c r="C24" s="1">
        <v>0</v>
      </c>
      <c r="D24" s="1">
        <v>15</v>
      </c>
      <c r="E24" s="1">
        <v>5</v>
      </c>
      <c r="F24" s="1">
        <f>190.83/20</f>
        <v>9.541500000000001</v>
      </c>
      <c r="G24" s="1">
        <f>312.06/20</f>
        <v>15.603</v>
      </c>
    </row>
    <row r="25" spans="1:8" x14ac:dyDescent="0.25">
      <c r="A25" s="28" t="s">
        <v>34</v>
      </c>
      <c r="B25" s="28" t="s">
        <v>41</v>
      </c>
      <c r="C25" s="1">
        <v>3</v>
      </c>
      <c r="D25" s="1">
        <v>13</v>
      </c>
      <c r="E25" s="1">
        <v>4</v>
      </c>
      <c r="F25" s="1">
        <f>624.59/20</f>
        <v>31.229500000000002</v>
      </c>
      <c r="G25" s="1">
        <f>283.17/20</f>
        <v>14.1585</v>
      </c>
    </row>
    <row r="26" spans="1:8" x14ac:dyDescent="0.25">
      <c r="A26" s="28" t="s">
        <v>30</v>
      </c>
      <c r="B26" s="28" t="s">
        <v>42</v>
      </c>
      <c r="C26" s="1">
        <v>0</v>
      </c>
      <c r="D26" s="1">
        <v>20</v>
      </c>
      <c r="E26" s="1">
        <v>0</v>
      </c>
      <c r="F26" s="1">
        <f>159.9/20</f>
        <v>7.9950000000000001</v>
      </c>
      <c r="G26" s="1">
        <f>39.75/20</f>
        <v>1.9875</v>
      </c>
    </row>
    <row r="27" spans="1:8" x14ac:dyDescent="0.25">
      <c r="A27" s="28" t="s">
        <v>31</v>
      </c>
      <c r="B27" s="28" t="s">
        <v>43</v>
      </c>
      <c r="C27" s="1">
        <v>0</v>
      </c>
      <c r="D27" s="1">
        <v>17</v>
      </c>
      <c r="E27" s="1">
        <v>3</v>
      </c>
      <c r="F27" s="1">
        <f>405.95/20</f>
        <v>20.297499999999999</v>
      </c>
      <c r="G27" s="1">
        <f>564.47/20</f>
        <v>28.223500000000001</v>
      </c>
    </row>
    <row r="28" spans="1:8" x14ac:dyDescent="0.25">
      <c r="A28" s="28" t="s">
        <v>32</v>
      </c>
      <c r="B28" s="28" t="s">
        <v>44</v>
      </c>
      <c r="C28" s="1">
        <v>13</v>
      </c>
      <c r="D28" s="1">
        <v>4</v>
      </c>
      <c r="E28" s="1">
        <v>3</v>
      </c>
      <c r="F28" s="1">
        <f>584.52/20</f>
        <v>29.225999999999999</v>
      </c>
      <c r="G28" s="1">
        <f>1141.62/20</f>
        <v>57.080999999999996</v>
      </c>
    </row>
    <row r="29" spans="1:8" x14ac:dyDescent="0.25">
      <c r="A29" s="28" t="s">
        <v>33</v>
      </c>
      <c r="B29" s="28" t="s">
        <v>45</v>
      </c>
      <c r="C29" s="1">
        <v>5</v>
      </c>
      <c r="D29" s="1">
        <v>7</v>
      </c>
      <c r="E29" s="1">
        <v>8</v>
      </c>
      <c r="F29" s="1">
        <f>504.76/20</f>
        <v>25.238</v>
      </c>
      <c r="G29" s="1">
        <f>728.8/20</f>
        <v>36.44</v>
      </c>
      <c r="H29" s="1"/>
    </row>
    <row r="30" spans="1:8" x14ac:dyDescent="0.25">
      <c r="A30" s="29" t="s">
        <v>48</v>
      </c>
      <c r="B30" s="28" t="s">
        <v>49</v>
      </c>
      <c r="C30" s="1">
        <v>0</v>
      </c>
      <c r="D30" s="1">
        <v>20</v>
      </c>
      <c r="E30" s="1">
        <v>0</v>
      </c>
      <c r="F30" s="1">
        <f>479.15/20</f>
        <v>23.9575</v>
      </c>
      <c r="G30" s="1">
        <f>833.44/20</f>
        <v>41.672000000000004</v>
      </c>
    </row>
    <row r="31" spans="1:8" x14ac:dyDescent="0.25">
      <c r="A31" s="28" t="s">
        <v>10</v>
      </c>
      <c r="B31" s="28" t="s">
        <v>9</v>
      </c>
      <c r="C31" s="1">
        <v>0</v>
      </c>
      <c r="D31" s="1">
        <v>17</v>
      </c>
      <c r="E31" s="1">
        <v>3</v>
      </c>
      <c r="F31" s="1">
        <v>6.2043075203895501</v>
      </c>
      <c r="G31" s="1">
        <v>6.4581155776977497E-2</v>
      </c>
    </row>
    <row r="32" spans="1:8" x14ac:dyDescent="0.25">
      <c r="A32" s="28" t="s">
        <v>10</v>
      </c>
      <c r="B32" s="28" t="s">
        <v>36</v>
      </c>
      <c r="C32" s="1">
        <v>0</v>
      </c>
      <c r="D32" s="1">
        <v>19</v>
      </c>
      <c r="E32" s="1">
        <v>1</v>
      </c>
      <c r="F32" s="1">
        <v>5.6915891885757404</v>
      </c>
      <c r="G32" s="1">
        <v>0.105952477455139</v>
      </c>
    </row>
    <row r="33" spans="1:7" x14ac:dyDescent="0.25">
      <c r="A33" s="28" t="s">
        <v>10</v>
      </c>
      <c r="B33" s="28" t="s">
        <v>28</v>
      </c>
      <c r="C33" s="1">
        <v>0</v>
      </c>
      <c r="D33" s="1">
        <v>16</v>
      </c>
      <c r="E33" s="1">
        <v>4</v>
      </c>
      <c r="F33" s="1">
        <v>7.2701744198799103</v>
      </c>
      <c r="G33" s="1">
        <v>0.34329999685287399</v>
      </c>
    </row>
    <row r="34" spans="1:7" x14ac:dyDescent="0.25">
      <c r="A34" s="29" t="s">
        <v>10</v>
      </c>
      <c r="B34" s="28" t="s">
        <v>46</v>
      </c>
      <c r="C34" s="1">
        <v>0</v>
      </c>
      <c r="D34" s="1">
        <v>20</v>
      </c>
      <c r="E34" s="1">
        <v>0</v>
      </c>
      <c r="F34" s="1">
        <v>6.2603049635887098</v>
      </c>
      <c r="G34" s="1">
        <v>0.22143701314926101</v>
      </c>
    </row>
    <row r="35" spans="1:7" x14ac:dyDescent="0.25">
      <c r="A35" s="28" t="s">
        <v>9</v>
      </c>
      <c r="B35" s="28" t="s">
        <v>10</v>
      </c>
      <c r="C35" s="1">
        <v>14</v>
      </c>
      <c r="D35" s="1">
        <v>1</v>
      </c>
      <c r="E35" s="1">
        <v>5</v>
      </c>
      <c r="F35" s="1">
        <v>6.8849754333495994E-2</v>
      </c>
      <c r="G35" s="1">
        <v>9.6078238248824999</v>
      </c>
    </row>
    <row r="36" spans="1:7" x14ac:dyDescent="0.25">
      <c r="A36" s="28" t="s">
        <v>36</v>
      </c>
      <c r="B36" s="28" t="s">
        <v>10</v>
      </c>
      <c r="C36" s="1">
        <v>16</v>
      </c>
      <c r="D36" s="1">
        <v>0</v>
      </c>
      <c r="E36" s="1">
        <v>4</v>
      </c>
      <c r="F36" s="1">
        <v>0.166136598587036</v>
      </c>
      <c r="G36" s="1">
        <v>8.2969599485397296</v>
      </c>
    </row>
    <row r="37" spans="1:7" x14ac:dyDescent="0.25">
      <c r="A37" s="28" t="s">
        <v>28</v>
      </c>
      <c r="B37" s="28" t="s">
        <v>10</v>
      </c>
      <c r="C37" s="1">
        <v>17</v>
      </c>
      <c r="D37" s="1">
        <v>0</v>
      </c>
      <c r="E37" s="1">
        <v>3</v>
      </c>
      <c r="F37" s="1">
        <v>0.25294851064682</v>
      </c>
      <c r="G37" s="1">
        <v>6.8033667325973504</v>
      </c>
    </row>
    <row r="38" spans="1:7" x14ac:dyDescent="0.25">
      <c r="A38" s="28" t="s">
        <v>46</v>
      </c>
      <c r="B38" s="28" t="s">
        <v>10</v>
      </c>
      <c r="C38" s="1">
        <v>16</v>
      </c>
      <c r="D38" s="1">
        <v>0</v>
      </c>
      <c r="E38" s="1">
        <v>4</v>
      </c>
      <c r="F38" s="1">
        <v>0.33387545347213698</v>
      </c>
      <c r="G38" s="1">
        <v>9.7274634718894895</v>
      </c>
    </row>
    <row r="39" spans="1:7" x14ac:dyDescent="0.25">
      <c r="A39" s="28" t="s">
        <v>11</v>
      </c>
      <c r="B39" s="28" t="s">
        <v>12</v>
      </c>
      <c r="C39" s="1">
        <v>1</v>
      </c>
      <c r="D39" s="1">
        <v>12</v>
      </c>
      <c r="E39" s="1">
        <v>7</v>
      </c>
      <c r="F39" s="1">
        <v>81.966970860000004</v>
      </c>
      <c r="G39" s="1">
        <v>1.2271757999999999</v>
      </c>
    </row>
    <row r="40" spans="1:7" x14ac:dyDescent="0.25">
      <c r="A40" s="28" t="s">
        <v>11</v>
      </c>
      <c r="B40" s="28" t="s">
        <v>37</v>
      </c>
      <c r="C40" s="1">
        <v>0</v>
      </c>
      <c r="D40" s="1">
        <v>20</v>
      </c>
      <c r="E40" s="1">
        <v>0</v>
      </c>
      <c r="F40" s="1">
        <v>47.9461989402771</v>
      </c>
      <c r="G40" s="1">
        <v>1.30187354087829</v>
      </c>
    </row>
    <row r="41" spans="1:7" x14ac:dyDescent="0.25">
      <c r="A41" s="28" t="s">
        <v>11</v>
      </c>
      <c r="B41" s="28" t="s">
        <v>21</v>
      </c>
      <c r="C41" s="1">
        <v>0</v>
      </c>
      <c r="D41" s="1">
        <v>19</v>
      </c>
      <c r="E41" s="1">
        <v>1</v>
      </c>
      <c r="F41" s="1">
        <v>50.445048999999997</v>
      </c>
      <c r="G41" s="1">
        <v>2.6924780369999999</v>
      </c>
    </row>
    <row r="42" spans="1:7" x14ac:dyDescent="0.25">
      <c r="A42" s="28" t="s">
        <v>11</v>
      </c>
      <c r="B42" s="28" t="s">
        <v>47</v>
      </c>
      <c r="C42" s="1">
        <v>0</v>
      </c>
      <c r="D42" s="1">
        <v>19</v>
      </c>
      <c r="E42" s="1">
        <v>1</v>
      </c>
      <c r="F42" s="1">
        <v>62.708104120000002</v>
      </c>
      <c r="G42" s="1">
        <v>5.2791746000000002</v>
      </c>
    </row>
    <row r="43" spans="1:7" x14ac:dyDescent="0.25">
      <c r="A43" s="28" t="s">
        <v>37</v>
      </c>
      <c r="B43" s="28" t="s">
        <v>11</v>
      </c>
      <c r="C43" s="1">
        <v>20</v>
      </c>
      <c r="D43" s="1">
        <v>0</v>
      </c>
      <c r="E43" s="1">
        <v>0</v>
      </c>
      <c r="F43" s="1">
        <v>4.5049495220184301</v>
      </c>
      <c r="G43" s="1">
        <v>64.014307689666694</v>
      </c>
    </row>
    <row r="44" spans="1:7" x14ac:dyDescent="0.25">
      <c r="A44" s="28" t="s">
        <v>21</v>
      </c>
      <c r="B44" s="28" t="s">
        <v>11</v>
      </c>
      <c r="C44" s="1">
        <v>20</v>
      </c>
      <c r="D44" s="1">
        <v>0</v>
      </c>
      <c r="E44" s="1">
        <v>0</v>
      </c>
      <c r="F44" s="1">
        <v>1.811118209</v>
      </c>
      <c r="G44" s="1">
        <v>46.005031260000003</v>
      </c>
    </row>
    <row r="45" spans="1:7" x14ac:dyDescent="0.25">
      <c r="A45" s="28" t="s">
        <v>47</v>
      </c>
      <c r="B45" s="28" t="s">
        <v>11</v>
      </c>
      <c r="C45" s="1">
        <v>20</v>
      </c>
      <c r="D45" s="1">
        <v>0</v>
      </c>
      <c r="E45" s="1">
        <v>0</v>
      </c>
      <c r="F45" s="1">
        <v>1.35504709</v>
      </c>
      <c r="G45" s="1">
        <v>46.373656654000001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6CE6-7A52-4631-9474-B6EFD4786638}">
  <dimension ref="A1:O15"/>
  <sheetViews>
    <sheetView workbookViewId="0"/>
  </sheetViews>
  <sheetFormatPr defaultRowHeight="13.2" x14ac:dyDescent="0.25"/>
  <cols>
    <col min="1" max="1" width="85.88671875" bestFit="1" customWidth="1"/>
    <col min="2" max="2" width="22.44140625" bestFit="1" customWidth="1"/>
    <col min="3" max="4" width="9.21875" bestFit="1" customWidth="1"/>
    <col min="5" max="5" width="8.5546875" bestFit="1" customWidth="1"/>
    <col min="6" max="6" width="5.33203125" bestFit="1" customWidth="1"/>
    <col min="7" max="8" width="21.6640625" bestFit="1" customWidth="1"/>
    <col min="11" max="11" width="85.88671875" bestFit="1" customWidth="1"/>
    <col min="12" max="12" width="6.33203125" bestFit="1" customWidth="1"/>
    <col min="13" max="13" width="9.77734375" bestFit="1" customWidth="1"/>
    <col min="14" max="14" width="10.6640625" bestFit="1" customWidth="1"/>
    <col min="15" max="15" width="10.77734375" bestFit="1" customWidth="1"/>
  </cols>
  <sheetData>
    <row r="1" spans="1:15" ht="13.8" thickBot="1" x14ac:dyDescent="0.3">
      <c r="C1" s="1" t="s">
        <v>13</v>
      </c>
      <c r="D1" s="1" t="s">
        <v>14</v>
      </c>
      <c r="G1" s="1" t="s">
        <v>0</v>
      </c>
      <c r="H1" s="1" t="s">
        <v>0</v>
      </c>
    </row>
    <row r="2" spans="1:15" ht="13.8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5" t="s">
        <v>20</v>
      </c>
      <c r="G2" s="2" t="s">
        <v>6</v>
      </c>
      <c r="H2" s="2" t="s">
        <v>7</v>
      </c>
      <c r="K2" s="9" t="s">
        <v>15</v>
      </c>
      <c r="L2" s="10" t="s">
        <v>16</v>
      </c>
      <c r="M2" s="11" t="s">
        <v>17</v>
      </c>
      <c r="N2" s="11" t="s">
        <v>18</v>
      </c>
      <c r="O2" s="12" t="s">
        <v>19</v>
      </c>
    </row>
    <row r="3" spans="1:15" x14ac:dyDescent="0.25">
      <c r="A3" s="28" t="s">
        <v>8</v>
      </c>
      <c r="B3" s="28" t="s">
        <v>9</v>
      </c>
      <c r="C3" s="1">
        <v>0</v>
      </c>
      <c r="D3" s="1">
        <v>95</v>
      </c>
      <c r="E3" s="1">
        <v>5</v>
      </c>
      <c r="F3" s="1">
        <f t="shared" ref="F3:F14" si="0">$C3+$D3+$E3</f>
        <v>100</v>
      </c>
      <c r="G3" s="1">
        <v>3.718E-3</v>
      </c>
      <c r="H3" s="1">
        <v>4.9529999999999998E-2</v>
      </c>
      <c r="K3" s="6" t="str" cm="1">
        <f t="array" ref="K3:K15">_xlfn._xlws.SORT(_xlfn.UNIQUE(_xlfn.TOCOL($A$3:$B$14)))</f>
        <v>MCTS Better</v>
      </c>
      <c r="L3" s="3">
        <f>SUMIF($A$3:$A$14,$K3,$F$3:$F$14)+SUMIF($B$3:$B$14,$K3,$F$3:$F$14)</f>
        <v>20</v>
      </c>
      <c r="M3" s="16">
        <f>(SUMIF($A$3:$A$14,$K3,$C$3:$C$14)+SUMIF($B$3:$B$14,$K3,$D$3:$D$14))/$L3</f>
        <v>1</v>
      </c>
      <c r="N3" s="16">
        <f>(SUMIF($A$3:$A$14,$K3,$E$3:$E$14)+SUMIF($B$3:$B$14,$K3,$E$3:$E$14))/$L3</f>
        <v>0</v>
      </c>
      <c r="O3" s="23">
        <f>(SUMIF($A$3:$A$14,$K3,$D$3:$D$14)+SUMIF($B$3:$B$14,$K3,$C$3:$C$14))/$L3</f>
        <v>0</v>
      </c>
    </row>
    <row r="4" spans="1:15" x14ac:dyDescent="0.25">
      <c r="A4" s="28" t="s">
        <v>22</v>
      </c>
      <c r="B4" s="28" t="s">
        <v>8</v>
      </c>
      <c r="C4" s="1">
        <v>55</v>
      </c>
      <c r="D4" s="1">
        <v>11</v>
      </c>
      <c r="E4" s="1">
        <v>34</v>
      </c>
      <c r="F4" s="1">
        <f t="shared" si="0"/>
        <v>100</v>
      </c>
      <c r="G4" s="1">
        <v>7.5161000000000006E-2</v>
      </c>
      <c r="H4" s="1">
        <v>6.5770000000000004E-3</v>
      </c>
      <c r="K4" s="7" t="str">
        <v>MCTS Heuristic (Win NrPieces AdjacentPieces Groups CenterControl weights [100000, 50, 25, 10, 5])</v>
      </c>
      <c r="L4" s="4">
        <f t="shared" ref="L4:L15" si="1">SUMIF($A$3:$A$14,$K4,$F$3:$F$14)+SUMIF($B$3:$B$14,$K4,$F$3:$F$14)</f>
        <v>20</v>
      </c>
      <c r="M4" s="17">
        <f t="shared" ref="M4:M15" si="2">(SUMIF($A$3:$A$14,$K4,$C$3:$C$14)+SUMIF($B$3:$B$14,$K4,$D$3:$D$14))/$L4</f>
        <v>0.9</v>
      </c>
      <c r="N4" s="17">
        <f t="shared" ref="N4:N15" si="3">(SUMIF($A$3:$A$14,$K4,$E$3:$E$14)+SUMIF($B$3:$B$14,$K4,$E$3:$E$14))/$L4</f>
        <v>0.05</v>
      </c>
      <c r="O4" s="24">
        <f t="shared" ref="O4:O15" si="4">(SUMIF($A$3:$A$14,$K4,$D$3:$D$14)+SUMIF($B$3:$B$14,$K4,$C$3:$C$14))/$L4</f>
        <v>0.05</v>
      </c>
    </row>
    <row r="5" spans="1:15" x14ac:dyDescent="0.25">
      <c r="A5" s="28" t="s">
        <v>23</v>
      </c>
      <c r="B5" s="28" t="s">
        <v>8</v>
      </c>
      <c r="C5" s="1">
        <v>95</v>
      </c>
      <c r="D5" s="1">
        <v>0</v>
      </c>
      <c r="E5" s="1">
        <v>5</v>
      </c>
      <c r="F5" s="1">
        <f t="shared" si="0"/>
        <v>100</v>
      </c>
      <c r="G5" s="1">
        <v>7.0069999999999993E-2</v>
      </c>
      <c r="H5" s="1">
        <v>3.7499999999999999E-3</v>
      </c>
      <c r="K5" s="7" t="str">
        <v>MCTS Quick</v>
      </c>
      <c r="L5" s="4">
        <f t="shared" si="1"/>
        <v>20</v>
      </c>
      <c r="M5" s="17">
        <f t="shared" si="2"/>
        <v>0.8</v>
      </c>
      <c r="N5" s="17">
        <f t="shared" si="3"/>
        <v>0.15</v>
      </c>
      <c r="O5" s="24">
        <f t="shared" si="4"/>
        <v>0.05</v>
      </c>
    </row>
    <row r="6" spans="1:15" x14ac:dyDescent="0.25">
      <c r="A6" s="28" t="s">
        <v>24</v>
      </c>
      <c r="B6" s="28" t="s">
        <v>8</v>
      </c>
      <c r="C6" s="1">
        <v>53</v>
      </c>
      <c r="D6" s="1">
        <v>9</v>
      </c>
      <c r="E6" s="1">
        <v>38</v>
      </c>
      <c r="F6" s="1">
        <f t="shared" si="0"/>
        <v>100</v>
      </c>
      <c r="G6" s="1">
        <v>0.16534599999999999</v>
      </c>
      <c r="H6" s="1">
        <v>5.1326999999999996E-3</v>
      </c>
      <c r="K6" s="7" t="str">
        <v>Minimax NrPieces Adjacent Groups weights [10, 2, 1] depth 2</v>
      </c>
      <c r="L6" s="4">
        <f t="shared" si="1"/>
        <v>100</v>
      </c>
      <c r="M6" s="17">
        <f t="shared" si="2"/>
        <v>0.98</v>
      </c>
      <c r="N6" s="17">
        <f t="shared" si="3"/>
        <v>0.02</v>
      </c>
      <c r="O6" s="24">
        <f t="shared" si="4"/>
        <v>0</v>
      </c>
    </row>
    <row r="7" spans="1:15" x14ac:dyDescent="0.25">
      <c r="A7" s="28" t="s">
        <v>25</v>
      </c>
      <c r="B7" s="28" t="s">
        <v>8</v>
      </c>
      <c r="C7" s="1">
        <v>85</v>
      </c>
      <c r="D7" s="1">
        <v>3</v>
      </c>
      <c r="E7" s="1">
        <v>12</v>
      </c>
      <c r="F7" s="1">
        <f t="shared" si="0"/>
        <v>100</v>
      </c>
      <c r="G7" s="1">
        <v>0.15593000000000001</v>
      </c>
      <c r="H7" s="1">
        <v>4.3489999999999996E-3</v>
      </c>
      <c r="K7" s="7" t="str">
        <v>Minimax NrPieces ApproxEnemy weights [10, 2] depth 2</v>
      </c>
      <c r="L7" s="4">
        <f t="shared" si="1"/>
        <v>5000</v>
      </c>
      <c r="M7" s="17">
        <f t="shared" si="2"/>
        <v>0.98839999999999995</v>
      </c>
      <c r="N7" s="17">
        <f t="shared" si="3"/>
        <v>1.0800000000000001E-2</v>
      </c>
      <c r="O7" s="24">
        <f t="shared" si="4"/>
        <v>8.0000000000000004E-4</v>
      </c>
    </row>
    <row r="8" spans="1:15" x14ac:dyDescent="0.25">
      <c r="A8" s="28" t="s">
        <v>26</v>
      </c>
      <c r="B8" s="28" t="s">
        <v>8</v>
      </c>
      <c r="C8" s="1">
        <v>65</v>
      </c>
      <c r="D8" s="1">
        <v>13</v>
      </c>
      <c r="E8" s="1">
        <v>22</v>
      </c>
      <c r="F8" s="1">
        <f t="shared" si="0"/>
        <v>100</v>
      </c>
      <c r="G8" s="1">
        <v>0.1285</v>
      </c>
      <c r="H8" s="1">
        <v>5.9979999999999999E-3</v>
      </c>
      <c r="K8" s="7" t="str">
        <v>Minimax NrPieces ApproxEnemy weights [2, 1] depth 2</v>
      </c>
      <c r="L8" s="4">
        <f t="shared" si="1"/>
        <v>5000</v>
      </c>
      <c r="M8" s="17">
        <f t="shared" si="2"/>
        <v>0.98819999999999997</v>
      </c>
      <c r="N8" s="17">
        <f t="shared" si="3"/>
        <v>1.1599999999999999E-2</v>
      </c>
      <c r="O8" s="24">
        <f t="shared" si="4"/>
        <v>2.0000000000000001E-4</v>
      </c>
    </row>
    <row r="9" spans="1:15" x14ac:dyDescent="0.25">
      <c r="A9" s="28" t="s">
        <v>35</v>
      </c>
      <c r="B9" s="28" t="s">
        <v>8</v>
      </c>
      <c r="C9" s="1">
        <v>4942</v>
      </c>
      <c r="D9" s="1">
        <v>4</v>
      </c>
      <c r="E9" s="1">
        <v>54</v>
      </c>
      <c r="F9" s="1">
        <f t="shared" si="0"/>
        <v>5000</v>
      </c>
      <c r="G9" s="1">
        <v>6.9838999999999998E-2</v>
      </c>
      <c r="H9" s="1">
        <v>2.1794599999999998E-3</v>
      </c>
      <c r="K9" s="7" t="str">
        <v>Minimax NrPieces depth 2</v>
      </c>
      <c r="L9" s="4">
        <f t="shared" si="1"/>
        <v>100</v>
      </c>
      <c r="M9" s="17">
        <f t="shared" si="2"/>
        <v>0.95</v>
      </c>
      <c r="N9" s="17">
        <f t="shared" si="3"/>
        <v>0.05</v>
      </c>
      <c r="O9" s="24">
        <f t="shared" si="4"/>
        <v>0</v>
      </c>
    </row>
    <row r="10" spans="1:15" x14ac:dyDescent="0.25">
      <c r="A10" s="28" t="s">
        <v>36</v>
      </c>
      <c r="B10" s="28" t="s">
        <v>8</v>
      </c>
      <c r="C10" s="1">
        <v>4941</v>
      </c>
      <c r="D10" s="1">
        <v>1</v>
      </c>
      <c r="E10" s="1">
        <v>58</v>
      </c>
      <c r="F10" s="1">
        <f t="shared" si="0"/>
        <v>5000</v>
      </c>
      <c r="G10" s="1">
        <v>7.4099600000000002E-2</v>
      </c>
      <c r="H10" s="1">
        <v>2.3431599999999999E-3</v>
      </c>
      <c r="K10" s="7" t="str">
        <v>Minimax Win Adjacent weights [10000, 1] depth 2</v>
      </c>
      <c r="L10" s="4">
        <f t="shared" si="1"/>
        <v>100</v>
      </c>
      <c r="M10" s="17">
        <f t="shared" si="2"/>
        <v>0.53</v>
      </c>
      <c r="N10" s="17">
        <f t="shared" si="3"/>
        <v>0.38</v>
      </c>
      <c r="O10" s="24">
        <f t="shared" si="4"/>
        <v>0.09</v>
      </c>
    </row>
    <row r="11" spans="1:15" x14ac:dyDescent="0.25">
      <c r="A11" s="28" t="s">
        <v>28</v>
      </c>
      <c r="B11" s="28" t="s">
        <v>8</v>
      </c>
      <c r="C11" s="1">
        <v>98</v>
      </c>
      <c r="D11" s="1">
        <v>0</v>
      </c>
      <c r="E11" s="1">
        <v>2</v>
      </c>
      <c r="F11" s="1">
        <f t="shared" si="0"/>
        <v>100</v>
      </c>
      <c r="G11" s="1">
        <v>0.17787</v>
      </c>
      <c r="H11" s="1">
        <v>2.5669999999999998E-3</v>
      </c>
      <c r="K11" s="7" t="str">
        <v>Minimax Win Center weights [10000, 1] depth 2</v>
      </c>
      <c r="L11" s="4">
        <f t="shared" si="1"/>
        <v>100</v>
      </c>
      <c r="M11" s="17">
        <f t="shared" si="2"/>
        <v>0.65</v>
      </c>
      <c r="N11" s="17">
        <f t="shared" si="3"/>
        <v>0.22</v>
      </c>
      <c r="O11" s="24">
        <f t="shared" si="4"/>
        <v>0.13</v>
      </c>
    </row>
    <row r="12" spans="1:15" x14ac:dyDescent="0.25">
      <c r="A12" s="29" t="s">
        <v>10</v>
      </c>
      <c r="B12" s="28" t="s">
        <v>8</v>
      </c>
      <c r="C12" s="1">
        <v>16</v>
      </c>
      <c r="D12" s="1">
        <v>1</v>
      </c>
      <c r="E12" s="1">
        <v>3</v>
      </c>
      <c r="F12" s="1">
        <f t="shared" si="0"/>
        <v>20</v>
      </c>
      <c r="G12" s="1">
        <f>237.37/20</f>
        <v>11.868500000000001</v>
      </c>
      <c r="H12" s="1">
        <f>0.18227/20</f>
        <v>9.1135000000000001E-3</v>
      </c>
      <c r="K12" s="7" t="str">
        <v>Minimax Win depth 2</v>
      </c>
      <c r="L12" s="4">
        <f t="shared" si="1"/>
        <v>100</v>
      </c>
      <c r="M12" s="17">
        <f t="shared" si="2"/>
        <v>0.55000000000000004</v>
      </c>
      <c r="N12" s="17">
        <f t="shared" si="3"/>
        <v>0.34</v>
      </c>
      <c r="O12" s="24">
        <f t="shared" si="4"/>
        <v>0.11</v>
      </c>
    </row>
    <row r="13" spans="1:15" x14ac:dyDescent="0.25">
      <c r="A13" s="28" t="s">
        <v>11</v>
      </c>
      <c r="B13" s="28" t="s">
        <v>8</v>
      </c>
      <c r="C13" s="1">
        <v>20</v>
      </c>
      <c r="D13" s="1">
        <v>0</v>
      </c>
      <c r="E13" s="1">
        <v>0</v>
      </c>
      <c r="F13" s="1">
        <f t="shared" si="0"/>
        <v>20</v>
      </c>
      <c r="G13" s="1">
        <f>1523.26/20</f>
        <v>76.162999999999997</v>
      </c>
      <c r="H13" s="1">
        <f>0.13388/20</f>
        <v>6.6940000000000003E-3</v>
      </c>
      <c r="K13" s="7" t="str">
        <v>Minimax Win Groups weights [10000, 1] depth 2</v>
      </c>
      <c r="L13" s="4">
        <f t="shared" si="1"/>
        <v>100</v>
      </c>
      <c r="M13" s="17">
        <f t="shared" si="2"/>
        <v>0.85</v>
      </c>
      <c r="N13" s="17">
        <f t="shared" si="3"/>
        <v>0.12</v>
      </c>
      <c r="O13" s="24">
        <f t="shared" si="4"/>
        <v>0.03</v>
      </c>
    </row>
    <row r="14" spans="1:15" x14ac:dyDescent="0.25">
      <c r="A14" s="28" t="s">
        <v>48</v>
      </c>
      <c r="B14" s="28" t="s">
        <v>8</v>
      </c>
      <c r="C14" s="1">
        <v>18</v>
      </c>
      <c r="D14" s="1">
        <v>1</v>
      </c>
      <c r="E14" s="1">
        <v>1</v>
      </c>
      <c r="F14" s="1">
        <f t="shared" si="0"/>
        <v>20</v>
      </c>
      <c r="G14" s="1">
        <f>489.31/20</f>
        <v>24.465499999999999</v>
      </c>
      <c r="H14" s="1">
        <f>0.2612/20</f>
        <v>1.3059999999999999E-2</v>
      </c>
      <c r="K14" s="13" t="str">
        <v>Minimax Win NrPieces weights [10000, 1] depth 2</v>
      </c>
      <c r="L14" s="14">
        <f t="shared" si="1"/>
        <v>100</v>
      </c>
      <c r="M14" s="18">
        <f t="shared" si="2"/>
        <v>0.95</v>
      </c>
      <c r="N14" s="18">
        <f t="shared" si="3"/>
        <v>0.05</v>
      </c>
      <c r="O14" s="25">
        <f t="shared" si="4"/>
        <v>0</v>
      </c>
    </row>
    <row r="15" spans="1:15" ht="13.8" thickBot="1" x14ac:dyDescent="0.3">
      <c r="K15" s="8" t="str">
        <v>Random</v>
      </c>
      <c r="L15" s="5">
        <f t="shared" si="1"/>
        <v>10760</v>
      </c>
      <c r="M15" s="19">
        <f t="shared" si="2"/>
        <v>3.9962825278810413E-3</v>
      </c>
      <c r="N15" s="19">
        <f t="shared" si="3"/>
        <v>2.1747211895910782E-2</v>
      </c>
      <c r="O15" s="26">
        <f t="shared" si="4"/>
        <v>0.97425650557620813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4893-D4D3-4201-B3DE-05AD2631CA99}">
  <dimension ref="A1:O9"/>
  <sheetViews>
    <sheetView workbookViewId="0"/>
  </sheetViews>
  <sheetFormatPr defaultRowHeight="13.2" x14ac:dyDescent="0.25"/>
  <cols>
    <col min="1" max="1" width="52.6640625" bestFit="1" customWidth="1"/>
    <col min="2" max="2" width="50.6640625" bestFit="1" customWidth="1"/>
    <col min="3" max="4" width="9.21875" bestFit="1" customWidth="1"/>
    <col min="5" max="5" width="8.5546875" bestFit="1" customWidth="1"/>
    <col min="6" max="6" width="5.33203125" bestFit="1" customWidth="1"/>
    <col min="7" max="8" width="21.6640625" bestFit="1" customWidth="1"/>
    <col min="11" max="11" width="52.6640625" bestFit="1" customWidth="1"/>
    <col min="12" max="12" width="6.33203125" bestFit="1" customWidth="1"/>
    <col min="13" max="13" width="9.77734375" bestFit="1" customWidth="1"/>
    <col min="14" max="14" width="10.6640625" bestFit="1" customWidth="1"/>
    <col min="15" max="15" width="10.77734375" bestFit="1" customWidth="1"/>
  </cols>
  <sheetData>
    <row r="1" spans="1:15" ht="13.8" thickBot="1" x14ac:dyDescent="0.3">
      <c r="C1" s="1" t="s">
        <v>13</v>
      </c>
      <c r="D1" s="1" t="s">
        <v>14</v>
      </c>
      <c r="G1" s="1" t="s">
        <v>0</v>
      </c>
      <c r="H1" s="1" t="s">
        <v>0</v>
      </c>
    </row>
    <row r="2" spans="1:15" ht="13.8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K2" s="9" t="s">
        <v>15</v>
      </c>
      <c r="L2" s="10" t="s">
        <v>16</v>
      </c>
      <c r="M2" s="11" t="s">
        <v>17</v>
      </c>
      <c r="N2" s="11" t="s">
        <v>18</v>
      </c>
      <c r="O2" s="12" t="s">
        <v>19</v>
      </c>
    </row>
    <row r="3" spans="1:15" x14ac:dyDescent="0.25">
      <c r="A3" s="1" t="s">
        <v>29</v>
      </c>
      <c r="B3" s="1" t="s">
        <v>28</v>
      </c>
      <c r="C3" s="1">
        <v>5</v>
      </c>
      <c r="D3" s="1">
        <v>43</v>
      </c>
      <c r="E3" s="1">
        <v>52</v>
      </c>
      <c r="F3" s="1">
        <f>$C3+$D3+$E3</f>
        <v>100</v>
      </c>
      <c r="G3" s="1">
        <v>0.26606999999999997</v>
      </c>
      <c r="H3" s="1">
        <v>0.25599</v>
      </c>
      <c r="K3" s="6" t="str" cm="1">
        <f t="array" ref="K3:K8">_xlfn._xlws.SORT(_xlfn.UNIQUE(_xlfn.TOCOL($A$3:$B$8)))</f>
        <v>Minimax NrPieces Adjacent Groups weights [10, 2, 1] depth 2</v>
      </c>
      <c r="L3" s="3">
        <f>SUMIF($A$3:$A$8,$K3,$F$3:$F$8)+SUMIF($B$3:$B$8,$K3,$F$3:$F$8)</f>
        <v>120</v>
      </c>
      <c r="M3" s="16">
        <f>(SUMIF($A$3:$A$14,$K3,$C$3:$C$14)+SUMIF($B$3:$B$14,$K3,$D$3:$D$14))/$L3</f>
        <v>0.35833333333333334</v>
      </c>
      <c r="N3" s="16">
        <f>(SUMIF($A$3:$A$14,$K3,$E$3:$E$14)+SUMIF($B$3:$B$14,$K3,$E$3:$E$14))/$L3</f>
        <v>0.47499999999999998</v>
      </c>
      <c r="O3" s="23">
        <f>(SUMIF($A$3:$A$14,$K3,$D$3:$D$14)+SUMIF($B$3:$B$14,$K3,$C$3:$C$14))/$L3</f>
        <v>0.16666666666666666</v>
      </c>
    </row>
    <row r="4" spans="1:15" x14ac:dyDescent="0.25">
      <c r="A4" s="1" t="s">
        <v>37</v>
      </c>
      <c r="B4" s="1" t="s">
        <v>28</v>
      </c>
      <c r="C4" s="1">
        <v>15</v>
      </c>
      <c r="D4" s="1">
        <v>0</v>
      </c>
      <c r="E4" s="1">
        <v>5</v>
      </c>
      <c r="F4" s="1">
        <f t="shared" ref="F4:F8" si="0">$C4+$D4+$E4</f>
        <v>20</v>
      </c>
      <c r="G4" s="1">
        <v>12.898820000000001</v>
      </c>
      <c r="H4" s="1">
        <v>0.45701000000000003</v>
      </c>
      <c r="K4" s="7" t="str">
        <v>Minimax NrPieces Adjacent Groups weights [10, 2, 1] depth 4</v>
      </c>
      <c r="L4" s="4">
        <f t="shared" ref="L4:L9" si="1">SUMIF($A$3:$A$8,$K4,$F$3:$F$8)+SUMIF($B$3:$B$8,$K4,$F$3:$F$8)</f>
        <v>40</v>
      </c>
      <c r="M4" s="17">
        <f t="shared" ref="M4:M9" si="2">(SUMIF($A$3:$A$14,$K4,$C$3:$C$14)+SUMIF($B$3:$B$14,$K4,$D$3:$D$14))/$L4</f>
        <v>7.4999999999999997E-2</v>
      </c>
      <c r="N4" s="17">
        <f t="shared" ref="N4:N9" si="3">(SUMIF($A$3:$A$14,$K4,$E$3:$E$14)+SUMIF($B$3:$B$14,$K4,$E$3:$E$14))/$L4</f>
        <v>0.75</v>
      </c>
      <c r="O4" s="24">
        <f t="shared" ref="O4:O9" si="4">(SUMIF($A$3:$A$14,$K4,$D$3:$D$14)+SUMIF($B$3:$B$14,$K4,$C$3:$C$14))/$L4</f>
        <v>0.17499999999999999</v>
      </c>
    </row>
    <row r="5" spans="1:15" x14ac:dyDescent="0.25">
      <c r="A5" s="1" t="s">
        <v>37</v>
      </c>
      <c r="B5" s="1" t="s">
        <v>21</v>
      </c>
      <c r="C5" s="1">
        <v>5</v>
      </c>
      <c r="D5" s="1">
        <v>2</v>
      </c>
      <c r="E5" s="1">
        <v>13</v>
      </c>
      <c r="F5" s="1">
        <f t="shared" si="0"/>
        <v>20</v>
      </c>
      <c r="G5" s="1">
        <v>3.40537</v>
      </c>
      <c r="H5" s="1">
        <v>3.1206900000000002</v>
      </c>
      <c r="K5" s="7" t="str">
        <v>Minimax NrPieces Adjacent Groups weights [100, 2, 1] depth 2</v>
      </c>
      <c r="L5" s="4">
        <f t="shared" si="1"/>
        <v>100</v>
      </c>
      <c r="M5" s="17">
        <f t="shared" si="2"/>
        <v>0.05</v>
      </c>
      <c r="N5" s="17">
        <f t="shared" si="3"/>
        <v>0.52</v>
      </c>
      <c r="O5" s="24">
        <f t="shared" si="4"/>
        <v>0.43</v>
      </c>
    </row>
    <row r="6" spans="1:15" x14ac:dyDescent="0.25">
      <c r="A6" s="1" t="s">
        <v>21</v>
      </c>
      <c r="B6" s="1" t="s">
        <v>37</v>
      </c>
      <c r="C6" s="1">
        <v>1</v>
      </c>
      <c r="D6" s="1">
        <v>2</v>
      </c>
      <c r="E6" s="1">
        <v>17</v>
      </c>
      <c r="F6" s="1">
        <f t="shared" si="0"/>
        <v>20</v>
      </c>
      <c r="G6" s="1">
        <v>3.6325280000000002</v>
      </c>
      <c r="H6" s="1">
        <v>4.9860049999999996</v>
      </c>
      <c r="K6" s="7" t="str">
        <v>Minimax NrPieces ApproxEnemy weights [2, 1] depth 4</v>
      </c>
      <c r="L6" s="4">
        <f t="shared" si="1"/>
        <v>90</v>
      </c>
      <c r="M6" s="17">
        <f t="shared" si="2"/>
        <v>0.35555555555555557</v>
      </c>
      <c r="N6" s="17">
        <f t="shared" si="3"/>
        <v>0.5444444444444444</v>
      </c>
      <c r="O6" s="24">
        <f t="shared" si="4"/>
        <v>0.1</v>
      </c>
    </row>
    <row r="7" spans="1:15" x14ac:dyDescent="0.25">
      <c r="A7" s="1" t="s">
        <v>37</v>
      </c>
      <c r="B7" s="1" t="s">
        <v>38</v>
      </c>
      <c r="C7" s="1">
        <v>8</v>
      </c>
      <c r="D7" s="1">
        <v>4</v>
      </c>
      <c r="E7" s="1">
        <v>8</v>
      </c>
      <c r="F7" s="1">
        <f t="shared" si="0"/>
        <v>20</v>
      </c>
      <c r="G7" s="1">
        <v>2.9754659999999999</v>
      </c>
      <c r="H7" s="1">
        <v>10.268584000000001</v>
      </c>
      <c r="K7" s="7" t="str">
        <v>Minimax NrPieces depth 6</v>
      </c>
      <c r="L7" s="4">
        <f t="shared" si="1"/>
        <v>20</v>
      </c>
      <c r="M7" s="17">
        <f t="shared" si="2"/>
        <v>0.2</v>
      </c>
      <c r="N7" s="17">
        <f t="shared" si="3"/>
        <v>0.4</v>
      </c>
      <c r="O7" s="24">
        <f t="shared" si="4"/>
        <v>0.4</v>
      </c>
    </row>
    <row r="8" spans="1:15" ht="13.8" thickBot="1" x14ac:dyDescent="0.3">
      <c r="A8" s="1" t="s">
        <v>37</v>
      </c>
      <c r="B8" s="1" t="s">
        <v>39</v>
      </c>
      <c r="C8" s="1">
        <v>2</v>
      </c>
      <c r="D8" s="1">
        <v>2</v>
      </c>
      <c r="E8" s="1">
        <v>6</v>
      </c>
      <c r="F8" s="1">
        <f t="shared" si="0"/>
        <v>10</v>
      </c>
      <c r="G8" s="1">
        <v>2.7911999999999999</v>
      </c>
      <c r="H8" s="1">
        <v>186.24019999999999</v>
      </c>
      <c r="K8" s="8" t="str">
        <v>Minimax NrPieces depth 8</v>
      </c>
      <c r="L8" s="5">
        <f t="shared" si="1"/>
        <v>10</v>
      </c>
      <c r="M8" s="19">
        <f t="shared" si="2"/>
        <v>0.2</v>
      </c>
      <c r="N8" s="19">
        <f t="shared" si="3"/>
        <v>0.6</v>
      </c>
      <c r="O8" s="26">
        <f t="shared" si="4"/>
        <v>0.2</v>
      </c>
    </row>
    <row r="9" spans="1:15" x14ac:dyDescent="0.25">
      <c r="K9" s="21"/>
      <c r="L9" s="21"/>
      <c r="M9" s="22"/>
      <c r="N9" s="22"/>
      <c r="O9" s="2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58BD-A02F-42B1-B571-C8E757F9D567}">
  <dimension ref="A1:O5"/>
  <sheetViews>
    <sheetView workbookViewId="0"/>
  </sheetViews>
  <sheetFormatPr defaultRowHeight="13.2" x14ac:dyDescent="0.25"/>
  <cols>
    <col min="1" max="1" width="11.33203125" bestFit="1" customWidth="1"/>
    <col min="2" max="2" width="85.88671875" bestFit="1" customWidth="1"/>
    <col min="3" max="4" width="9.21875" bestFit="1" customWidth="1"/>
    <col min="7" max="8" width="21.6640625" bestFit="1" customWidth="1"/>
    <col min="11" max="11" width="85.88671875" bestFit="1" customWidth="1"/>
    <col min="12" max="12" width="6.33203125" bestFit="1" customWidth="1"/>
    <col min="13" max="13" width="9.77734375" bestFit="1" customWidth="1"/>
    <col min="14" max="14" width="10.6640625" bestFit="1" customWidth="1"/>
    <col min="15" max="15" width="10.77734375" bestFit="1" customWidth="1"/>
  </cols>
  <sheetData>
    <row r="1" spans="1:15" ht="13.8" thickBot="1" x14ac:dyDescent="0.3">
      <c r="C1" s="1" t="s">
        <v>13</v>
      </c>
      <c r="D1" s="1" t="s">
        <v>14</v>
      </c>
      <c r="G1" s="1" t="s">
        <v>0</v>
      </c>
      <c r="H1" s="1" t="s">
        <v>0</v>
      </c>
    </row>
    <row r="2" spans="1:15" ht="13.8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K2" s="20" t="s">
        <v>15</v>
      </c>
      <c r="L2" s="10" t="s">
        <v>16</v>
      </c>
      <c r="M2" s="11" t="s">
        <v>17</v>
      </c>
      <c r="N2" s="11" t="s">
        <v>18</v>
      </c>
      <c r="O2" s="12" t="s">
        <v>19</v>
      </c>
    </row>
    <row r="3" spans="1:15" x14ac:dyDescent="0.25">
      <c r="A3" s="28" t="s">
        <v>10</v>
      </c>
      <c r="B3" s="28" t="s">
        <v>11</v>
      </c>
      <c r="C3" s="1">
        <v>6</v>
      </c>
      <c r="D3" s="1">
        <v>11</v>
      </c>
      <c r="E3" s="1">
        <v>3</v>
      </c>
      <c r="F3" s="1">
        <f>$C3+$D3+$E3</f>
        <v>20</v>
      </c>
      <c r="G3" s="1">
        <f>134.57/20</f>
        <v>6.7284999999999995</v>
      </c>
      <c r="H3" s="1">
        <f>1216.8/20</f>
        <v>60.839999999999996</v>
      </c>
      <c r="K3" s="6" t="str" cm="1">
        <f t="array" ref="K3:K5">_xlfn._xlws.SORT(_xlfn.UNIQUE(_xlfn.TOCOL($A$3:$B$5)))</f>
        <v>MCTS Better</v>
      </c>
      <c r="L3" s="3">
        <f>SUMIF($A$3:$A$5,$K3,$F$3:$F$5)+SUMIF($B$3:$B$5,$K3,$F$3:$F$5)</f>
        <v>40</v>
      </c>
      <c r="M3" s="16">
        <f>(SUMIF($A$3:$A$5,$K3,$C$3:$C$5)+SUMIF($B$3:$B$5,$K3,$D$3:$D$5))/$L3</f>
        <v>0.57499999999999996</v>
      </c>
      <c r="N3" s="16">
        <f>(SUMIF($A$3:$A$5,$K3,$E$3:$E$5)+SUMIF($B$3:$B$5,$K3,$E$3:$E$5))/$L3</f>
        <v>0.17499999999999999</v>
      </c>
      <c r="O3" s="23">
        <f>(SUMIF($A$3:$A$5,$K3,$D$3:$D$5)+SUMIF($B$3:$B$5,$K3,$C$3:$C$5))/$L3</f>
        <v>0.25</v>
      </c>
    </row>
    <row r="4" spans="1:15" x14ac:dyDescent="0.25">
      <c r="A4" s="28" t="s">
        <v>10</v>
      </c>
      <c r="B4" s="28" t="s">
        <v>48</v>
      </c>
      <c r="C4" s="1">
        <v>6</v>
      </c>
      <c r="D4" s="1">
        <v>8</v>
      </c>
      <c r="E4" s="1">
        <v>6</v>
      </c>
      <c r="F4" s="1">
        <f t="shared" ref="F4:F5" si="0">$C4+$D4+$E4</f>
        <v>20</v>
      </c>
      <c r="G4" s="1">
        <f>203.4/20</f>
        <v>10.17</v>
      </c>
      <c r="H4" s="1">
        <f>404.14/20</f>
        <v>20.207000000000001</v>
      </c>
      <c r="K4" s="7" t="str">
        <v>MCTS Heuristic (Win NrPieces AdjacentPieces Groups CenterControl weights [100000, 50, 25, 10, 5])</v>
      </c>
      <c r="L4" s="4">
        <f t="shared" ref="L4:L5" si="1">SUMIF($A$3:$A$5,$K4,$F$3:$F$5)+SUMIF($B$3:$B$5,$K4,$F$3:$F$5)</f>
        <v>40</v>
      </c>
      <c r="M4" s="17">
        <f t="shared" ref="M4:M5" si="2">(SUMIF($A$3:$A$5,$K4,$C$3:$C$5)+SUMIF($B$3:$B$5,$K4,$D$3:$D$5))/$L4</f>
        <v>0.3</v>
      </c>
      <c r="N4" s="17">
        <f t="shared" ref="N4:N5" si="3">(SUMIF($A$3:$A$5,$K4,$E$3:$E$5)+SUMIF($B$3:$B$5,$K4,$E$3:$E$5))/$L4</f>
        <v>0.25</v>
      </c>
      <c r="O4" s="24">
        <f t="shared" ref="O4:O5" si="4">(SUMIF($A$3:$A$5,$K4,$D$3:$D$5)+SUMIF($B$3:$B$5,$K4,$C$3:$C$5))/$L4</f>
        <v>0.45</v>
      </c>
    </row>
    <row r="5" spans="1:15" ht="13.8" thickBot="1" x14ac:dyDescent="0.3">
      <c r="A5" s="28" t="s">
        <v>11</v>
      </c>
      <c r="B5" s="28" t="s">
        <v>48</v>
      </c>
      <c r="C5" s="1">
        <v>12</v>
      </c>
      <c r="D5" s="1">
        <v>4</v>
      </c>
      <c r="E5" s="1">
        <v>4</v>
      </c>
      <c r="F5" s="1">
        <f t="shared" si="0"/>
        <v>20</v>
      </c>
      <c r="G5" s="1">
        <f>2073.88/20</f>
        <v>103.694</v>
      </c>
      <c r="H5" s="1">
        <f>420.4/20</f>
        <v>21.02</v>
      </c>
      <c r="K5" s="8" t="str">
        <v>MCTS Quick</v>
      </c>
      <c r="L5" s="5">
        <f t="shared" si="1"/>
        <v>40</v>
      </c>
      <c r="M5" s="19">
        <f t="shared" si="2"/>
        <v>0.3</v>
      </c>
      <c r="N5" s="19">
        <f t="shared" si="3"/>
        <v>0.22500000000000001</v>
      </c>
      <c r="O5" s="26">
        <f t="shared" si="4"/>
        <v>0.47499999999999998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CFC1-C803-4FE3-BEFB-4CA254CC656B}">
  <dimension ref="A1:O26"/>
  <sheetViews>
    <sheetView zoomScaleNormal="100" workbookViewId="0"/>
  </sheetViews>
  <sheetFormatPr defaultRowHeight="13.2" x14ac:dyDescent="0.25"/>
  <cols>
    <col min="1" max="1" width="85.88671875" bestFit="1" customWidth="1"/>
    <col min="2" max="2" width="85.5546875" bestFit="1" customWidth="1"/>
    <col min="3" max="4" width="9.21875" bestFit="1" customWidth="1"/>
    <col min="5" max="5" width="8.5546875" bestFit="1" customWidth="1"/>
    <col min="6" max="6" width="5.33203125" bestFit="1" customWidth="1"/>
    <col min="7" max="8" width="21.6640625" bestFit="1" customWidth="1"/>
    <col min="11" max="11" width="85.88671875" bestFit="1" customWidth="1"/>
    <col min="12" max="12" width="6.33203125" bestFit="1" customWidth="1"/>
    <col min="13" max="13" width="9.77734375" bestFit="1" customWidth="1"/>
    <col min="14" max="14" width="10.6640625" bestFit="1" customWidth="1"/>
    <col min="15" max="15" width="10.77734375" bestFit="1" customWidth="1"/>
  </cols>
  <sheetData>
    <row r="1" spans="1:15" ht="13.8" thickBot="1" x14ac:dyDescent="0.3">
      <c r="C1" s="1" t="s">
        <v>13</v>
      </c>
      <c r="D1" s="1" t="s">
        <v>14</v>
      </c>
      <c r="G1" s="1" t="s">
        <v>0</v>
      </c>
      <c r="H1" s="1" t="s">
        <v>0</v>
      </c>
    </row>
    <row r="2" spans="1:15" ht="13.8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K2" s="20" t="s">
        <v>15</v>
      </c>
      <c r="L2" s="10" t="s">
        <v>16</v>
      </c>
      <c r="M2" s="11" t="s">
        <v>17</v>
      </c>
      <c r="N2" s="11" t="s">
        <v>18</v>
      </c>
      <c r="O2" s="12" t="s">
        <v>19</v>
      </c>
    </row>
    <row r="3" spans="1:15" x14ac:dyDescent="0.25">
      <c r="A3" s="28" t="s">
        <v>27</v>
      </c>
      <c r="B3" s="28" t="s">
        <v>40</v>
      </c>
      <c r="C3" s="1">
        <v>0</v>
      </c>
      <c r="D3" s="1">
        <v>15</v>
      </c>
      <c r="E3" s="1">
        <v>5</v>
      </c>
      <c r="F3" s="1">
        <f>$C3+$D3+$E3</f>
        <v>20</v>
      </c>
      <c r="G3" s="1">
        <f>190.83/20</f>
        <v>9.541500000000001</v>
      </c>
      <c r="H3" s="1">
        <f>312.06/20</f>
        <v>15.603</v>
      </c>
      <c r="K3" s="6" t="str" cm="1">
        <f t="array" ref="K3:K16">_xlfn._xlws.SORT(_xlfn.UNIQUE(_xlfn.TOCOL($A$3:$B$9)))</f>
        <v>MCTS Heuristic (AdjacentGroups) 2000 Iterations</v>
      </c>
      <c r="L3" s="3">
        <f>SUMIF($A$3:$A$24,$K3,$F$3:$F$24)+SUMIF($B$3:$B$24,$K3,$F$3:$F$24)</f>
        <v>20</v>
      </c>
      <c r="M3" s="16">
        <f>(SUMIF($A$3:$A$24,$K3,$C$3:$C$24)+SUMIF($B$3:$B$24,$K3,$D$3:$D$24))/$L3</f>
        <v>0.15</v>
      </c>
      <c r="N3" s="16">
        <f>(SUMIF($A$3:$A$24,$K3,$E$3:$E$24)+SUMIF($B$3:$B$24,$K3,$E$3:$E$24))/$L3</f>
        <v>0.2</v>
      </c>
      <c r="O3" s="16">
        <f>(SUMIF($A$3:$A$24,$K3,$D$3:$D$24)+SUMIF($B$3:$B$24,$K3,$C$3:$C$24))/$L3</f>
        <v>0.65</v>
      </c>
    </row>
    <row r="4" spans="1:15" x14ac:dyDescent="0.25">
      <c r="A4" s="28" t="s">
        <v>34</v>
      </c>
      <c r="B4" s="28" t="s">
        <v>41</v>
      </c>
      <c r="C4" s="1">
        <v>3</v>
      </c>
      <c r="D4" s="1">
        <v>13</v>
      </c>
      <c r="E4" s="1">
        <v>4</v>
      </c>
      <c r="F4" s="1">
        <f t="shared" ref="F4:F24" si="0">$C4+$D4+$E4</f>
        <v>20</v>
      </c>
      <c r="G4" s="1">
        <f>624.59/20</f>
        <v>31.229500000000002</v>
      </c>
      <c r="H4" s="1">
        <f>283.17/20</f>
        <v>14.1585</v>
      </c>
      <c r="K4" s="7" t="str">
        <v>MCTS Heuristic (ApproximateEnemy) 2000 Iterations</v>
      </c>
      <c r="L4" s="4">
        <f t="shared" ref="L4:L26" si="1">SUMIF($A$3:$A$24,$K4,$F$3:$F$24)+SUMIF($B$3:$B$24,$K4,$F$3:$F$24)</f>
        <v>20</v>
      </c>
      <c r="M4" s="17">
        <f t="shared" ref="M4:M26" si="2">(SUMIF($A$3:$A$24,$K4,$C$3:$C$24)+SUMIF($B$3:$B$24,$K4,$D$3:$D$24))/$L4</f>
        <v>0.25</v>
      </c>
      <c r="N4" s="17">
        <f t="shared" ref="N4:N26" si="3">(SUMIF($A$3:$A$24,$K4,$E$3:$E$24)+SUMIF($B$3:$B$24,$K4,$E$3:$E$24))/$L4</f>
        <v>0.4</v>
      </c>
      <c r="O4" s="17">
        <f t="shared" ref="O4:O26" si="4">(SUMIF($A$3:$A$24,$K4,$D$3:$D$24)+SUMIF($B$3:$B$24,$K4,$C$3:$C$24))/$L4</f>
        <v>0.35</v>
      </c>
    </row>
    <row r="5" spans="1:15" x14ac:dyDescent="0.25">
      <c r="A5" s="28" t="s">
        <v>30</v>
      </c>
      <c r="B5" s="28" t="s">
        <v>42</v>
      </c>
      <c r="C5" s="1">
        <v>0</v>
      </c>
      <c r="D5" s="1">
        <v>20</v>
      </c>
      <c r="E5" s="1">
        <v>0</v>
      </c>
      <c r="F5" s="1">
        <f t="shared" si="0"/>
        <v>20</v>
      </c>
      <c r="G5" s="1">
        <f>159.9/20</f>
        <v>7.9950000000000001</v>
      </c>
      <c r="H5" s="1">
        <f>39.75/20</f>
        <v>1.9875</v>
      </c>
      <c r="K5" s="7" t="str">
        <v>MCTS Heuristic (CenterControl) 2000 Iterations</v>
      </c>
      <c r="L5" s="4">
        <f t="shared" si="1"/>
        <v>20</v>
      </c>
      <c r="M5" s="17">
        <f t="shared" si="2"/>
        <v>0.65</v>
      </c>
      <c r="N5" s="17">
        <f t="shared" si="3"/>
        <v>0.15</v>
      </c>
      <c r="O5" s="17">
        <f t="shared" si="4"/>
        <v>0.2</v>
      </c>
    </row>
    <row r="6" spans="1:15" x14ac:dyDescent="0.25">
      <c r="A6" s="28" t="s">
        <v>31</v>
      </c>
      <c r="B6" s="28" t="s">
        <v>43</v>
      </c>
      <c r="C6" s="1">
        <v>0</v>
      </c>
      <c r="D6" s="1">
        <v>17</v>
      </c>
      <c r="E6" s="1">
        <v>3</v>
      </c>
      <c r="F6" s="1">
        <f t="shared" si="0"/>
        <v>20</v>
      </c>
      <c r="G6" s="1">
        <f>405.95/20</f>
        <v>20.297499999999999</v>
      </c>
      <c r="H6" s="1">
        <f>564.47/20</f>
        <v>28.223500000000001</v>
      </c>
      <c r="K6" s="7" t="str">
        <v>MCTS Heuristic (Groups) 2000 Iterations</v>
      </c>
      <c r="L6" s="4">
        <f t="shared" si="1"/>
        <v>20</v>
      </c>
      <c r="M6" s="17">
        <f t="shared" si="2"/>
        <v>0</v>
      </c>
      <c r="N6" s="17">
        <f t="shared" si="3"/>
        <v>0.15</v>
      </c>
      <c r="O6" s="17">
        <f t="shared" si="4"/>
        <v>0.85</v>
      </c>
    </row>
    <row r="7" spans="1:15" x14ac:dyDescent="0.25">
      <c r="A7" s="28" t="s">
        <v>32</v>
      </c>
      <c r="B7" s="28" t="s">
        <v>44</v>
      </c>
      <c r="C7" s="1">
        <v>13</v>
      </c>
      <c r="D7" s="1">
        <v>4</v>
      </c>
      <c r="E7" s="1">
        <v>3</v>
      </c>
      <c r="F7" s="1">
        <f t="shared" si="0"/>
        <v>20</v>
      </c>
      <c r="G7" s="1">
        <f>584.52/20</f>
        <v>29.225999999999999</v>
      </c>
      <c r="H7" s="1">
        <f>1141.62/20</f>
        <v>57.080999999999996</v>
      </c>
      <c r="K7" s="7" t="str">
        <v>MCTS Heuristic (NrPieces) 2000 Iterations</v>
      </c>
      <c r="L7" s="4">
        <f t="shared" si="1"/>
        <v>20</v>
      </c>
      <c r="M7" s="17">
        <f t="shared" si="2"/>
        <v>0</v>
      </c>
      <c r="N7" s="17">
        <f t="shared" si="3"/>
        <v>0.25</v>
      </c>
      <c r="O7" s="17">
        <f t="shared" si="4"/>
        <v>0.75</v>
      </c>
    </row>
    <row r="8" spans="1:15" x14ac:dyDescent="0.25">
      <c r="A8" s="28" t="s">
        <v>33</v>
      </c>
      <c r="B8" s="28" t="s">
        <v>45</v>
      </c>
      <c r="C8" s="1">
        <v>5</v>
      </c>
      <c r="D8" s="1">
        <v>7</v>
      </c>
      <c r="E8" s="1">
        <v>8</v>
      </c>
      <c r="F8" s="1">
        <f t="shared" si="0"/>
        <v>20</v>
      </c>
      <c r="G8" s="1">
        <f>504.76/20</f>
        <v>25.238</v>
      </c>
      <c r="H8" s="1">
        <f>728.8/20</f>
        <v>36.44</v>
      </c>
      <c r="K8" s="7" t="str">
        <v>MCTS Heuristic (Win NrPieces AdjacentPieces Groups CenterControl weights [100000, 50, 25, 10, 5])</v>
      </c>
      <c r="L8" s="4">
        <f t="shared" si="1"/>
        <v>20</v>
      </c>
      <c r="M8" s="17">
        <f t="shared" si="2"/>
        <v>0</v>
      </c>
      <c r="N8" s="17">
        <f t="shared" si="3"/>
        <v>0</v>
      </c>
      <c r="O8" s="17">
        <f t="shared" si="4"/>
        <v>1</v>
      </c>
    </row>
    <row r="9" spans="1:15" x14ac:dyDescent="0.25">
      <c r="A9" s="29" t="s">
        <v>48</v>
      </c>
      <c r="B9" s="28" t="s">
        <v>49</v>
      </c>
      <c r="C9" s="1">
        <v>0</v>
      </c>
      <c r="D9" s="1">
        <v>20</v>
      </c>
      <c r="E9" s="1">
        <v>0</v>
      </c>
      <c r="F9" s="1">
        <f t="shared" si="0"/>
        <v>20</v>
      </c>
      <c r="G9" s="1">
        <f>479.15/20</f>
        <v>23.9575</v>
      </c>
      <c r="H9" s="1">
        <f>833.44/20</f>
        <v>41.672000000000004</v>
      </c>
      <c r="K9" s="7" t="str">
        <v>MCTS Heuristic (WinHeuristic) 2000 Iterations</v>
      </c>
      <c r="L9" s="4">
        <f t="shared" si="1"/>
        <v>20</v>
      </c>
      <c r="M9" s="17">
        <f t="shared" si="2"/>
        <v>0</v>
      </c>
      <c r="N9" s="17">
        <f t="shared" si="3"/>
        <v>0</v>
      </c>
      <c r="O9" s="17">
        <f t="shared" si="4"/>
        <v>1</v>
      </c>
    </row>
    <row r="10" spans="1:15" x14ac:dyDescent="0.25">
      <c r="A10" s="28" t="s">
        <v>10</v>
      </c>
      <c r="B10" s="28" t="s">
        <v>9</v>
      </c>
      <c r="C10" s="1">
        <v>0</v>
      </c>
      <c r="D10" s="1">
        <v>17</v>
      </c>
      <c r="E10" s="1">
        <v>3</v>
      </c>
      <c r="F10" s="1">
        <f t="shared" si="0"/>
        <v>20</v>
      </c>
      <c r="G10" s="1">
        <v>6.2043075203895501</v>
      </c>
      <c r="H10" s="1">
        <v>6.4581155776977497E-2</v>
      </c>
      <c r="K10" s="7" t="str">
        <v xml:space="preserve">Minimax AdjacentGroups depth 6 </v>
      </c>
      <c r="L10" s="4">
        <f t="shared" si="1"/>
        <v>20</v>
      </c>
      <c r="M10" s="17">
        <f t="shared" si="2"/>
        <v>0.65</v>
      </c>
      <c r="N10" s="17">
        <f t="shared" si="3"/>
        <v>0.2</v>
      </c>
      <c r="O10" s="17">
        <f t="shared" si="4"/>
        <v>0.15</v>
      </c>
    </row>
    <row r="11" spans="1:15" x14ac:dyDescent="0.25">
      <c r="A11" s="28" t="s">
        <v>10</v>
      </c>
      <c r="B11" s="28" t="s">
        <v>36</v>
      </c>
      <c r="C11" s="1">
        <v>0</v>
      </c>
      <c r="D11" s="1">
        <v>19</v>
      </c>
      <c r="E11" s="1">
        <v>1</v>
      </c>
      <c r="F11" s="1">
        <f t="shared" si="0"/>
        <v>20</v>
      </c>
      <c r="G11" s="1">
        <v>5.6915891885757404</v>
      </c>
      <c r="H11" s="1">
        <v>0.105952477455139</v>
      </c>
      <c r="K11" s="7" t="str">
        <v xml:space="preserve">Minimax ApproximateEnemy depth 6 </v>
      </c>
      <c r="L11" s="4">
        <f t="shared" si="1"/>
        <v>20</v>
      </c>
      <c r="M11" s="17">
        <f t="shared" si="2"/>
        <v>0.35</v>
      </c>
      <c r="N11" s="17">
        <f t="shared" si="3"/>
        <v>0.4</v>
      </c>
      <c r="O11" s="17">
        <f t="shared" si="4"/>
        <v>0.25</v>
      </c>
    </row>
    <row r="12" spans="1:15" x14ac:dyDescent="0.25">
      <c r="A12" s="28" t="s">
        <v>10</v>
      </c>
      <c r="B12" s="28" t="s">
        <v>28</v>
      </c>
      <c r="C12" s="1">
        <v>0</v>
      </c>
      <c r="D12" s="1">
        <v>16</v>
      </c>
      <c r="E12" s="1">
        <v>4</v>
      </c>
      <c r="F12" s="1">
        <f t="shared" si="0"/>
        <v>20</v>
      </c>
      <c r="G12" s="1">
        <v>7.2701744198799103</v>
      </c>
      <c r="H12" s="1">
        <v>0.34329999685287399</v>
      </c>
      <c r="K12" s="7" t="str">
        <v xml:space="preserve">Minimax CenterControl depth 6 </v>
      </c>
      <c r="L12" s="4">
        <f t="shared" si="1"/>
        <v>20</v>
      </c>
      <c r="M12" s="17">
        <f t="shared" si="2"/>
        <v>0.2</v>
      </c>
      <c r="N12" s="17">
        <f t="shared" si="3"/>
        <v>0.15</v>
      </c>
      <c r="O12" s="17">
        <f t="shared" si="4"/>
        <v>0.65</v>
      </c>
    </row>
    <row r="13" spans="1:15" x14ac:dyDescent="0.25">
      <c r="A13" s="29" t="s">
        <v>10</v>
      </c>
      <c r="B13" s="28" t="s">
        <v>46</v>
      </c>
      <c r="C13" s="1">
        <v>0</v>
      </c>
      <c r="D13" s="1">
        <v>20</v>
      </c>
      <c r="E13" s="1">
        <v>0</v>
      </c>
      <c r="F13" s="1">
        <f t="shared" si="0"/>
        <v>20</v>
      </c>
      <c r="G13" s="1">
        <v>6.2603049635887098</v>
      </c>
      <c r="H13" s="1">
        <v>0.22143701314926101</v>
      </c>
      <c r="K13" s="7" t="str">
        <v xml:space="preserve">Minimax Groups depth 6 </v>
      </c>
      <c r="L13" s="4">
        <f t="shared" si="1"/>
        <v>20</v>
      </c>
      <c r="M13" s="17">
        <f t="shared" si="2"/>
        <v>0.85</v>
      </c>
      <c r="N13" s="17">
        <f t="shared" si="3"/>
        <v>0.15</v>
      </c>
      <c r="O13" s="17">
        <f t="shared" si="4"/>
        <v>0</v>
      </c>
    </row>
    <row r="14" spans="1:15" x14ac:dyDescent="0.25">
      <c r="A14" s="28" t="s">
        <v>9</v>
      </c>
      <c r="B14" s="28" t="s">
        <v>10</v>
      </c>
      <c r="C14" s="1">
        <v>14</v>
      </c>
      <c r="D14" s="1">
        <v>1</v>
      </c>
      <c r="E14" s="1">
        <v>5</v>
      </c>
      <c r="F14" s="1">
        <f t="shared" si="0"/>
        <v>20</v>
      </c>
      <c r="G14" s="1">
        <v>6.8849754333495994E-2</v>
      </c>
      <c r="H14" s="1">
        <v>9.6078238248824999</v>
      </c>
      <c r="K14" s="7" t="str">
        <v xml:space="preserve">Minimax NrPieces depth 6 </v>
      </c>
      <c r="L14" s="4">
        <f t="shared" si="1"/>
        <v>20</v>
      </c>
      <c r="M14" s="17">
        <f t="shared" si="2"/>
        <v>0.75</v>
      </c>
      <c r="N14" s="17">
        <f t="shared" si="3"/>
        <v>0.25</v>
      </c>
      <c r="O14" s="17">
        <f t="shared" si="4"/>
        <v>0</v>
      </c>
    </row>
    <row r="15" spans="1:15" x14ac:dyDescent="0.25">
      <c r="A15" s="28" t="s">
        <v>36</v>
      </c>
      <c r="B15" s="28" t="s">
        <v>10</v>
      </c>
      <c r="C15" s="1">
        <v>16</v>
      </c>
      <c r="D15" s="1">
        <v>0</v>
      </c>
      <c r="E15" s="1">
        <v>4</v>
      </c>
      <c r="F15" s="1">
        <f t="shared" si="0"/>
        <v>20</v>
      </c>
      <c r="G15" s="1">
        <v>0.166136598587036</v>
      </c>
      <c r="H15" s="1">
        <v>8.2969599485397296</v>
      </c>
      <c r="K15" s="7" t="str">
        <v xml:space="preserve">Minimax Win NrPieces AdjacentPieces Groups CenterControl weights [100000, 50, 25, 10, 5] depth 6 </v>
      </c>
      <c r="L15" s="4">
        <f t="shared" si="1"/>
        <v>20</v>
      </c>
      <c r="M15" s="17">
        <f t="shared" si="2"/>
        <v>1</v>
      </c>
      <c r="N15" s="17">
        <f t="shared" si="3"/>
        <v>0</v>
      </c>
      <c r="O15" s="17">
        <f t="shared" si="4"/>
        <v>0</v>
      </c>
    </row>
    <row r="16" spans="1:15" x14ac:dyDescent="0.25">
      <c r="A16" s="28" t="s">
        <v>28</v>
      </c>
      <c r="B16" s="28" t="s">
        <v>10</v>
      </c>
      <c r="C16" s="1">
        <v>17</v>
      </c>
      <c r="D16" s="1">
        <v>0</v>
      </c>
      <c r="E16" s="1">
        <v>3</v>
      </c>
      <c r="F16" s="1">
        <f t="shared" si="0"/>
        <v>20</v>
      </c>
      <c r="G16" s="1">
        <v>0.25294851064682</v>
      </c>
      <c r="H16" s="1">
        <v>6.8033667325973504</v>
      </c>
      <c r="K16" s="7" t="str">
        <v xml:space="preserve">Minimax WinHeuristic depth 6 </v>
      </c>
      <c r="L16" s="4">
        <f t="shared" si="1"/>
        <v>20</v>
      </c>
      <c r="M16" s="17">
        <f t="shared" si="2"/>
        <v>1</v>
      </c>
      <c r="N16" s="17">
        <f t="shared" si="3"/>
        <v>0</v>
      </c>
      <c r="O16" s="17">
        <f t="shared" si="4"/>
        <v>0</v>
      </c>
    </row>
    <row r="17" spans="1:15" x14ac:dyDescent="0.25">
      <c r="A17" s="28" t="s">
        <v>46</v>
      </c>
      <c r="B17" s="28" t="s">
        <v>10</v>
      </c>
      <c r="C17" s="1">
        <v>16</v>
      </c>
      <c r="D17" s="1">
        <v>0</v>
      </c>
      <c r="E17" s="1">
        <v>4</v>
      </c>
      <c r="F17" s="1">
        <f t="shared" si="0"/>
        <v>20</v>
      </c>
      <c r="G17" s="1">
        <v>0.33387545347213698</v>
      </c>
      <c r="H17" s="1">
        <v>9.7274634718894895</v>
      </c>
      <c r="K17" s="7" t="str" cm="1">
        <f t="array" ref="K17:K26">_xlfn._xlws.SORT(_xlfn.UNIQUE(_xlfn.TOCOL($A$10:$B$24)))</f>
        <v>MCTS Better</v>
      </c>
      <c r="L17" s="4">
        <f t="shared" si="1"/>
        <v>140</v>
      </c>
      <c r="M17" s="17">
        <f t="shared" si="2"/>
        <v>7.1428571428571426E-3</v>
      </c>
      <c r="N17" s="17">
        <f t="shared" si="3"/>
        <v>6.4285714285714279E-2</v>
      </c>
      <c r="O17" s="17">
        <f t="shared" si="4"/>
        <v>0.9285714285714286</v>
      </c>
    </row>
    <row r="18" spans="1:15" x14ac:dyDescent="0.25">
      <c r="A18" s="28" t="s">
        <v>11</v>
      </c>
      <c r="B18" s="28" t="s">
        <v>12</v>
      </c>
      <c r="C18" s="1">
        <v>1</v>
      </c>
      <c r="D18" s="1">
        <v>12</v>
      </c>
      <c r="E18" s="1">
        <v>7</v>
      </c>
      <c r="F18" s="1">
        <f t="shared" si="0"/>
        <v>20</v>
      </c>
      <c r="G18" s="1">
        <v>81.966970860000004</v>
      </c>
      <c r="H18" s="1">
        <v>1.2271757999999999</v>
      </c>
      <c r="K18" s="7" t="str">
        <v>MCTS Quick</v>
      </c>
      <c r="L18" s="4">
        <f t="shared" si="1"/>
        <v>160</v>
      </c>
      <c r="M18" s="17">
        <f t="shared" si="2"/>
        <v>6.2500000000000003E-3</v>
      </c>
      <c r="N18" s="17">
        <f t="shared" si="3"/>
        <v>0.15</v>
      </c>
      <c r="O18" s="17">
        <f t="shared" si="4"/>
        <v>0.84375</v>
      </c>
    </row>
    <row r="19" spans="1:15" x14ac:dyDescent="0.25">
      <c r="A19" s="28" t="s">
        <v>11</v>
      </c>
      <c r="B19" s="28" t="s">
        <v>37</v>
      </c>
      <c r="C19" s="1">
        <v>0</v>
      </c>
      <c r="D19" s="1">
        <v>20</v>
      </c>
      <c r="E19" s="1">
        <v>0</v>
      </c>
      <c r="F19" s="1">
        <f t="shared" si="0"/>
        <v>20</v>
      </c>
      <c r="G19" s="1">
        <v>47.9461989402771</v>
      </c>
      <c r="H19" s="1">
        <v>1.30187354087829</v>
      </c>
      <c r="K19" s="7" t="str">
        <v>Minimax NrPieces Adjacent Groups weights [10, 2, 1] depth 2</v>
      </c>
      <c r="L19" s="4">
        <f t="shared" si="1"/>
        <v>40</v>
      </c>
      <c r="M19" s="17">
        <f t="shared" si="2"/>
        <v>0.82499999999999996</v>
      </c>
      <c r="N19" s="17">
        <f t="shared" si="3"/>
        <v>0.17499999999999999</v>
      </c>
      <c r="O19" s="17">
        <f t="shared" si="4"/>
        <v>0</v>
      </c>
    </row>
    <row r="20" spans="1:15" x14ac:dyDescent="0.25">
      <c r="A20" s="28" t="s">
        <v>11</v>
      </c>
      <c r="B20" s="28" t="s">
        <v>21</v>
      </c>
      <c r="C20" s="1">
        <v>0</v>
      </c>
      <c r="D20" s="1">
        <v>19</v>
      </c>
      <c r="E20" s="1">
        <v>1</v>
      </c>
      <c r="F20" s="1">
        <f t="shared" si="0"/>
        <v>20</v>
      </c>
      <c r="G20" s="1">
        <v>50.445048999999997</v>
      </c>
      <c r="H20" s="1">
        <v>2.6924780369999999</v>
      </c>
      <c r="K20" s="7" t="str">
        <v>Minimax NrPieces Adjacent Groups weights [10, 2, 1] depth 4</v>
      </c>
      <c r="L20" s="4">
        <f t="shared" si="1"/>
        <v>40</v>
      </c>
      <c r="M20" s="17">
        <f t="shared" si="2"/>
        <v>0.97499999999999998</v>
      </c>
      <c r="N20" s="17">
        <f t="shared" si="3"/>
        <v>2.5000000000000001E-2</v>
      </c>
      <c r="O20" s="17">
        <f t="shared" si="4"/>
        <v>0</v>
      </c>
    </row>
    <row r="21" spans="1:15" x14ac:dyDescent="0.25">
      <c r="A21" s="28" t="s">
        <v>11</v>
      </c>
      <c r="B21" s="28" t="s">
        <v>47</v>
      </c>
      <c r="C21" s="1">
        <v>0</v>
      </c>
      <c r="D21" s="1">
        <v>19</v>
      </c>
      <c r="E21" s="1">
        <v>1</v>
      </c>
      <c r="F21" s="1">
        <f t="shared" si="0"/>
        <v>20</v>
      </c>
      <c r="G21" s="1">
        <v>62.708104120000002</v>
      </c>
      <c r="H21" s="1">
        <v>5.2791746000000002</v>
      </c>
      <c r="K21" s="7" t="str">
        <v>Minimax NrPieces ApproxEnemy weights [2, 1] depth 2</v>
      </c>
      <c r="L21" s="4">
        <f t="shared" si="1"/>
        <v>40</v>
      </c>
      <c r="M21" s="17">
        <f t="shared" si="2"/>
        <v>0.875</v>
      </c>
      <c r="N21" s="17">
        <f t="shared" si="3"/>
        <v>0.125</v>
      </c>
      <c r="O21" s="17">
        <f t="shared" si="4"/>
        <v>0</v>
      </c>
    </row>
    <row r="22" spans="1:15" x14ac:dyDescent="0.25">
      <c r="A22" s="28" t="s">
        <v>37</v>
      </c>
      <c r="B22" s="28" t="s">
        <v>11</v>
      </c>
      <c r="C22" s="1">
        <v>20</v>
      </c>
      <c r="D22" s="1">
        <v>0</v>
      </c>
      <c r="E22" s="1">
        <v>0</v>
      </c>
      <c r="F22" s="1">
        <f t="shared" si="0"/>
        <v>20</v>
      </c>
      <c r="G22" s="1">
        <v>4.5049495220184301</v>
      </c>
      <c r="H22" s="1">
        <v>64.014307689666694</v>
      </c>
      <c r="K22" s="7" t="str">
        <v>Minimax NrPieces ApproxEnemy weights [2, 1] depth 4</v>
      </c>
      <c r="L22" s="4">
        <f t="shared" si="1"/>
        <v>40</v>
      </c>
      <c r="M22" s="17">
        <f t="shared" si="2"/>
        <v>1</v>
      </c>
      <c r="N22" s="17">
        <f t="shared" si="3"/>
        <v>0</v>
      </c>
      <c r="O22" s="17">
        <f t="shared" si="4"/>
        <v>0</v>
      </c>
    </row>
    <row r="23" spans="1:15" x14ac:dyDescent="0.25">
      <c r="A23" s="28" t="s">
        <v>21</v>
      </c>
      <c r="B23" s="28" t="s">
        <v>11</v>
      </c>
      <c r="C23" s="1">
        <v>20</v>
      </c>
      <c r="D23" s="1">
        <v>0</v>
      </c>
      <c r="E23" s="1">
        <v>0</v>
      </c>
      <c r="F23" s="1">
        <f t="shared" si="0"/>
        <v>20</v>
      </c>
      <c r="G23" s="1">
        <v>1.811118209</v>
      </c>
      <c r="H23" s="1">
        <v>46.005031260000003</v>
      </c>
      <c r="K23" s="7" t="str">
        <v>Minimax NrPieces depth 2</v>
      </c>
      <c r="L23" s="4">
        <f t="shared" si="1"/>
        <v>40</v>
      </c>
      <c r="M23" s="17">
        <f t="shared" si="2"/>
        <v>0.77500000000000002</v>
      </c>
      <c r="N23" s="17">
        <f t="shared" si="3"/>
        <v>0.2</v>
      </c>
      <c r="O23" s="17">
        <f t="shared" si="4"/>
        <v>2.5000000000000001E-2</v>
      </c>
    </row>
    <row r="24" spans="1:15" x14ac:dyDescent="0.25">
      <c r="A24" s="28" t="s">
        <v>47</v>
      </c>
      <c r="B24" s="28" t="s">
        <v>11</v>
      </c>
      <c r="C24" s="1">
        <v>20</v>
      </c>
      <c r="D24" s="1">
        <v>0</v>
      </c>
      <c r="E24" s="1">
        <v>0</v>
      </c>
      <c r="F24" s="1">
        <f t="shared" si="0"/>
        <v>20</v>
      </c>
      <c r="G24" s="1">
        <v>1.35504709</v>
      </c>
      <c r="H24" s="1">
        <v>46.373656654000001</v>
      </c>
      <c r="K24" s="7" t="str">
        <v>Minimax NrPieces depth 4</v>
      </c>
      <c r="L24" s="4">
        <f t="shared" si="1"/>
        <v>20</v>
      </c>
      <c r="M24" s="17">
        <f t="shared" si="2"/>
        <v>0.6</v>
      </c>
      <c r="N24" s="17">
        <f t="shared" si="3"/>
        <v>0.35</v>
      </c>
      <c r="O24" s="17">
        <f t="shared" si="4"/>
        <v>0.05</v>
      </c>
    </row>
    <row r="25" spans="1:15" x14ac:dyDescent="0.25">
      <c r="K25" s="7" t="str">
        <v>Minimax NrPieces Groups Center weights [10, 1, 1] depth 2</v>
      </c>
      <c r="L25" s="4">
        <f t="shared" si="1"/>
        <v>40</v>
      </c>
      <c r="M25" s="17">
        <f t="shared" si="2"/>
        <v>0.9</v>
      </c>
      <c r="N25" s="17">
        <f t="shared" si="3"/>
        <v>0.1</v>
      </c>
      <c r="O25" s="17">
        <f t="shared" si="4"/>
        <v>0</v>
      </c>
    </row>
    <row r="26" spans="1:15" ht="13.8" thickBot="1" x14ac:dyDescent="0.3">
      <c r="K26" s="8" t="str">
        <v>Minimax NrPieces Groups Center weights [10, 1, 1] depth 4</v>
      </c>
      <c r="L26" s="5">
        <f t="shared" si="1"/>
        <v>40</v>
      </c>
      <c r="M26" s="19">
        <f t="shared" si="2"/>
        <v>0.97499999999999998</v>
      </c>
      <c r="N26" s="19">
        <f t="shared" si="3"/>
        <v>2.5000000000000001E-2</v>
      </c>
      <c r="O26" s="19">
        <f t="shared" si="4"/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de1c3e-7813-4da7-ba52-5366b85aaf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18" ma:contentTypeDescription="Criar um novo documento." ma:contentTypeScope="" ma:versionID="02eb253cf19d4b67f855dabc24568f44">
  <xsd:schema xmlns:xsd="http://www.w3.org/2001/XMLSchema" xmlns:xs="http://www.w3.org/2001/XMLSchema" xmlns:p="http://schemas.microsoft.com/office/2006/metadata/properties" xmlns:ns3="c5de1c3e-7813-4da7-ba52-5366b85aaf02" xmlns:ns4="02d2e0a1-130d-4568-9caa-f904ac99494b" targetNamespace="http://schemas.microsoft.com/office/2006/metadata/properties" ma:root="true" ma:fieldsID="aa43388e8d0167cb832f2a6cb233e416" ns3:_="" ns4:_="">
    <xsd:import namespace="c5de1c3e-7813-4da7-ba52-5366b85aaf02"/>
    <xsd:import namespace="02d2e0a1-130d-4568-9caa-f904ac9949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2e0a1-130d-4568-9caa-f904ac9949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5CADE8-08E5-4248-B62D-4D01C4A9A27D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c5de1c3e-7813-4da7-ba52-5366b85aaf02"/>
    <ds:schemaRef ds:uri="02d2e0a1-130d-4568-9caa-f904ac99494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910B3C-1354-4BED-A317-0E29496070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77AB0C-A645-4019-AEA9-E993FE6D96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02d2e0a1-130d-4568-9caa-f904ac9949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Dados recolhidos</vt:lpstr>
      <vt:lpstr>X vs aleatório</vt:lpstr>
      <vt:lpstr>Minimax vs Minimax</vt:lpstr>
      <vt:lpstr>MCTS vs MCTS</vt:lpstr>
      <vt:lpstr>MCTS vs Minimax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Simão Januário Vieira</dc:creator>
  <cp:lastModifiedBy>Pedro Simão Januário Vieira</cp:lastModifiedBy>
  <dcterms:created xsi:type="dcterms:W3CDTF">2024-03-31T11:34:46Z</dcterms:created>
  <dcterms:modified xsi:type="dcterms:W3CDTF">2024-04-01T10:45:34Z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