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740" firstSheet="2" activeTab="7"/>
  </bookViews>
  <sheets>
    <sheet name="小L型沙发97一包裹" sheetId="1" r:id="rId1"/>
    <sheet name="L型沙发86一包裹" sheetId="2" r:id="rId2"/>
    <sheet name="脚踏" sheetId="3" r:id="rId3"/>
    <sheet name="豆袋沙发" sheetId="4" r:id="rId4"/>
    <sheet name="2680-豆袋新款" sheetId="5" r:id="rId5"/>
    <sheet name="新款-毛毛虫" sheetId="6" r:id="rId6"/>
    <sheet name="2616-多组合沙发" sheetId="7" r:id="rId7"/>
    <sheet name="新款-双扶手贵妃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8" name="ID_DC47A4193D914763A638AE3B720D93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947515" y="3863975"/>
          <a:ext cx="9753600" cy="9753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8115EB507B324CDD89B96D6024F6537F" descr="658-LEFT-siz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951325" y="2545080"/>
          <a:ext cx="10069195" cy="8319770"/>
        </a:xfrm>
        <a:prstGeom prst="rect">
          <a:avLst/>
        </a:prstGeom>
      </xdr:spPr>
    </xdr:pic>
  </etc:cellImage>
  <etc:cellImage>
    <xdr:pic>
      <xdr:nvPicPr>
        <xdr:cNvPr id="6" name="ID_EE071EBE1D7A4346933C430CD266A3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088235" y="3892550"/>
          <a:ext cx="19507200" cy="1950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C82A0AC468AA445E96A0BA7BAED519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158085" y="2730500"/>
          <a:ext cx="19507200" cy="19507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753D23158CEE4249B0EB4D65510F51F0" descr="2616T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187680" y="9346565"/>
          <a:ext cx="5988050" cy="3853815"/>
        </a:xfrm>
        <a:prstGeom prst="rect">
          <a:avLst/>
        </a:prstGeom>
      </xdr:spPr>
    </xdr:pic>
  </etc:cellImage>
  <etc:cellImage>
    <xdr:pic>
      <xdr:nvPicPr>
        <xdr:cNvPr id="13" name="ID_BB6049EF8E2D4B4D8197356C22CF1060"/>
        <xdr:cNvPicPr>
          <a:picLocks noChangeAspect="1"/>
        </xdr:cNvPicPr>
      </xdr:nvPicPr>
      <xdr:blipFill>
        <a:blip r:embed="rId6" r:link="rId7"/>
        <a:stretch>
          <a:fillRect/>
        </a:stretch>
      </xdr:blipFill>
      <xdr:spPr>
        <a:xfrm>
          <a:off x="14561820" y="2632075"/>
          <a:ext cx="9753600" cy="97536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5" name="ID_F20173DC94894E579DE5836141BDD734"/>
        <xdr:cNvPicPr>
          <a:picLocks noChangeAspect="1"/>
        </xdr:cNvPicPr>
      </xdr:nvPicPr>
      <xdr:blipFill>
        <a:blip r:embed="rId8" r:link="rId7"/>
        <a:stretch>
          <a:fillRect/>
        </a:stretch>
      </xdr:blipFill>
      <xdr:spPr>
        <a:xfrm>
          <a:off x="13855700" y="16594455"/>
          <a:ext cx="10220325" cy="935799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0" name="ID_F5297E517C2249FDABD9456F7A44690B" descr="W3975P440927 (1)"/>
        <xdr:cNvPicPr>
          <a:picLocks noChangeAspect="1"/>
        </xdr:cNvPicPr>
      </xdr:nvPicPr>
      <xdr:blipFill>
        <a:blip r:embed="rId8" r:link="rId7"/>
        <a:stretch>
          <a:fillRect/>
        </a:stretch>
      </xdr:blipFill>
      <xdr:spPr>
        <a:xfrm>
          <a:off x="12973050" y="9580245"/>
          <a:ext cx="10050145" cy="9115425"/>
        </a:xfrm>
        <a:prstGeom prst="rect">
          <a:avLst/>
        </a:prstGeom>
      </xdr:spPr>
    </xdr:pic>
  </etc:cellImage>
  <etc:cellImage>
    <xdr:pic>
      <xdr:nvPicPr>
        <xdr:cNvPr id="11" name="ID_FCFACA4B24254E6CB4E54BC9EA593B39" descr="YF605-PINK-W3975P437946 (1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460095" y="2628900"/>
          <a:ext cx="10050145" cy="10001885"/>
        </a:xfrm>
        <a:prstGeom prst="rect">
          <a:avLst/>
        </a:prstGeom>
      </xdr:spPr>
    </xdr:pic>
  </etc:cellImage>
  <etc:cellImage>
    <xdr:pic>
      <xdr:nvPicPr>
        <xdr:cNvPr id="43" name="ID_D9FEFF29D9AC48BCB9516D2A2ECFA139" descr="2680-SIZE(1)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4206855" y="2534285"/>
          <a:ext cx="10051415" cy="9980930"/>
        </a:xfrm>
        <a:prstGeom prst="rect">
          <a:avLst/>
        </a:prstGeom>
      </xdr:spPr>
    </xdr:pic>
  </etc:cellImage>
  <etc:cellImage>
    <xdr:pic>
      <xdr:nvPicPr>
        <xdr:cNvPr id="50" name="ID_F1151847B8944CCCB7178267838721F4" descr="2655-1-2 - 副本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937615" y="10774680"/>
          <a:ext cx="10051415" cy="9977755"/>
        </a:xfrm>
        <a:prstGeom prst="rect">
          <a:avLst/>
        </a:prstGeom>
      </xdr:spPr>
    </xdr:pic>
  </etc:cellImage>
  <etc:cellImage>
    <xdr:pic>
      <xdr:nvPicPr>
        <xdr:cNvPr id="67" name="ID_77B76BB3695D4294AA168F1DED89D5FA" descr="2655-2 - 副本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959840" y="6657340"/>
          <a:ext cx="10051415" cy="10026650"/>
        </a:xfrm>
        <a:prstGeom prst="rect">
          <a:avLst/>
        </a:prstGeom>
      </xdr:spPr>
    </xdr:pic>
  </etc:cellImage>
  <etc:cellImage>
    <xdr:pic>
      <xdr:nvPicPr>
        <xdr:cNvPr id="24" name="ID_93CEB0CBD58F49668360F06C66C1225C" descr="2655-1seat - 副本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417800" y="2545080"/>
          <a:ext cx="10048240" cy="10029825"/>
        </a:xfrm>
        <a:prstGeom prst="rect">
          <a:avLst/>
        </a:prstGeom>
      </xdr:spPr>
    </xdr:pic>
  </etc:cellImage>
  <etc:cellImage>
    <xdr:pic>
      <xdr:nvPicPr>
        <xdr:cNvPr id="27" name="ID_D6C605DA434C4C3FA383B3137C94747F" descr="2616-BEIGE WHITE-W3975S00042 (1)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466955" y="2515870"/>
          <a:ext cx="10050145" cy="5878830"/>
        </a:xfrm>
        <a:prstGeom prst="rect">
          <a:avLst/>
        </a:prstGeom>
      </xdr:spPr>
    </xdr:pic>
  </etc:cellImage>
  <etc:cellImage>
    <xdr:pic>
      <xdr:nvPicPr>
        <xdr:cNvPr id="41" name="ID_F5E75E6950724A31BB3A703BA555D78B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013305" y="2519680"/>
          <a:ext cx="9753600" cy="9753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2507D66B69B4A31B3D687E6FF266500"/>
        <xdr:cNvPicPr>
          <a:picLocks noChangeAspect="1"/>
        </xdr:cNvPicPr>
      </xdr:nvPicPr>
      <xdr:blipFill>
        <a:blip r:embed="rId16" r:link="rId7"/>
        <a:stretch>
          <a:fillRect/>
        </a:stretch>
      </xdr:blipFill>
      <xdr:spPr>
        <a:xfrm>
          <a:off x="12498070" y="2581275"/>
          <a:ext cx="9753600" cy="97536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6" name="ID_D09C1D3A5A7F4957BD4D3232104FF3D9" descr="W3975P437951 (3)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3847445" y="3715385"/>
          <a:ext cx="8702675" cy="606679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<sst xmlns="http://schemas.openxmlformats.org/spreadsheetml/2006/main" count="707" uniqueCount="228">
  <si>
    <t>品类关键词</t>
  </si>
  <si>
    <t>SKU-658</t>
  </si>
  <si>
    <t>产品图片
609-96.9英寸</t>
  </si>
  <si>
    <t>现货库存</t>
  </si>
  <si>
    <t>面料+颜色</t>
  </si>
  <si>
    <t>一件代发实际成本</t>
  </si>
  <si>
    <t>自提</t>
  </si>
  <si>
    <t>尺寸图</t>
  </si>
  <si>
    <t>产品尺寸（Cm）
W*D*H</t>
  </si>
  <si>
    <t>产品尺寸（inch）
W*D*H</t>
  </si>
  <si>
    <t>包装尺寸（inch）
W*D*H</t>
  </si>
  <si>
    <t>毛重
净重
(LBS)</t>
  </si>
  <si>
    <t>材质</t>
  </si>
  <si>
    <t>建议零售价 MSRP($)</t>
  </si>
  <si>
    <t>目标CM1%</t>
  </si>
  <si>
    <t>CM1($)</t>
  </si>
  <si>
    <t>CM1%实际</t>
  </si>
  <si>
    <t>96.9inch L-Shape Chaise，Sofa</t>
  </si>
  <si>
    <t>W3975P484388
W3975P499236
W3975P519977-小抱枕</t>
  </si>
  <si>
    <t>灯芯绒黑色L</t>
  </si>
  <si>
    <t>200+100</t>
  </si>
  <si>
    <t>246*153*60</t>
  </si>
  <si>
    <t>96.9*60.2*31</t>
  </si>
  <si>
    <t>42*25*12</t>
  </si>
  <si>
    <t>98
92.4</t>
  </si>
  <si>
    <t>全涤面料*高密度海绵*优质弹簧</t>
  </si>
  <si>
    <t>W3975P499240
W3975P519978</t>
  </si>
  <si>
    <t>灯芯绒黑色R</t>
  </si>
  <si>
    <t xml:space="preserve">
W3975P484393
W3975P499243
W3975P525437-有小抱枕</t>
  </si>
  <si>
    <t>灯芯绒灰色L</t>
  </si>
  <si>
    <t>W3975P484394
W3975P499244
W3975P525438-有小抱枕</t>
  </si>
  <si>
    <t>灯芯绒灰色R</t>
  </si>
  <si>
    <t>W3975P519736</t>
  </si>
  <si>
    <t>灯芯绒咖啡色L</t>
  </si>
  <si>
    <t>GIGA SKU</t>
  </si>
  <si>
    <t>产品图片
2656</t>
  </si>
  <si>
    <t>86'' L-Shape Chaise，Sofa</t>
  </si>
  <si>
    <t>W3975P501411</t>
  </si>
  <si>
    <t>棉麻黑色L</t>
  </si>
  <si>
    <t>215*135*60</t>
  </si>
  <si>
    <t>84.6*53.1*31</t>
  </si>
  <si>
    <t>41*25*13</t>
  </si>
  <si>
    <t>101
95</t>
  </si>
  <si>
    <t>W3975P501412</t>
  </si>
  <si>
    <t>棉麻黑色R</t>
  </si>
  <si>
    <t>W3975P501413</t>
  </si>
  <si>
    <t>棉麻灰色L</t>
  </si>
  <si>
    <t>W3975P501414</t>
  </si>
  <si>
    <t>棉麻灰色R</t>
  </si>
  <si>
    <t>W3975P501415</t>
  </si>
  <si>
    <t>棉麻蓝色L</t>
  </si>
  <si>
    <t>W3975P501416</t>
  </si>
  <si>
    <t>棉麻蓝色R</t>
  </si>
  <si>
    <t>产品图片</t>
  </si>
  <si>
    <t>现货库存
stock</t>
  </si>
  <si>
    <t>推荐理由</t>
  </si>
  <si>
    <t>Ottoman</t>
  </si>
  <si>
    <t xml:space="preserve">W3975P391642
W3975P487853
</t>
  </si>
  <si>
    <t>长毛绒米色</t>
  </si>
  <si>
    <t>1、告别家具组装烦恼！我们的极简沙发无需繁琐安装，让您即刻享受舒适。打开包装，即可放松，无需任何工具。只需片刻，您的舒适云朵沙发便可投入使用，并在72小时内达到极致奢华状态。
2、这款沙发采用流线型设计，搭配利落线条与高品质软感毛绒&amp;灯芯绒面料。靠墙摆放时可最大化利用空间，轻松为家居注入历久弥新的优雅气息。其设计旨在成为视觉焦点，是提升客厅、公寓及卧室格调的理想之选。
3、柔滑灯芯绒面料：沉浸于蓬松灯芯绒带来的奢华柔软中，触感如丝绸般亲肤！它带来宁静舒适的温暖体验，赋予无尽惬意。独特纹理与柔和光泽令其脱颖而出，四季皆宜的温柔包裹，让舒适体验全面升级。
4、舒适贵妃榻沙发：采用可翻转设计的沙发组合，提供云朵般宽大坐感，尽享奢华舒适。这款带贵妃榻的沙发床精选高回弹海绵结构与弹簧包支撑，带来极致放松体验。贴合人体曲线的坐感设计，颠覆传统沙发的舒适度认知。
5、多种不同形状的组合摆放，满足不同情景的使用，灵动，自由，随心所动。</t>
  </si>
  <si>
    <t>94*74*42</t>
  </si>
  <si>
    <t>37*30.4*16.5</t>
  </si>
  <si>
    <t>40.16*11*11</t>
  </si>
  <si>
    <t>30.14
27.94</t>
  </si>
  <si>
    <t>W3975P510432</t>
  </si>
  <si>
    <t>长毛绒黑色</t>
  </si>
  <si>
    <t>W3975P510434</t>
  </si>
  <si>
    <t>长毛绒灰色</t>
  </si>
  <si>
    <t>W3975P510436</t>
  </si>
  <si>
    <t>长毛绒绿色</t>
  </si>
  <si>
    <t>W3975P519663</t>
  </si>
  <si>
    <t>长毛绒粉色</t>
  </si>
  <si>
    <t>W3975P391677</t>
  </si>
  <si>
    <t>灯芯绒灰色</t>
  </si>
  <si>
    <t>W3975P391674</t>
  </si>
  <si>
    <t>灯芯绒黑色</t>
  </si>
  <si>
    <t>W3975P440931</t>
  </si>
  <si>
    <t>灯芯绒橙色
Orange</t>
  </si>
  <si>
    <t>W3975P440932</t>
  </si>
  <si>
    <t>灯芯绒蓝色
Blue</t>
  </si>
  <si>
    <t>产品图片605</t>
  </si>
  <si>
    <t xml:space="preserve">现货库存
</t>
  </si>
  <si>
    <t>Beanbag</t>
  </si>
  <si>
    <t>W3975P437946</t>
  </si>
  <si>
    <t>灯芯绒粉色
Pink</t>
  </si>
  <si>
    <t>86*97*70CM
座高38cm</t>
  </si>
  <si>
    <t>33.8*38.1*27.5</t>
  </si>
  <si>
    <t>42*11*11</t>
  </si>
  <si>
    <t>34
31</t>
  </si>
  <si>
    <t>全涤面料*高密度海绵</t>
  </si>
  <si>
    <t>W3975P437947</t>
  </si>
  <si>
    <t>W3975P437948</t>
  </si>
  <si>
    <t>灯芯绒黄色
yellow</t>
  </si>
  <si>
    <t>W3975P437949</t>
  </si>
  <si>
    <t>灯芯绒驼色
camel</t>
  </si>
  <si>
    <t>W3975P444659</t>
  </si>
  <si>
    <t>灯芯绒灰色
GREY</t>
  </si>
  <si>
    <t>Beanbag bed</t>
  </si>
  <si>
    <t>W3975P440925
W3975P543982</t>
  </si>
  <si>
    <t>80*80*75
坐高40
单层20</t>
  </si>
  <si>
    <t>31*31*30</t>
  </si>
  <si>
    <t>38*11*11</t>
  </si>
  <si>
    <t>29
27</t>
  </si>
  <si>
    <t>W3975P440929
W3975P568651</t>
  </si>
  <si>
    <t>灯芯绒黄色
Yellow</t>
  </si>
  <si>
    <t>W3975P515166
W3975P568649</t>
  </si>
  <si>
    <t>灯芯绒橙色
orange</t>
  </si>
  <si>
    <t>single seater</t>
  </si>
  <si>
    <t>W3975P455221</t>
  </si>
  <si>
    <t>灯芯绒玫瑰粉色
rose</t>
  </si>
  <si>
    <t>85*85*70</t>
  </si>
  <si>
    <t>33*33*28</t>
  </si>
  <si>
    <t>W3975P455222</t>
  </si>
  <si>
    <t>36*12*12</t>
  </si>
  <si>
    <t>35
33</t>
  </si>
  <si>
    <t>W3975P455223</t>
  </si>
  <si>
    <t>W3975P455224</t>
  </si>
  <si>
    <t>灯芯绒米白色
white</t>
  </si>
  <si>
    <t>在库库存</t>
  </si>
  <si>
    <t>Togo sofa,Beanbag
Single-seat caterpillar sofa</t>
  </si>
  <si>
    <t>W3975P530974</t>
  </si>
  <si>
    <t>90*100*70
SH38</t>
  </si>
  <si>
    <t>35.5*40*27.6
SH15</t>
  </si>
  <si>
    <t>38*12*12</t>
  </si>
  <si>
    <t>40
37</t>
  </si>
  <si>
    <t>W3975P530983</t>
  </si>
  <si>
    <t>W3975P531036</t>
  </si>
  <si>
    <t>灯芯绒蓝色
blue</t>
  </si>
  <si>
    <t>W3975P502469</t>
  </si>
  <si>
    <r>
      <rPr>
        <sz val="10"/>
        <color theme="1"/>
        <rFont val="微软雅黑"/>
        <charset val="134"/>
      </rPr>
      <t xml:space="preserve">灯芯绒橙色
</t>
    </r>
    <r>
      <rPr>
        <sz val="10"/>
        <color rgb="FFFF0000"/>
        <rFont val="微软雅黑"/>
        <charset val="134"/>
      </rPr>
      <t>orange</t>
    </r>
  </si>
  <si>
    <t>90*102*70
SH38</t>
  </si>
  <si>
    <t>35.5*40.2*27.6
SH15</t>
  </si>
  <si>
    <t>49*12*12</t>
  </si>
  <si>
    <t>44
40</t>
  </si>
  <si>
    <t>W3975P502470</t>
  </si>
  <si>
    <r>
      <rPr>
        <sz val="10"/>
        <color theme="1"/>
        <rFont val="微软雅黑"/>
        <charset val="134"/>
      </rPr>
      <t>牛仔麻布深棕色</t>
    </r>
    <r>
      <rPr>
        <sz val="10"/>
        <color rgb="FFFF0000"/>
        <rFont val="微软雅黑"/>
        <charset val="134"/>
      </rPr>
      <t>cotton linen-Dark brown</t>
    </r>
  </si>
  <si>
    <t>W3975P502472</t>
  </si>
  <si>
    <r>
      <rPr>
        <sz val="10"/>
        <color theme="1"/>
        <rFont val="微软雅黑"/>
        <charset val="134"/>
      </rPr>
      <t>细灯芯绒棕色</t>
    </r>
    <r>
      <rPr>
        <sz val="10"/>
        <color rgb="FFFF0000"/>
        <rFont val="微软雅黑"/>
        <charset val="134"/>
      </rPr>
      <t>fine corduroy-brown</t>
    </r>
  </si>
  <si>
    <t>Double caterpillar sofa,
Double Togo sofa</t>
  </si>
  <si>
    <t>W3975P516697</t>
  </si>
  <si>
    <t>135*102*70
SH38</t>
  </si>
  <si>
    <t>53*40.2*27.6
SH15</t>
  </si>
  <si>
    <t>63
58</t>
  </si>
  <si>
    <t>W3975P516698</t>
  </si>
  <si>
    <t>W3975P516699</t>
  </si>
  <si>
    <t>W3975S00123</t>
  </si>
  <si>
    <t>225*102*70
SH38</t>
  </si>
  <si>
    <t>88.5*40.2*27.6
SH15</t>
  </si>
  <si>
    <t>49*12*12*2</t>
  </si>
  <si>
    <t>44+63=107
40+58=98</t>
  </si>
  <si>
    <t>W3975S00122</t>
  </si>
  <si>
    <t>W3975S00121</t>
  </si>
  <si>
    <t>GIGA SKU
以此为准</t>
  </si>
  <si>
    <t>Upholstered Sectional Sofa 
6sets 2ottoman</t>
  </si>
  <si>
    <t>W3975S00181</t>
  </si>
  <si>
    <t>180*90*62
SH42</t>
  </si>
  <si>
    <t>71*35.4*24.4inch</t>
  </si>
  <si>
    <t>11*11*32*2</t>
  </si>
  <si>
    <t>25
23</t>
  </si>
  <si>
    <t>全涤面料*高密度海绵*优质弹簧
承重330ibs</t>
  </si>
  <si>
    <t>W3975S00182</t>
  </si>
  <si>
    <t>灯芯绒黑色
BLACK</t>
  </si>
  <si>
    <t>W3975S00183</t>
  </si>
  <si>
    <t>灯芯绒驼色
CAMEL</t>
  </si>
  <si>
    <t>330*91*62
脚踏91*74*42
SH42</t>
  </si>
  <si>
    <t>130*35*24
SH16.5</t>
  </si>
  <si>
    <t>14*14*41*2
11*11*32*2</t>
  </si>
  <si>
    <t>168
180</t>
  </si>
  <si>
    <t>W3975S00185</t>
  </si>
  <si>
    <t>W3975S00184</t>
  </si>
  <si>
    <t>Upholstered Sectional Sofa </t>
  </si>
  <si>
    <t>W3975S00039</t>
  </si>
  <si>
    <t xml:space="preserve">254*90*62
脚踏90*74*42
</t>
  </si>
  <si>
    <t>100*35*24</t>
  </si>
  <si>
    <t>14*14*41*2</t>
  </si>
  <si>
    <t>70+65=135
66+61=127</t>
  </si>
  <si>
    <t>W3975S00090</t>
  </si>
  <si>
    <t>W3975S00041</t>
  </si>
  <si>
    <t>W3975S00042</t>
  </si>
  <si>
    <t>灯芯绒米白色
WHITE</t>
  </si>
  <si>
    <t>OTTOMAN</t>
  </si>
  <si>
    <t>W3975P455210</t>
  </si>
  <si>
    <t>脚踏90*74*42</t>
  </si>
  <si>
    <t>35*29*17</t>
  </si>
  <si>
    <t>11*11*32</t>
  </si>
  <si>
    <t>W3975P455211</t>
  </si>
  <si>
    <t>W3975P455212</t>
  </si>
  <si>
    <t xml:space="preserve">产品图片
</t>
  </si>
  <si>
    <t>Convertible Chaise Lounge-cup</t>
  </si>
  <si>
    <t>W5885P517231</t>
  </si>
  <si>
    <t>长毛绒黑色black
带杯托</t>
  </si>
  <si>
    <r>
      <rPr>
        <sz val="10"/>
        <rFont val="微软雅黑"/>
        <charset val="134"/>
      </rPr>
      <t xml:space="preserve">120*165*60
</t>
    </r>
    <r>
      <rPr>
        <sz val="10"/>
        <rFont val="微软雅黑"/>
        <charset val="0"/>
      </rPr>
      <t>坐高42</t>
    </r>
  </si>
  <si>
    <t>47*65*24</t>
  </si>
  <si>
    <t>15*15*53</t>
  </si>
  <si>
    <t>76
70</t>
  </si>
  <si>
    <t>W5885P517232</t>
  </si>
  <si>
    <t>长毛绒灰色grey
带杯托</t>
  </si>
  <si>
    <t>W5885P517229</t>
  </si>
  <si>
    <t>长毛绒白色WHITE
带杯托</t>
  </si>
  <si>
    <t>W3975P502850</t>
  </si>
  <si>
    <t>长毛绒米黄色Beige
带杯托</t>
  </si>
  <si>
    <t>W5885P549501</t>
  </si>
  <si>
    <t>长毛绒咖啡色coffer
带杯托</t>
  </si>
  <si>
    <t>Convertible Chaise Lounge</t>
  </si>
  <si>
    <t>W5885P548240</t>
  </si>
  <si>
    <t>棕色长毛绒
HJ25-21</t>
  </si>
  <si>
    <t>W5885P548263</t>
  </si>
  <si>
    <t>长毛绒绿色green
带杯托</t>
  </si>
  <si>
    <t>W3975P502852</t>
  </si>
  <si>
    <t>灯芯绒黑色
black
带杯托</t>
  </si>
  <si>
    <t>W3975P502853</t>
  </si>
  <si>
    <t>灯芯绒灰色grey
带杯托</t>
  </si>
  <si>
    <t>W3975P533644</t>
  </si>
  <si>
    <t>千鸟格黑白色BLACK-WHITE</t>
  </si>
  <si>
    <t>W5885P517228</t>
  </si>
  <si>
    <t>长毛绒黑色black
635</t>
  </si>
  <si>
    <t>W5885P517224</t>
  </si>
  <si>
    <t>长毛绒灰色grey
不带杯托</t>
  </si>
  <si>
    <t>W3975P505134</t>
  </si>
  <si>
    <t>长毛绒白色white
不带杯托</t>
  </si>
  <si>
    <t>W3975P455215</t>
  </si>
  <si>
    <t>灯芯绒灰色
GREY
不带杯托</t>
  </si>
  <si>
    <t>W3975P455213</t>
  </si>
  <si>
    <t>灯芯绒驼色
Camel
不带杯托</t>
  </si>
  <si>
    <t>W3975P505135</t>
  </si>
  <si>
    <t>灯芯绒橙色
orange
不带杯托</t>
  </si>
  <si>
    <t>W3975P521225</t>
  </si>
  <si>
    <t>长毛绒绿色
green
不带杯托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</si>
</sst>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2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name val="微软雅黑"/>
      <charset val="0"/>
    </font>
    <font>
      <sz val="10"/>
      <color theme="1"/>
      <name val="微软雅黑"/>
      <charset val="134"/>
    </font>
    <font>
      <sz val="11"/>
      <name val="宋体"/>
      <charset val="134"/>
      <scheme val="minor"/>
    </font>
    <font>
      <sz val="10"/>
      <color rgb="FF121212"/>
      <name val="微软雅黑"/>
      <charset val="134"/>
    </font>
    <font>
      <sz val="10"/>
      <color theme="1"/>
      <name val="微软雅黑"/>
      <charset val="0"/>
    </font>
    <font>
      <sz val="10"/>
      <color rgb="FF000000"/>
      <name val="微软雅黑"/>
      <charset val="134"/>
    </font>
    <font>
      <b/>
      <sz val="10"/>
      <name val="微软雅黑"/>
      <charset val="134"/>
    </font>
    <font>
      <b/>
      <sz val="10"/>
      <name val="微软雅黑"/>
      <charset val="0"/>
    </font>
    <font>
      <sz val="10"/>
      <color rgb="FF2861CE"/>
      <name val="微软雅黑"/>
      <charset val="134"/>
    </font>
    <font>
      <b/>
      <sz val="10"/>
      <color rgb="FF1212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7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1.jpeg"/><Relationship Id="rId8" Type="http://schemas.openxmlformats.org/officeDocument/2006/relationships/image" Target="media/image80.jpeg"/><Relationship Id="rId7" Type="http://schemas.openxmlformats.org/officeDocument/2006/relationships/image" Target="NULL" TargetMode="External"/><Relationship Id="rId6" Type="http://schemas.openxmlformats.org/officeDocument/2006/relationships/image" Target="media/image79.jpeg"/><Relationship Id="rId5" Type="http://schemas.openxmlformats.org/officeDocument/2006/relationships/image" Target="media/image78.jpeg"/><Relationship Id="rId4" Type="http://schemas.openxmlformats.org/officeDocument/2006/relationships/image" Target="media/image77.png"/><Relationship Id="rId3" Type="http://schemas.openxmlformats.org/officeDocument/2006/relationships/image" Target="media/image76.png"/><Relationship Id="rId2" Type="http://schemas.openxmlformats.org/officeDocument/2006/relationships/image" Target="media/image75.png"/><Relationship Id="rId17" Type="http://schemas.openxmlformats.org/officeDocument/2006/relationships/image" Target="media/image89.jpeg"/><Relationship Id="rId16" Type="http://schemas.openxmlformats.org/officeDocument/2006/relationships/image" Target="media/image88.jpeg"/><Relationship Id="rId15" Type="http://schemas.openxmlformats.org/officeDocument/2006/relationships/image" Target="media/image87.png"/><Relationship Id="rId14" Type="http://schemas.openxmlformats.org/officeDocument/2006/relationships/image" Target="media/image86.png"/><Relationship Id="rId13" Type="http://schemas.openxmlformats.org/officeDocument/2006/relationships/image" Target="media/image85.png"/><Relationship Id="rId12" Type="http://schemas.openxmlformats.org/officeDocument/2006/relationships/image" Target="media/image84.png"/><Relationship Id="rId11" Type="http://schemas.openxmlformats.org/officeDocument/2006/relationships/image" Target="media/image83.png"/><Relationship Id="rId10" Type="http://schemas.openxmlformats.org/officeDocument/2006/relationships/image" Target="media/image82.png"/><Relationship Id="rId1" Type="http://schemas.openxmlformats.org/officeDocument/2006/relationships/image" Target="media/image7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www.wps.cn/officeDocument/2020/cellImage" Target="cellimag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9.jpeg"/><Relationship Id="rId8" Type="http://schemas.openxmlformats.org/officeDocument/2006/relationships/image" Target="../media/image18.jpeg"/><Relationship Id="rId7" Type="http://schemas.openxmlformats.org/officeDocument/2006/relationships/image" Target="../media/image17.jpeg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4" Type="http://schemas.openxmlformats.org/officeDocument/2006/relationships/image" Target="../media/image14.jpeg"/><Relationship Id="rId3" Type="http://schemas.openxmlformats.org/officeDocument/2006/relationships/image" Target="../media/image13.jpeg"/><Relationship Id="rId2" Type="http://schemas.openxmlformats.org/officeDocument/2006/relationships/image" Target="NULL" TargetMode="External"/><Relationship Id="rId10" Type="http://schemas.openxmlformats.org/officeDocument/2006/relationships/image" Target="../media/image20.jpeg"/><Relationship Id="rId1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29.jpeg"/><Relationship Id="rId8" Type="http://schemas.openxmlformats.org/officeDocument/2006/relationships/image" Target="../media/image28.jpeg"/><Relationship Id="rId7" Type="http://schemas.openxmlformats.org/officeDocument/2006/relationships/image" Target="../media/image27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2" Type="http://schemas.openxmlformats.org/officeDocument/2006/relationships/image" Target="../media/image32.jpeg"/><Relationship Id="rId11" Type="http://schemas.openxmlformats.org/officeDocument/2006/relationships/image" Target="../media/image31.jpeg"/><Relationship Id="rId10" Type="http://schemas.openxmlformats.org/officeDocument/2006/relationships/image" Target="../media/image30.jpeg"/><Relationship Id="rId1" Type="http://schemas.openxmlformats.org/officeDocument/2006/relationships/image" Target="../media/image2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jpeg"/><Relationship Id="rId2" Type="http://schemas.openxmlformats.org/officeDocument/2006/relationships/image" Target="../media/image34.jpeg"/><Relationship Id="rId1" Type="http://schemas.openxmlformats.org/officeDocument/2006/relationships/image" Target="../media/image33.jpe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43.png"/><Relationship Id="rId8" Type="http://schemas.openxmlformats.org/officeDocument/2006/relationships/image" Target="../media/image42.png"/><Relationship Id="rId7" Type="http://schemas.openxmlformats.org/officeDocument/2006/relationships/image" Target="../media/image41.png"/><Relationship Id="rId6" Type="http://schemas.openxmlformats.org/officeDocument/2006/relationships/image" Target="../media/image40.jpeg"/><Relationship Id="rId5" Type="http://schemas.openxmlformats.org/officeDocument/2006/relationships/image" Target="../media/image39.jpeg"/><Relationship Id="rId4" Type="http://schemas.openxmlformats.org/officeDocument/2006/relationships/image" Target="../media/image38.jpeg"/><Relationship Id="rId3" Type="http://schemas.openxmlformats.org/officeDocument/2006/relationships/image" Target="../media/image37.jpeg"/><Relationship Id="rId2" Type="http://schemas.openxmlformats.org/officeDocument/2006/relationships/image" Target="NULL" TargetMode="External"/><Relationship Id="rId10" Type="http://schemas.openxmlformats.org/officeDocument/2006/relationships/image" Target="../media/image44.png"/><Relationship Id="rId1" Type="http://schemas.openxmlformats.org/officeDocument/2006/relationships/image" Target="../media/image36.jpeg"/></Relationships>
</file>

<file path=xl/drawings/_rels/drawing7.xml.rels><?xml version="1.0" encoding="UTF-8" standalone="yes"?>
<Relationships xmlns="http://schemas.openxmlformats.org/package/2006/relationships"><Relationship Id="rId9" Type="http://schemas.openxmlformats.org/officeDocument/2006/relationships/image" Target="../media/image52.jpeg"/><Relationship Id="rId8" Type="http://schemas.openxmlformats.org/officeDocument/2006/relationships/image" Target="../media/image51.jpeg"/><Relationship Id="rId7" Type="http://schemas.openxmlformats.org/officeDocument/2006/relationships/image" Target="../media/image50.jpeg"/><Relationship Id="rId6" Type="http://schemas.openxmlformats.org/officeDocument/2006/relationships/image" Target="../media/image49.jpeg"/><Relationship Id="rId5" Type="http://schemas.openxmlformats.org/officeDocument/2006/relationships/image" Target="../media/image48.png"/><Relationship Id="rId4" Type="http://schemas.openxmlformats.org/officeDocument/2006/relationships/image" Target="../media/image47.jpeg"/><Relationship Id="rId3" Type="http://schemas.openxmlformats.org/officeDocument/2006/relationships/image" Target="NULL" TargetMode="External"/><Relationship Id="rId2" Type="http://schemas.openxmlformats.org/officeDocument/2006/relationships/image" Target="../media/image46.jpeg"/><Relationship Id="rId13" Type="http://schemas.openxmlformats.org/officeDocument/2006/relationships/image" Target="../media/image56.png"/><Relationship Id="rId12" Type="http://schemas.openxmlformats.org/officeDocument/2006/relationships/image" Target="../media/image55.jpeg"/><Relationship Id="rId11" Type="http://schemas.openxmlformats.org/officeDocument/2006/relationships/image" Target="../media/image54.jpeg"/><Relationship Id="rId10" Type="http://schemas.openxmlformats.org/officeDocument/2006/relationships/image" Target="../media/image53.jpeg"/><Relationship Id="rId1" Type="http://schemas.openxmlformats.org/officeDocument/2006/relationships/image" Target="../media/image45.png"/></Relationships>
</file>

<file path=xl/drawings/_rels/drawing8.xml.rels><?xml version="1.0" encoding="UTF-8" standalone="yes"?>
<Relationships xmlns="http://schemas.openxmlformats.org/package/2006/relationships"><Relationship Id="rId9" Type="http://schemas.openxmlformats.org/officeDocument/2006/relationships/image" Target="../media/image64.jpeg"/><Relationship Id="rId8" Type="http://schemas.openxmlformats.org/officeDocument/2006/relationships/image" Target="../media/image63.jpeg"/><Relationship Id="rId7" Type="http://schemas.openxmlformats.org/officeDocument/2006/relationships/image" Target="../media/image62.jpeg"/><Relationship Id="rId6" Type="http://schemas.openxmlformats.org/officeDocument/2006/relationships/image" Target="../media/image61.png"/><Relationship Id="rId5" Type="http://schemas.openxmlformats.org/officeDocument/2006/relationships/image" Target="../media/image60.png"/><Relationship Id="rId4" Type="http://schemas.openxmlformats.org/officeDocument/2006/relationships/image" Target="../media/image59.png"/><Relationship Id="rId3" Type="http://schemas.openxmlformats.org/officeDocument/2006/relationships/image" Target="NULL" TargetMode="External"/><Relationship Id="rId2" Type="http://schemas.openxmlformats.org/officeDocument/2006/relationships/image" Target="../media/image58.jpeg"/><Relationship Id="rId18" Type="http://schemas.openxmlformats.org/officeDocument/2006/relationships/image" Target="../media/image73.jpeg"/><Relationship Id="rId17" Type="http://schemas.openxmlformats.org/officeDocument/2006/relationships/image" Target="../media/image72.jpeg"/><Relationship Id="rId16" Type="http://schemas.openxmlformats.org/officeDocument/2006/relationships/image" Target="../media/image71.jpeg"/><Relationship Id="rId15" Type="http://schemas.openxmlformats.org/officeDocument/2006/relationships/image" Target="../media/image70.jpeg"/><Relationship Id="rId14" Type="http://schemas.openxmlformats.org/officeDocument/2006/relationships/image" Target="../media/image69.jpeg"/><Relationship Id="rId13" Type="http://schemas.openxmlformats.org/officeDocument/2006/relationships/image" Target="../media/image68.jpeg"/><Relationship Id="rId12" Type="http://schemas.openxmlformats.org/officeDocument/2006/relationships/image" Target="../media/image67.png"/><Relationship Id="rId11" Type="http://schemas.openxmlformats.org/officeDocument/2006/relationships/image" Target="../media/image66.jpeg"/><Relationship Id="rId10" Type="http://schemas.openxmlformats.org/officeDocument/2006/relationships/image" Target="../media/image65.jpeg"/><Relationship Id="rId1" Type="http://schemas.openxmlformats.org/officeDocument/2006/relationships/image" Target="../media/image57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216535</xdr:colOff>
      <xdr:row>2</xdr:row>
      <xdr:rowOff>53975</xdr:rowOff>
    </xdr:from>
    <xdr:to>
      <xdr:col>2</xdr:col>
      <xdr:colOff>1696720</xdr:colOff>
      <xdr:row>2</xdr:row>
      <xdr:rowOff>1545590</xdr:rowOff>
    </xdr:to>
    <xdr:pic>
      <xdr:nvPicPr>
        <xdr:cNvPr id="3" name="图片 2" descr="W3975P484391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2505075"/>
          <a:ext cx="1480185" cy="1491615"/>
        </a:xfrm>
        <a:prstGeom prst="rect">
          <a:avLst/>
        </a:prstGeom>
      </xdr:spPr>
    </xdr:pic>
    <xdr:clientData/>
  </xdr:twoCellAnchor>
  <xdr:twoCellAnchor editAs="oneCell">
    <xdr:from>
      <xdr:col>2</xdr:col>
      <xdr:colOff>202565</xdr:colOff>
      <xdr:row>1</xdr:row>
      <xdr:rowOff>83820</xdr:rowOff>
    </xdr:from>
    <xdr:to>
      <xdr:col>2</xdr:col>
      <xdr:colOff>1673860</xdr:colOff>
      <xdr:row>1</xdr:row>
      <xdr:rowOff>1562100</xdr:rowOff>
    </xdr:to>
    <xdr:pic>
      <xdr:nvPicPr>
        <xdr:cNvPr id="4" name="图片 3" descr="W3975P484388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68295" y="883920"/>
          <a:ext cx="1471295" cy="1478280"/>
        </a:xfrm>
        <a:prstGeom prst="rect">
          <a:avLst/>
        </a:prstGeom>
      </xdr:spPr>
    </xdr:pic>
    <xdr:clientData/>
  </xdr:twoCellAnchor>
  <xdr:twoCellAnchor editAs="oneCell">
    <xdr:from>
      <xdr:col>2</xdr:col>
      <xdr:colOff>193040</xdr:colOff>
      <xdr:row>3</xdr:row>
      <xdr:rowOff>62865</xdr:rowOff>
    </xdr:from>
    <xdr:to>
      <xdr:col>2</xdr:col>
      <xdr:colOff>1678940</xdr:colOff>
      <xdr:row>3</xdr:row>
      <xdr:rowOff>1551940</xdr:rowOff>
    </xdr:to>
    <xdr:pic>
      <xdr:nvPicPr>
        <xdr:cNvPr id="8" name="图片 7" descr="W3975P412671 (8)(1-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58770" y="4164965"/>
          <a:ext cx="1485900" cy="1489075"/>
        </a:xfrm>
        <a:prstGeom prst="rect">
          <a:avLst/>
        </a:prstGeom>
      </xdr:spPr>
    </xdr:pic>
    <xdr:clientData/>
  </xdr:twoCellAnchor>
  <xdr:twoCellAnchor editAs="oneCell">
    <xdr:from>
      <xdr:col>2</xdr:col>
      <xdr:colOff>148590</xdr:colOff>
      <xdr:row>4</xdr:row>
      <xdr:rowOff>69850</xdr:rowOff>
    </xdr:from>
    <xdr:to>
      <xdr:col>2</xdr:col>
      <xdr:colOff>1672590</xdr:colOff>
      <xdr:row>4</xdr:row>
      <xdr:rowOff>1592580</xdr:rowOff>
    </xdr:to>
    <xdr:pic>
      <xdr:nvPicPr>
        <xdr:cNvPr id="10" name="图片 9" descr="W3975P484394 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814320" y="5822950"/>
          <a:ext cx="1524000" cy="1522730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137160</xdr:colOff>
      <xdr:row>5</xdr:row>
      <xdr:rowOff>55245</xdr:rowOff>
    </xdr:from>
    <xdr:to>
      <xdr:col>2</xdr:col>
      <xdr:colOff>1699895</xdr:colOff>
      <xdr:row>5</xdr:row>
      <xdr:rowOff>1614805</xdr:rowOff>
    </xdr:to>
    <xdr:pic>
      <xdr:nvPicPr>
        <xdr:cNvPr id="11" name="图片 10" descr="W3975P519736 (3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02890" y="7459345"/>
          <a:ext cx="1562735" cy="1559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297815</xdr:colOff>
      <xdr:row>6</xdr:row>
      <xdr:rowOff>53975</xdr:rowOff>
    </xdr:from>
    <xdr:to>
      <xdr:col>2</xdr:col>
      <xdr:colOff>1383665</xdr:colOff>
      <xdr:row>6</xdr:row>
      <xdr:rowOff>1160145</xdr:rowOff>
    </xdr:to>
    <xdr:pic>
      <xdr:nvPicPr>
        <xdr:cNvPr id="8" name="图片 7" descr="W3975P501416 (1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38045" y="6962775"/>
          <a:ext cx="1085850" cy="1106170"/>
        </a:xfrm>
        <a:prstGeom prst="rect">
          <a:avLst/>
        </a:prstGeom>
      </xdr:spPr>
    </xdr:pic>
    <xdr:clientData/>
  </xdr:twoCellAnchor>
  <xdr:twoCellAnchor editAs="oneCell">
    <xdr:from>
      <xdr:col>2</xdr:col>
      <xdr:colOff>234950</xdr:colOff>
      <xdr:row>5</xdr:row>
      <xdr:rowOff>55880</xdr:rowOff>
    </xdr:from>
    <xdr:to>
      <xdr:col>2</xdr:col>
      <xdr:colOff>1351280</xdr:colOff>
      <xdr:row>5</xdr:row>
      <xdr:rowOff>1192530</xdr:rowOff>
    </xdr:to>
    <xdr:pic>
      <xdr:nvPicPr>
        <xdr:cNvPr id="9" name="图片 8" descr="W3975P501415 (1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75180" y="5720080"/>
          <a:ext cx="1116330" cy="1136650"/>
        </a:xfrm>
        <a:prstGeom prst="rect">
          <a:avLst/>
        </a:prstGeom>
      </xdr:spPr>
    </xdr:pic>
    <xdr:clientData/>
  </xdr:twoCellAnchor>
  <xdr:twoCellAnchor editAs="oneCell">
    <xdr:from>
      <xdr:col>2</xdr:col>
      <xdr:colOff>229870</xdr:colOff>
      <xdr:row>4</xdr:row>
      <xdr:rowOff>30480</xdr:rowOff>
    </xdr:from>
    <xdr:to>
      <xdr:col>2</xdr:col>
      <xdr:colOff>1379220</xdr:colOff>
      <xdr:row>4</xdr:row>
      <xdr:rowOff>1176020</xdr:rowOff>
    </xdr:to>
    <xdr:pic>
      <xdr:nvPicPr>
        <xdr:cNvPr id="10" name="图片 9" descr="W3975P501414 (12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70100" y="4450080"/>
          <a:ext cx="1149350" cy="1145540"/>
        </a:xfrm>
        <a:prstGeom prst="rect">
          <a:avLst/>
        </a:prstGeom>
      </xdr:spPr>
    </xdr:pic>
    <xdr:clientData/>
  </xdr:twoCellAnchor>
  <xdr:twoCellAnchor editAs="oneCell">
    <xdr:from>
      <xdr:col>2</xdr:col>
      <xdr:colOff>193675</xdr:colOff>
      <xdr:row>3</xdr:row>
      <xdr:rowOff>70485</xdr:rowOff>
    </xdr:from>
    <xdr:to>
      <xdr:col>2</xdr:col>
      <xdr:colOff>1309370</xdr:colOff>
      <xdr:row>3</xdr:row>
      <xdr:rowOff>1182370</xdr:rowOff>
    </xdr:to>
    <xdr:pic>
      <xdr:nvPicPr>
        <xdr:cNvPr id="11" name="图片 10" descr="W3975P501413 (12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33905" y="3245485"/>
          <a:ext cx="1115695" cy="1111885"/>
        </a:xfrm>
        <a:prstGeom prst="rect">
          <a:avLst/>
        </a:prstGeom>
      </xdr:spPr>
    </xdr:pic>
    <xdr:clientData/>
  </xdr:twoCellAnchor>
  <xdr:twoCellAnchor editAs="oneCell">
    <xdr:from>
      <xdr:col>2</xdr:col>
      <xdr:colOff>267970</xdr:colOff>
      <xdr:row>2</xdr:row>
      <xdr:rowOff>20320</xdr:rowOff>
    </xdr:from>
    <xdr:to>
      <xdr:col>2</xdr:col>
      <xdr:colOff>1462405</xdr:colOff>
      <xdr:row>2</xdr:row>
      <xdr:rowOff>1209675</xdr:rowOff>
    </xdr:to>
    <xdr:pic>
      <xdr:nvPicPr>
        <xdr:cNvPr id="12" name="图片 11" descr="W3975P501412 (22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08200" y="1950720"/>
          <a:ext cx="1194435" cy="1189355"/>
        </a:xfrm>
        <a:prstGeom prst="rect">
          <a:avLst/>
        </a:prstGeom>
      </xdr:spPr>
    </xdr:pic>
    <xdr:clientData/>
  </xdr:twoCellAnchor>
  <xdr:twoCellAnchor editAs="oneCell">
    <xdr:from>
      <xdr:col>2</xdr:col>
      <xdr:colOff>285115</xdr:colOff>
      <xdr:row>1</xdr:row>
      <xdr:rowOff>45720</xdr:rowOff>
    </xdr:from>
    <xdr:to>
      <xdr:col>2</xdr:col>
      <xdr:colOff>1426210</xdr:colOff>
      <xdr:row>1</xdr:row>
      <xdr:rowOff>1180465</xdr:rowOff>
    </xdr:to>
    <xdr:pic>
      <xdr:nvPicPr>
        <xdr:cNvPr id="13" name="图片 12" descr="W3975P501411 (1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25345" y="731520"/>
          <a:ext cx="1141095" cy="11347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215265</xdr:colOff>
      <xdr:row>1</xdr:row>
      <xdr:rowOff>61595</xdr:rowOff>
    </xdr:from>
    <xdr:to>
      <xdr:col>2</xdr:col>
      <xdr:colOff>1504315</xdr:colOff>
      <xdr:row>1</xdr:row>
      <xdr:rowOff>1350010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194560" y="721995"/>
          <a:ext cx="1289050" cy="1288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203200</xdr:colOff>
      <xdr:row>2</xdr:row>
      <xdr:rowOff>15240</xdr:rowOff>
    </xdr:from>
    <xdr:to>
      <xdr:col>2</xdr:col>
      <xdr:colOff>1534795</xdr:colOff>
      <xdr:row>2</xdr:row>
      <xdr:rowOff>1346200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182495" y="2072640"/>
          <a:ext cx="1331595" cy="1330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201930</xdr:colOff>
      <xdr:row>3</xdr:row>
      <xdr:rowOff>47625</xdr:rowOff>
    </xdr:from>
    <xdr:to>
      <xdr:col>2</xdr:col>
      <xdr:colOff>1459865</xdr:colOff>
      <xdr:row>3</xdr:row>
      <xdr:rowOff>1304925</xdr:rowOff>
    </xdr:to>
    <xdr:pic>
      <xdr:nvPicPr>
        <xdr:cNvPr id="5" name="图片 4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181225" y="3502025"/>
          <a:ext cx="1257935" cy="1257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212090</xdr:colOff>
      <xdr:row>4</xdr:row>
      <xdr:rowOff>67945</xdr:rowOff>
    </xdr:from>
    <xdr:to>
      <xdr:col>2</xdr:col>
      <xdr:colOff>1450975</xdr:colOff>
      <xdr:row>4</xdr:row>
      <xdr:rowOff>1306830</xdr:rowOff>
    </xdr:to>
    <xdr:pic>
      <xdr:nvPicPr>
        <xdr:cNvPr id="6" name="图片 5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2191385" y="4919345"/>
          <a:ext cx="1238885" cy="1238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233680</xdr:colOff>
      <xdr:row>5</xdr:row>
      <xdr:rowOff>79375</xdr:rowOff>
    </xdr:from>
    <xdr:to>
      <xdr:col>2</xdr:col>
      <xdr:colOff>1503680</xdr:colOff>
      <xdr:row>5</xdr:row>
      <xdr:rowOff>1349375</xdr:rowOff>
    </xdr:to>
    <xdr:pic>
      <xdr:nvPicPr>
        <xdr:cNvPr id="15" name="图片 14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2212975" y="6327775"/>
          <a:ext cx="1270000" cy="127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243205</xdr:colOff>
      <xdr:row>6</xdr:row>
      <xdr:rowOff>78740</xdr:rowOff>
    </xdr:from>
    <xdr:to>
      <xdr:col>2</xdr:col>
      <xdr:colOff>1480820</xdr:colOff>
      <xdr:row>6</xdr:row>
      <xdr:rowOff>1316355</xdr:rowOff>
    </xdr:to>
    <xdr:pic>
      <xdr:nvPicPr>
        <xdr:cNvPr id="16" name="图片 15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2222500" y="7724140"/>
          <a:ext cx="1237615" cy="12376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242570</xdr:colOff>
      <xdr:row>7</xdr:row>
      <xdr:rowOff>69850</xdr:rowOff>
    </xdr:from>
    <xdr:to>
      <xdr:col>2</xdr:col>
      <xdr:colOff>1423670</xdr:colOff>
      <xdr:row>7</xdr:row>
      <xdr:rowOff>1250950</xdr:rowOff>
    </xdr:to>
    <xdr:pic>
      <xdr:nvPicPr>
        <xdr:cNvPr id="17" name="图片 16" descr="373-001/奥斯曼//黑色/灯芯绒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2221865" y="9112250"/>
          <a:ext cx="11811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190500</xdr:colOff>
      <xdr:row>8</xdr:row>
      <xdr:rowOff>57785</xdr:rowOff>
    </xdr:from>
    <xdr:to>
      <xdr:col>2</xdr:col>
      <xdr:colOff>1513840</xdr:colOff>
      <xdr:row>8</xdr:row>
      <xdr:rowOff>1381125</xdr:rowOff>
    </xdr:to>
    <xdr:pic>
      <xdr:nvPicPr>
        <xdr:cNvPr id="18" name="图片 17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2169795" y="10497185"/>
          <a:ext cx="1323340" cy="1323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190500</xdr:colOff>
      <xdr:row>9</xdr:row>
      <xdr:rowOff>26035</xdr:rowOff>
    </xdr:from>
    <xdr:to>
      <xdr:col>2</xdr:col>
      <xdr:colOff>1499235</xdr:colOff>
      <xdr:row>9</xdr:row>
      <xdr:rowOff>1334135</xdr:rowOff>
    </xdr:to>
    <xdr:pic>
      <xdr:nvPicPr>
        <xdr:cNvPr id="19" name="图片 18" descr="奥斯曼蓝灯芯绒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2169795" y="11862435"/>
          <a:ext cx="1308735" cy="1308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59690</xdr:colOff>
      <xdr:row>8</xdr:row>
      <xdr:rowOff>50165</xdr:rowOff>
    </xdr:from>
    <xdr:to>
      <xdr:col>2</xdr:col>
      <xdr:colOff>1534160</xdr:colOff>
      <xdr:row>8</xdr:row>
      <xdr:rowOff>1130300</xdr:rowOff>
    </xdr:to>
    <xdr:pic>
      <xdr:nvPicPr>
        <xdr:cNvPr id="15" name="图片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85010" y="9994265"/>
          <a:ext cx="1474470" cy="108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114935</xdr:colOff>
      <xdr:row>5</xdr:row>
      <xdr:rowOff>33655</xdr:rowOff>
    </xdr:from>
    <xdr:to>
      <xdr:col>2</xdr:col>
      <xdr:colOff>1334770</xdr:colOff>
      <xdr:row>5</xdr:row>
      <xdr:rowOff>1263650</xdr:rowOff>
    </xdr:to>
    <xdr:pic>
      <xdr:nvPicPr>
        <xdr:cNvPr id="16" name="图片 15" descr="W3975P444659-605-GREY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40255" y="6091555"/>
          <a:ext cx="1219835" cy="1229995"/>
        </a:xfrm>
        <a:prstGeom prst="rect">
          <a:avLst/>
        </a:prstGeom>
      </xdr:spPr>
    </xdr:pic>
    <xdr:clientData/>
  </xdr:twoCellAnchor>
  <xdr:twoCellAnchor editAs="oneCell">
    <xdr:from>
      <xdr:col>2</xdr:col>
      <xdr:colOff>198755</xdr:colOff>
      <xdr:row>4</xdr:row>
      <xdr:rowOff>67310</xdr:rowOff>
    </xdr:from>
    <xdr:to>
      <xdr:col>2</xdr:col>
      <xdr:colOff>1322705</xdr:colOff>
      <xdr:row>4</xdr:row>
      <xdr:rowOff>1204595</xdr:rowOff>
    </xdr:to>
    <xdr:pic>
      <xdr:nvPicPr>
        <xdr:cNvPr id="17" name="图片 16" descr="W3975P437949 (3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24075" y="4829810"/>
          <a:ext cx="1123950" cy="1137285"/>
        </a:xfrm>
        <a:prstGeom prst="rect">
          <a:avLst/>
        </a:prstGeom>
      </xdr:spPr>
    </xdr:pic>
    <xdr:clientData/>
  </xdr:twoCellAnchor>
  <xdr:twoCellAnchor editAs="oneCell">
    <xdr:from>
      <xdr:col>2</xdr:col>
      <xdr:colOff>217805</xdr:colOff>
      <xdr:row>3</xdr:row>
      <xdr:rowOff>73025</xdr:rowOff>
    </xdr:from>
    <xdr:to>
      <xdr:col>2</xdr:col>
      <xdr:colOff>1376045</xdr:colOff>
      <xdr:row>3</xdr:row>
      <xdr:rowOff>1245235</xdr:rowOff>
    </xdr:to>
    <xdr:pic>
      <xdr:nvPicPr>
        <xdr:cNvPr id="18" name="图片 17" descr="W3975P437948 (3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43125" y="3540125"/>
          <a:ext cx="1158240" cy="1172210"/>
        </a:xfrm>
        <a:prstGeom prst="rect">
          <a:avLst/>
        </a:prstGeom>
      </xdr:spPr>
    </xdr:pic>
    <xdr:clientData/>
  </xdr:twoCellAnchor>
  <xdr:twoCellAnchor editAs="oneCell">
    <xdr:from>
      <xdr:col>2</xdr:col>
      <xdr:colOff>237490</xdr:colOff>
      <xdr:row>2</xdr:row>
      <xdr:rowOff>59055</xdr:rowOff>
    </xdr:from>
    <xdr:to>
      <xdr:col>2</xdr:col>
      <xdr:colOff>1379855</xdr:colOff>
      <xdr:row>2</xdr:row>
      <xdr:rowOff>1214755</xdr:rowOff>
    </xdr:to>
    <xdr:pic>
      <xdr:nvPicPr>
        <xdr:cNvPr id="20" name="图片 19" descr="W3975P437947-605-Blue-C (4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62810" y="2230755"/>
          <a:ext cx="1142365" cy="1155700"/>
        </a:xfrm>
        <a:prstGeom prst="rect">
          <a:avLst/>
        </a:prstGeom>
      </xdr:spPr>
    </xdr:pic>
    <xdr:clientData/>
  </xdr:twoCellAnchor>
  <xdr:twoCellAnchor editAs="oneCell">
    <xdr:from>
      <xdr:col>2</xdr:col>
      <xdr:colOff>189865</xdr:colOff>
      <xdr:row>1</xdr:row>
      <xdr:rowOff>22860</xdr:rowOff>
    </xdr:from>
    <xdr:to>
      <xdr:col>2</xdr:col>
      <xdr:colOff>1377950</xdr:colOff>
      <xdr:row>1</xdr:row>
      <xdr:rowOff>1228725</xdr:rowOff>
    </xdr:to>
    <xdr:pic>
      <xdr:nvPicPr>
        <xdr:cNvPr id="21" name="图片 20" descr="W3975P437946PINK (1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15185" y="899160"/>
          <a:ext cx="1188085" cy="1205865"/>
        </a:xfrm>
        <a:prstGeom prst="rect">
          <a:avLst/>
        </a:prstGeom>
      </xdr:spPr>
    </xdr:pic>
    <xdr:clientData/>
  </xdr:twoCellAnchor>
  <xdr:twoCellAnchor editAs="oneCell">
    <xdr:from>
      <xdr:col>2</xdr:col>
      <xdr:colOff>146050</xdr:colOff>
      <xdr:row>7</xdr:row>
      <xdr:rowOff>31750</xdr:rowOff>
    </xdr:from>
    <xdr:to>
      <xdr:col>2</xdr:col>
      <xdr:colOff>1352550</xdr:colOff>
      <xdr:row>7</xdr:row>
      <xdr:rowOff>1251585</xdr:rowOff>
    </xdr:to>
    <xdr:pic>
      <xdr:nvPicPr>
        <xdr:cNvPr id="22" name="图片 21" descr="W3975P440929 (13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71370" y="8680450"/>
          <a:ext cx="1206500" cy="1219835"/>
        </a:xfrm>
        <a:prstGeom prst="rect">
          <a:avLst/>
        </a:prstGeom>
      </xdr:spPr>
    </xdr:pic>
    <xdr:clientData/>
  </xdr:twoCellAnchor>
  <xdr:twoCellAnchor editAs="oneCell">
    <xdr:from>
      <xdr:col>2</xdr:col>
      <xdr:colOff>198755</xdr:colOff>
      <xdr:row>6</xdr:row>
      <xdr:rowOff>36195</xdr:rowOff>
    </xdr:from>
    <xdr:to>
      <xdr:col>2</xdr:col>
      <xdr:colOff>1392555</xdr:colOff>
      <xdr:row>6</xdr:row>
      <xdr:rowOff>1236980</xdr:rowOff>
    </xdr:to>
    <xdr:pic>
      <xdr:nvPicPr>
        <xdr:cNvPr id="23" name="图片 22" descr="W3975P440925 (13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24075" y="7389495"/>
          <a:ext cx="1193800" cy="1200785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</xdr:colOff>
      <xdr:row>12</xdr:row>
      <xdr:rowOff>52070</xdr:rowOff>
    </xdr:from>
    <xdr:to>
      <xdr:col>2</xdr:col>
      <xdr:colOff>1366520</xdr:colOff>
      <xdr:row>12</xdr:row>
      <xdr:rowOff>1207770</xdr:rowOff>
    </xdr:to>
    <xdr:pic>
      <xdr:nvPicPr>
        <xdr:cNvPr id="25" name="图片 24" descr="W3975P455224 (13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150110" y="15177770"/>
          <a:ext cx="1141730" cy="1155700"/>
        </a:xfrm>
        <a:prstGeom prst="rect">
          <a:avLst/>
        </a:prstGeom>
      </xdr:spPr>
    </xdr:pic>
    <xdr:clientData/>
  </xdr:twoCellAnchor>
  <xdr:twoCellAnchor editAs="oneCell">
    <xdr:from>
      <xdr:col>2</xdr:col>
      <xdr:colOff>226060</xdr:colOff>
      <xdr:row>11</xdr:row>
      <xdr:rowOff>36195</xdr:rowOff>
    </xdr:from>
    <xdr:to>
      <xdr:col>2</xdr:col>
      <xdr:colOff>1461770</xdr:colOff>
      <xdr:row>11</xdr:row>
      <xdr:rowOff>1285875</xdr:rowOff>
    </xdr:to>
    <xdr:pic>
      <xdr:nvPicPr>
        <xdr:cNvPr id="26" name="图片 25" descr="W3975P455223 (14)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51380" y="13866495"/>
          <a:ext cx="1235710" cy="1249680"/>
        </a:xfrm>
        <a:prstGeom prst="rect">
          <a:avLst/>
        </a:prstGeom>
      </xdr:spPr>
    </xdr:pic>
    <xdr:clientData/>
  </xdr:twoCellAnchor>
  <xdr:twoCellAnchor editAs="oneCell">
    <xdr:from>
      <xdr:col>2</xdr:col>
      <xdr:colOff>189230</xdr:colOff>
      <xdr:row>10</xdr:row>
      <xdr:rowOff>77470</xdr:rowOff>
    </xdr:from>
    <xdr:to>
      <xdr:col>2</xdr:col>
      <xdr:colOff>1325245</xdr:colOff>
      <xdr:row>10</xdr:row>
      <xdr:rowOff>1225550</xdr:rowOff>
    </xdr:to>
    <xdr:pic>
      <xdr:nvPicPr>
        <xdr:cNvPr id="27" name="图片 26" descr="W3975P455222 (15)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14550" y="12612370"/>
          <a:ext cx="1136015" cy="1148080"/>
        </a:xfrm>
        <a:prstGeom prst="rect">
          <a:avLst/>
        </a:prstGeom>
      </xdr:spPr>
    </xdr:pic>
    <xdr:clientData/>
  </xdr:twoCellAnchor>
  <xdr:twoCellAnchor editAs="oneCell">
    <xdr:from>
      <xdr:col>2</xdr:col>
      <xdr:colOff>191770</xdr:colOff>
      <xdr:row>9</xdr:row>
      <xdr:rowOff>43180</xdr:rowOff>
    </xdr:from>
    <xdr:to>
      <xdr:col>2</xdr:col>
      <xdr:colOff>1303020</xdr:colOff>
      <xdr:row>9</xdr:row>
      <xdr:rowOff>1169035</xdr:rowOff>
    </xdr:to>
    <xdr:pic>
      <xdr:nvPicPr>
        <xdr:cNvPr id="28" name="图片 27" descr="W3975P455221 (13)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17090" y="11282680"/>
          <a:ext cx="1111250" cy="11258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152400</xdr:colOff>
      <xdr:row>1</xdr:row>
      <xdr:rowOff>58420</xdr:rowOff>
    </xdr:from>
    <xdr:to>
      <xdr:col>2</xdr:col>
      <xdr:colOff>1231900</xdr:colOff>
      <xdr:row>1</xdr:row>
      <xdr:rowOff>1138555</xdr:rowOff>
    </xdr:to>
    <xdr:pic>
      <xdr:nvPicPr>
        <xdr:cNvPr id="2" name="图片 1" descr="W3975P530974-orange-corduroy (3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03220" y="642620"/>
          <a:ext cx="1079500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248285</xdr:colOff>
      <xdr:row>2</xdr:row>
      <xdr:rowOff>161290</xdr:rowOff>
    </xdr:from>
    <xdr:to>
      <xdr:col>2</xdr:col>
      <xdr:colOff>1328420</xdr:colOff>
      <xdr:row>2</xdr:row>
      <xdr:rowOff>1241425</xdr:rowOff>
    </xdr:to>
    <xdr:pic>
      <xdr:nvPicPr>
        <xdr:cNvPr id="3" name="图片 2" descr="W3975P530983-camel-2680 (3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9105" y="1951990"/>
          <a:ext cx="108013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215900</xdr:colOff>
      <xdr:row>3</xdr:row>
      <xdr:rowOff>127000</xdr:rowOff>
    </xdr:from>
    <xdr:to>
      <xdr:col>2</xdr:col>
      <xdr:colOff>1296035</xdr:colOff>
      <xdr:row>3</xdr:row>
      <xdr:rowOff>1207135</xdr:rowOff>
    </xdr:to>
    <xdr:pic>
      <xdr:nvPicPr>
        <xdr:cNvPr id="4" name="图片 3" descr="W3975P531036-blue-corduroy-2680 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66720" y="3327400"/>
          <a:ext cx="1080135" cy="10801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143510</xdr:colOff>
      <xdr:row>1</xdr:row>
      <xdr:rowOff>6985</xdr:rowOff>
    </xdr:from>
    <xdr:to>
      <xdr:col>2</xdr:col>
      <xdr:colOff>1342390</xdr:colOff>
      <xdr:row>1</xdr:row>
      <xdr:rowOff>1207135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905760" y="591185"/>
          <a:ext cx="1198880" cy="1200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235585</xdr:colOff>
      <xdr:row>2</xdr:row>
      <xdr:rowOff>76835</xdr:rowOff>
    </xdr:from>
    <xdr:to>
      <xdr:col>2</xdr:col>
      <xdr:colOff>1442720</xdr:colOff>
      <xdr:row>2</xdr:row>
      <xdr:rowOff>1294765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997835" y="2213610"/>
          <a:ext cx="1207135" cy="12179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235585</xdr:colOff>
      <xdr:row>3</xdr:row>
      <xdr:rowOff>6985</xdr:rowOff>
    </xdr:from>
    <xdr:to>
      <xdr:col>2</xdr:col>
      <xdr:colOff>1442720</xdr:colOff>
      <xdr:row>3</xdr:row>
      <xdr:rowOff>1256665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2997835" y="3696335"/>
          <a:ext cx="1207135" cy="12496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172720</xdr:colOff>
      <xdr:row>4</xdr:row>
      <xdr:rowOff>55245</xdr:rowOff>
    </xdr:from>
    <xdr:to>
      <xdr:col>2</xdr:col>
      <xdr:colOff>1442720</xdr:colOff>
      <xdr:row>4</xdr:row>
      <xdr:rowOff>1360805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2934970" y="5297170"/>
          <a:ext cx="1270000" cy="1305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169545</xdr:colOff>
      <xdr:row>5</xdr:row>
      <xdr:rowOff>67945</xdr:rowOff>
    </xdr:from>
    <xdr:to>
      <xdr:col>2</xdr:col>
      <xdr:colOff>1442720</xdr:colOff>
      <xdr:row>5</xdr:row>
      <xdr:rowOff>1312545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2931795" y="6861810"/>
          <a:ext cx="1273175" cy="1244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163195</xdr:colOff>
      <xdr:row>6</xdr:row>
      <xdr:rowOff>50165</xdr:rowOff>
    </xdr:from>
    <xdr:to>
      <xdr:col>2</xdr:col>
      <xdr:colOff>1442720</xdr:colOff>
      <xdr:row>6</xdr:row>
      <xdr:rowOff>1323975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2925445" y="8395970"/>
          <a:ext cx="1279525" cy="12738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165735</xdr:colOff>
      <xdr:row>9</xdr:row>
      <xdr:rowOff>25400</xdr:rowOff>
    </xdr:from>
    <xdr:to>
      <xdr:col>2</xdr:col>
      <xdr:colOff>1442720</xdr:colOff>
      <xdr:row>9</xdr:row>
      <xdr:rowOff>1282700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27985" y="13011785"/>
          <a:ext cx="1276985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130175</xdr:colOff>
      <xdr:row>8</xdr:row>
      <xdr:rowOff>53975</xdr:rowOff>
    </xdr:from>
    <xdr:to>
      <xdr:col>2</xdr:col>
      <xdr:colOff>1442720</xdr:colOff>
      <xdr:row>8</xdr:row>
      <xdr:rowOff>1346200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892425" y="11496040"/>
          <a:ext cx="1312545" cy="129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172085</xdr:colOff>
      <xdr:row>7</xdr:row>
      <xdr:rowOff>113665</xdr:rowOff>
    </xdr:from>
    <xdr:to>
      <xdr:col>2</xdr:col>
      <xdr:colOff>1442720</xdr:colOff>
      <xdr:row>7</xdr:row>
      <xdr:rowOff>1384935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934335" y="10011410"/>
          <a:ext cx="1270635" cy="1271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128905</xdr:colOff>
      <xdr:row>9</xdr:row>
      <xdr:rowOff>116205</xdr:rowOff>
    </xdr:from>
    <xdr:to>
      <xdr:col>2</xdr:col>
      <xdr:colOff>1633855</xdr:colOff>
      <xdr:row>9</xdr:row>
      <xdr:rowOff>1134745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3020" y="12371705"/>
          <a:ext cx="1504950" cy="1018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222885</xdr:colOff>
      <xdr:row>1</xdr:row>
      <xdr:rowOff>138430</xdr:rowOff>
    </xdr:from>
    <xdr:to>
      <xdr:col>2</xdr:col>
      <xdr:colOff>1419860</xdr:colOff>
      <xdr:row>1</xdr:row>
      <xdr:rowOff>1336040</xdr:rowOff>
    </xdr:to>
    <xdr:pic>
      <xdr:nvPicPr>
        <xdr:cNvPr id="30" name="图片 29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667000" y="811530"/>
          <a:ext cx="1196975" cy="11976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232410</xdr:colOff>
      <xdr:row>2</xdr:row>
      <xdr:rowOff>93980</xdr:rowOff>
    </xdr:from>
    <xdr:to>
      <xdr:col>2</xdr:col>
      <xdr:colOff>1473200</xdr:colOff>
      <xdr:row>2</xdr:row>
      <xdr:rowOff>1336675</xdr:rowOff>
    </xdr:to>
    <xdr:pic>
      <xdr:nvPicPr>
        <xdr:cNvPr id="31" name="图片 30"/>
        <xdr:cNvPicPr>
          <a:picLocks noChangeAspect="1"/>
        </xdr:cNvPicPr>
      </xdr:nvPicPr>
      <xdr:blipFill>
        <a:blip r:embed="rId4" r:link="rId3"/>
        <a:stretch>
          <a:fillRect/>
        </a:stretch>
      </xdr:blipFill>
      <xdr:spPr>
        <a:xfrm>
          <a:off x="2676525" y="2214880"/>
          <a:ext cx="1240790" cy="12426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201930</xdr:colOff>
      <xdr:row>5</xdr:row>
      <xdr:rowOff>85725</xdr:rowOff>
    </xdr:from>
    <xdr:to>
      <xdr:col>2</xdr:col>
      <xdr:colOff>1477010</xdr:colOff>
      <xdr:row>5</xdr:row>
      <xdr:rowOff>1358900</xdr:rowOff>
    </xdr:to>
    <xdr:pic>
      <xdr:nvPicPr>
        <xdr:cNvPr id="9" name="图片 8" descr="d9da5330-492c-450e-9ce7-af30623a9d5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46045" y="6550025"/>
          <a:ext cx="1275080" cy="1273175"/>
        </a:xfrm>
        <a:prstGeom prst="rect">
          <a:avLst/>
        </a:prstGeom>
      </xdr:spPr>
    </xdr:pic>
    <xdr:clientData/>
  </xdr:twoCellAnchor>
  <xdr:twoCellAnchor editAs="oneCell">
    <xdr:from>
      <xdr:col>2</xdr:col>
      <xdr:colOff>169545</xdr:colOff>
      <xdr:row>4</xdr:row>
      <xdr:rowOff>50165</xdr:rowOff>
    </xdr:from>
    <xdr:to>
      <xdr:col>2</xdr:col>
      <xdr:colOff>1498600</xdr:colOff>
      <xdr:row>4</xdr:row>
      <xdr:rowOff>1376680</xdr:rowOff>
    </xdr:to>
    <xdr:pic>
      <xdr:nvPicPr>
        <xdr:cNvPr id="10" name="图片 9" descr="2616-grey-corduroy-6sets(4sets-2ottoman) (2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613660" y="5066665"/>
          <a:ext cx="1329055" cy="1326515"/>
        </a:xfrm>
        <a:prstGeom prst="rect">
          <a:avLst/>
        </a:prstGeom>
      </xdr:spPr>
    </xdr:pic>
    <xdr:clientData/>
  </xdr:twoCellAnchor>
  <xdr:twoCellAnchor editAs="oneCell">
    <xdr:from>
      <xdr:col>2</xdr:col>
      <xdr:colOff>200660</xdr:colOff>
      <xdr:row>3</xdr:row>
      <xdr:rowOff>81280</xdr:rowOff>
    </xdr:from>
    <xdr:to>
      <xdr:col>2</xdr:col>
      <xdr:colOff>1517650</xdr:colOff>
      <xdr:row>3</xdr:row>
      <xdr:rowOff>1397635</xdr:rowOff>
    </xdr:to>
    <xdr:pic>
      <xdr:nvPicPr>
        <xdr:cNvPr id="11" name="图片 10" descr="2616-camel-4SETA and 2OTTOMAN   (2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644775" y="3649980"/>
          <a:ext cx="1316990" cy="1316355"/>
        </a:xfrm>
        <a:prstGeom prst="rect">
          <a:avLst/>
        </a:prstGeom>
      </xdr:spPr>
    </xdr:pic>
    <xdr:clientData/>
  </xdr:twoCellAnchor>
  <xdr:twoCellAnchor editAs="oneCell">
    <xdr:from>
      <xdr:col>2</xdr:col>
      <xdr:colOff>201295</xdr:colOff>
      <xdr:row>6</xdr:row>
      <xdr:rowOff>57785</xdr:rowOff>
    </xdr:from>
    <xdr:to>
      <xdr:col>2</xdr:col>
      <xdr:colOff>1518285</xdr:colOff>
      <xdr:row>6</xdr:row>
      <xdr:rowOff>1376680</xdr:rowOff>
    </xdr:to>
    <xdr:pic>
      <xdr:nvPicPr>
        <xdr:cNvPr id="12" name="图片 11" descr="2616-black-corduroy-W3975S00137 (2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645410" y="7969885"/>
          <a:ext cx="1316990" cy="131889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7</xdr:row>
      <xdr:rowOff>69850</xdr:rowOff>
    </xdr:from>
    <xdr:to>
      <xdr:col>2</xdr:col>
      <xdr:colOff>1487170</xdr:colOff>
      <xdr:row>7</xdr:row>
      <xdr:rowOff>1365250</xdr:rowOff>
    </xdr:to>
    <xdr:pic>
      <xdr:nvPicPr>
        <xdr:cNvPr id="13" name="图片 12" descr="2616-grey-corduroy-4sets(2 sets and 2 counters) (1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634615" y="9429750"/>
          <a:ext cx="1296670" cy="1295400"/>
        </a:xfrm>
        <a:prstGeom prst="rect">
          <a:avLst/>
        </a:prstGeom>
      </xdr:spPr>
    </xdr:pic>
    <xdr:clientData/>
  </xdr:twoCellAnchor>
  <xdr:twoCellAnchor editAs="oneCell">
    <xdr:from>
      <xdr:col>2</xdr:col>
      <xdr:colOff>90805</xdr:colOff>
      <xdr:row>8</xdr:row>
      <xdr:rowOff>154940</xdr:rowOff>
    </xdr:from>
    <xdr:to>
      <xdr:col>2</xdr:col>
      <xdr:colOff>1604645</xdr:colOff>
      <xdr:row>8</xdr:row>
      <xdr:rowOff>1289050</xdr:rowOff>
    </xdr:to>
    <xdr:pic>
      <xdr:nvPicPr>
        <xdr:cNvPr id="14" name="图片 13" descr="NEW-2616CAMEL-W3975S00041 (2)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34920" y="10962640"/>
          <a:ext cx="1513840" cy="1134110"/>
        </a:xfrm>
        <a:prstGeom prst="rect">
          <a:avLst/>
        </a:prstGeom>
      </xdr:spPr>
    </xdr:pic>
    <xdr:clientData/>
  </xdr:twoCellAnchor>
  <xdr:twoCellAnchor editAs="oneCell">
    <xdr:from>
      <xdr:col>2</xdr:col>
      <xdr:colOff>192405</xdr:colOff>
      <xdr:row>10</xdr:row>
      <xdr:rowOff>87630</xdr:rowOff>
    </xdr:from>
    <xdr:to>
      <xdr:col>2</xdr:col>
      <xdr:colOff>1469390</xdr:colOff>
      <xdr:row>10</xdr:row>
      <xdr:rowOff>1366520</xdr:rowOff>
    </xdr:to>
    <xdr:pic>
      <xdr:nvPicPr>
        <xdr:cNvPr id="15" name="图片 14"/>
        <xdr:cNvPicPr>
          <a:picLocks noChangeAspect="1"/>
        </xdr:cNvPicPr>
      </xdr:nvPicPr>
      <xdr:blipFill>
        <a:blip r:embed="rId11" r:link="rId3"/>
        <a:stretch>
          <a:fillRect/>
        </a:stretch>
      </xdr:blipFill>
      <xdr:spPr>
        <a:xfrm>
          <a:off x="2636520" y="13790930"/>
          <a:ext cx="1276985" cy="12788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143510</xdr:colOff>
      <xdr:row>11</xdr:row>
      <xdr:rowOff>52070</xdr:rowOff>
    </xdr:from>
    <xdr:to>
      <xdr:col>2</xdr:col>
      <xdr:colOff>1534795</xdr:colOff>
      <xdr:row>11</xdr:row>
      <xdr:rowOff>1444625</xdr:rowOff>
    </xdr:to>
    <xdr:pic>
      <xdr:nvPicPr>
        <xdr:cNvPr id="16" name="图片 15"/>
        <xdr:cNvPicPr>
          <a:picLocks noChangeAspect="1"/>
        </xdr:cNvPicPr>
      </xdr:nvPicPr>
      <xdr:blipFill>
        <a:blip r:embed="rId12" r:link="rId3"/>
        <a:stretch>
          <a:fillRect/>
        </a:stretch>
      </xdr:blipFill>
      <xdr:spPr>
        <a:xfrm>
          <a:off x="2587625" y="15203170"/>
          <a:ext cx="1391285" cy="13925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269240</xdr:colOff>
      <xdr:row>12</xdr:row>
      <xdr:rowOff>60960</xdr:rowOff>
    </xdr:from>
    <xdr:to>
      <xdr:col>2</xdr:col>
      <xdr:colOff>1555750</xdr:colOff>
      <xdr:row>12</xdr:row>
      <xdr:rowOff>1347470</xdr:rowOff>
    </xdr:to>
    <xdr:pic>
      <xdr:nvPicPr>
        <xdr:cNvPr id="17" name="图片 16"/>
        <xdr:cNvPicPr>
          <a:picLocks noChangeAspect="1"/>
        </xdr:cNvPicPr>
      </xdr:nvPicPr>
      <xdr:blipFill>
        <a:blip r:embed="rId13" r:link="rId3"/>
        <a:stretch>
          <a:fillRect/>
        </a:stretch>
      </xdr:blipFill>
      <xdr:spPr>
        <a:xfrm>
          <a:off x="2713355" y="16659860"/>
          <a:ext cx="1286510" cy="1286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229870</xdr:colOff>
      <xdr:row>14</xdr:row>
      <xdr:rowOff>71120</xdr:rowOff>
    </xdr:from>
    <xdr:to>
      <xdr:col>2</xdr:col>
      <xdr:colOff>1532255</xdr:colOff>
      <xdr:row>14</xdr:row>
      <xdr:rowOff>1257935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31440" y="19210020"/>
          <a:ext cx="1302385" cy="118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263525</xdr:colOff>
      <xdr:row>13</xdr:row>
      <xdr:rowOff>117475</xdr:rowOff>
    </xdr:from>
    <xdr:to>
      <xdr:col>2</xdr:col>
      <xdr:colOff>1598295</xdr:colOff>
      <xdr:row>13</xdr:row>
      <xdr:rowOff>1287780</xdr:rowOff>
    </xdr:to>
    <xdr:pic>
      <xdr:nvPicPr>
        <xdr:cNvPr id="24" name="图片 23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665095" y="17833975"/>
          <a:ext cx="1334770" cy="11703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250190</xdr:colOff>
      <xdr:row>1</xdr:row>
      <xdr:rowOff>74930</xdr:rowOff>
    </xdr:from>
    <xdr:to>
      <xdr:col>2</xdr:col>
      <xdr:colOff>1419860</xdr:colOff>
      <xdr:row>1</xdr:row>
      <xdr:rowOff>1244600</xdr:rowOff>
    </xdr:to>
    <xdr:pic>
      <xdr:nvPicPr>
        <xdr:cNvPr id="6" name="图片 5" descr="087d3b23-df86-484a-933e-8f5e10dfd94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51760" y="722630"/>
          <a:ext cx="1169670" cy="1169670"/>
        </a:xfrm>
        <a:prstGeom prst="rect">
          <a:avLst/>
        </a:prstGeom>
      </xdr:spPr>
    </xdr:pic>
    <xdr:clientData/>
  </xdr:twoCellAnchor>
  <xdr:twoCellAnchor editAs="oneCell">
    <xdr:from>
      <xdr:col>2</xdr:col>
      <xdr:colOff>220345</xdr:colOff>
      <xdr:row>2</xdr:row>
      <xdr:rowOff>41275</xdr:rowOff>
    </xdr:from>
    <xdr:to>
      <xdr:col>2</xdr:col>
      <xdr:colOff>1406525</xdr:colOff>
      <xdr:row>2</xdr:row>
      <xdr:rowOff>1228090</xdr:rowOff>
    </xdr:to>
    <xdr:pic>
      <xdr:nvPicPr>
        <xdr:cNvPr id="15" name="图片 14"/>
        <xdr:cNvPicPr>
          <a:picLocks noChangeAspect="1"/>
        </xdr:cNvPicPr>
      </xdr:nvPicPr>
      <xdr:blipFill>
        <a:blip r:embed="rId5" r:link="rId3"/>
        <a:stretch>
          <a:fillRect/>
        </a:stretch>
      </xdr:blipFill>
      <xdr:spPr>
        <a:xfrm>
          <a:off x="2621915" y="2111375"/>
          <a:ext cx="1186180" cy="11868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241935</xdr:colOff>
      <xdr:row>3</xdr:row>
      <xdr:rowOff>83185</xdr:rowOff>
    </xdr:from>
    <xdr:to>
      <xdr:col>2</xdr:col>
      <xdr:colOff>1405890</xdr:colOff>
      <xdr:row>3</xdr:row>
      <xdr:rowOff>1247775</xdr:rowOff>
    </xdr:to>
    <xdr:pic>
      <xdr:nvPicPr>
        <xdr:cNvPr id="16" name="图片 15"/>
        <xdr:cNvPicPr>
          <a:picLocks noChangeAspect="1"/>
        </xdr:cNvPicPr>
      </xdr:nvPicPr>
      <xdr:blipFill>
        <a:blip r:embed="rId6" r:link="rId3"/>
        <a:stretch>
          <a:fillRect/>
        </a:stretch>
      </xdr:blipFill>
      <xdr:spPr>
        <a:xfrm>
          <a:off x="2643505" y="3575685"/>
          <a:ext cx="1163955" cy="11645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187960</xdr:colOff>
      <xdr:row>4</xdr:row>
      <xdr:rowOff>52705</xdr:rowOff>
    </xdr:from>
    <xdr:to>
      <xdr:col>2</xdr:col>
      <xdr:colOff>1341755</xdr:colOff>
      <xdr:row>4</xdr:row>
      <xdr:rowOff>1206500</xdr:rowOff>
    </xdr:to>
    <xdr:pic>
      <xdr:nvPicPr>
        <xdr:cNvPr id="18" name="图片 17"/>
        <xdr:cNvPicPr>
          <a:picLocks noChangeAspect="1"/>
        </xdr:cNvPicPr>
      </xdr:nvPicPr>
      <xdr:blipFill>
        <a:blip r:embed="rId7" r:link="rId3"/>
        <a:stretch>
          <a:fillRect/>
        </a:stretch>
      </xdr:blipFill>
      <xdr:spPr>
        <a:xfrm>
          <a:off x="2589530" y="4967605"/>
          <a:ext cx="1153795" cy="11537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219710</xdr:colOff>
      <xdr:row>5</xdr:row>
      <xdr:rowOff>40640</xdr:rowOff>
    </xdr:from>
    <xdr:to>
      <xdr:col>2</xdr:col>
      <xdr:colOff>1416050</xdr:colOff>
      <xdr:row>5</xdr:row>
      <xdr:rowOff>1237615</xdr:rowOff>
    </xdr:to>
    <xdr:pic>
      <xdr:nvPicPr>
        <xdr:cNvPr id="20" name="图片 19"/>
        <xdr:cNvPicPr>
          <a:picLocks noChangeAspect="1"/>
        </xdr:cNvPicPr>
      </xdr:nvPicPr>
      <xdr:blipFill>
        <a:blip r:embed="rId8" r:link="rId3"/>
        <a:stretch>
          <a:fillRect/>
        </a:stretch>
      </xdr:blipFill>
      <xdr:spPr>
        <a:xfrm>
          <a:off x="2621280" y="6377940"/>
          <a:ext cx="1196340" cy="1196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209550</xdr:colOff>
      <xdr:row>6</xdr:row>
      <xdr:rowOff>51435</xdr:rowOff>
    </xdr:from>
    <xdr:to>
      <xdr:col>2</xdr:col>
      <xdr:colOff>1406525</xdr:colOff>
      <xdr:row>6</xdr:row>
      <xdr:rowOff>1249045</xdr:rowOff>
    </xdr:to>
    <xdr:pic>
      <xdr:nvPicPr>
        <xdr:cNvPr id="22" name="图片 21"/>
        <xdr:cNvPicPr>
          <a:picLocks noChangeAspect="1"/>
        </xdr:cNvPicPr>
      </xdr:nvPicPr>
      <xdr:blipFill>
        <a:blip r:embed="rId9" r:link="rId3"/>
        <a:stretch>
          <a:fillRect/>
        </a:stretch>
      </xdr:blipFill>
      <xdr:spPr>
        <a:xfrm>
          <a:off x="2611120" y="7811135"/>
          <a:ext cx="1196975" cy="11976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218440</xdr:colOff>
      <xdr:row>7</xdr:row>
      <xdr:rowOff>61595</xdr:rowOff>
    </xdr:from>
    <xdr:to>
      <xdr:col>2</xdr:col>
      <xdr:colOff>1416685</xdr:colOff>
      <xdr:row>7</xdr:row>
      <xdr:rowOff>1259840</xdr:rowOff>
    </xdr:to>
    <xdr:pic>
      <xdr:nvPicPr>
        <xdr:cNvPr id="28" name="图片 27"/>
        <xdr:cNvPicPr>
          <a:picLocks noChangeAspect="1"/>
        </xdr:cNvPicPr>
      </xdr:nvPicPr>
      <xdr:blipFill>
        <a:blip r:embed="rId10" r:link="rId3"/>
        <a:stretch>
          <a:fillRect/>
        </a:stretch>
      </xdr:blipFill>
      <xdr:spPr>
        <a:xfrm>
          <a:off x="2620010" y="9243695"/>
          <a:ext cx="1198245" cy="11982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208915</xdr:colOff>
      <xdr:row>8</xdr:row>
      <xdr:rowOff>69850</xdr:rowOff>
    </xdr:from>
    <xdr:to>
      <xdr:col>2</xdr:col>
      <xdr:colOff>1511300</xdr:colOff>
      <xdr:row>8</xdr:row>
      <xdr:rowOff>1368425</xdr:rowOff>
    </xdr:to>
    <xdr:pic>
      <xdr:nvPicPr>
        <xdr:cNvPr id="29" name="图片 28"/>
        <xdr:cNvPicPr>
          <a:picLocks noChangeAspect="1"/>
        </xdr:cNvPicPr>
      </xdr:nvPicPr>
      <xdr:blipFill>
        <a:blip r:embed="rId11" r:link="rId3"/>
        <a:stretch>
          <a:fillRect/>
        </a:stretch>
      </xdr:blipFill>
      <xdr:spPr>
        <a:xfrm>
          <a:off x="2610485" y="10674350"/>
          <a:ext cx="1302385" cy="1298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180975</xdr:colOff>
      <xdr:row>9</xdr:row>
      <xdr:rowOff>31750</xdr:rowOff>
    </xdr:from>
    <xdr:to>
      <xdr:col>2</xdr:col>
      <xdr:colOff>1515110</xdr:colOff>
      <xdr:row>9</xdr:row>
      <xdr:rowOff>1369695</xdr:rowOff>
    </xdr:to>
    <xdr:pic>
      <xdr:nvPicPr>
        <xdr:cNvPr id="30" name="图片 29" descr="91a55948-1b97-4fdb-80df-fab8b1e1253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82545" y="12058650"/>
          <a:ext cx="1334135" cy="1337945"/>
        </a:xfrm>
        <a:prstGeom prst="rect">
          <a:avLst/>
        </a:prstGeom>
      </xdr:spPr>
    </xdr:pic>
    <xdr:clientData/>
  </xdr:twoCellAnchor>
  <xdr:twoCellAnchor editAs="oneCell">
    <xdr:from>
      <xdr:col>2</xdr:col>
      <xdr:colOff>237490</xdr:colOff>
      <xdr:row>10</xdr:row>
      <xdr:rowOff>90170</xdr:rowOff>
    </xdr:from>
    <xdr:to>
      <xdr:col>2</xdr:col>
      <xdr:colOff>1499235</xdr:colOff>
      <xdr:row>10</xdr:row>
      <xdr:rowOff>1351915</xdr:rowOff>
    </xdr:to>
    <xdr:pic>
      <xdr:nvPicPr>
        <xdr:cNvPr id="31" name="图片 30"/>
        <xdr:cNvPicPr>
          <a:picLocks noChangeAspect="1"/>
        </xdr:cNvPicPr>
      </xdr:nvPicPr>
      <xdr:blipFill>
        <a:blip r:embed="rId13" r:link="rId3"/>
        <a:stretch>
          <a:fillRect/>
        </a:stretch>
      </xdr:blipFill>
      <xdr:spPr>
        <a:xfrm>
          <a:off x="2639060" y="13539470"/>
          <a:ext cx="1261745" cy="12617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217805</xdr:colOff>
      <xdr:row>11</xdr:row>
      <xdr:rowOff>71755</xdr:rowOff>
    </xdr:from>
    <xdr:to>
      <xdr:col>2</xdr:col>
      <xdr:colOff>1447800</xdr:colOff>
      <xdr:row>11</xdr:row>
      <xdr:rowOff>1303655</xdr:rowOff>
    </xdr:to>
    <xdr:pic>
      <xdr:nvPicPr>
        <xdr:cNvPr id="32" name="图片 31"/>
        <xdr:cNvPicPr>
          <a:picLocks noChangeAspect="1"/>
        </xdr:cNvPicPr>
      </xdr:nvPicPr>
      <xdr:blipFill>
        <a:blip r:embed="rId14" r:link="rId3"/>
        <a:stretch>
          <a:fillRect/>
        </a:stretch>
      </xdr:blipFill>
      <xdr:spPr>
        <a:xfrm>
          <a:off x="2619375" y="14943455"/>
          <a:ext cx="1229995" cy="1231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207010</xdr:colOff>
      <xdr:row>12</xdr:row>
      <xdr:rowOff>89535</xdr:rowOff>
    </xdr:from>
    <xdr:to>
      <xdr:col>2</xdr:col>
      <xdr:colOff>1500505</xdr:colOff>
      <xdr:row>12</xdr:row>
      <xdr:rowOff>1384935</xdr:rowOff>
    </xdr:to>
    <xdr:pic>
      <xdr:nvPicPr>
        <xdr:cNvPr id="33" name="图片 32"/>
        <xdr:cNvPicPr>
          <a:picLocks noChangeAspect="1"/>
        </xdr:cNvPicPr>
      </xdr:nvPicPr>
      <xdr:blipFill>
        <a:blip r:embed="rId15" r:link="rId3"/>
        <a:stretch>
          <a:fillRect/>
        </a:stretch>
      </xdr:blipFill>
      <xdr:spPr>
        <a:xfrm>
          <a:off x="2608580" y="16383635"/>
          <a:ext cx="1293495" cy="1295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227330</xdr:colOff>
      <xdr:row>15</xdr:row>
      <xdr:rowOff>78105</xdr:rowOff>
    </xdr:from>
    <xdr:to>
      <xdr:col>2</xdr:col>
      <xdr:colOff>1490345</xdr:colOff>
      <xdr:row>15</xdr:row>
      <xdr:rowOff>1340485</xdr:rowOff>
    </xdr:to>
    <xdr:pic>
      <xdr:nvPicPr>
        <xdr:cNvPr id="34" name="图片 33"/>
        <xdr:cNvPicPr>
          <a:picLocks noChangeAspect="1"/>
        </xdr:cNvPicPr>
      </xdr:nvPicPr>
      <xdr:blipFill>
        <a:blip r:embed="rId16" r:link="rId3"/>
        <a:stretch>
          <a:fillRect/>
        </a:stretch>
      </xdr:blipFill>
      <xdr:spPr>
        <a:xfrm>
          <a:off x="2628900" y="20639405"/>
          <a:ext cx="1263015" cy="12623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162560</xdr:colOff>
      <xdr:row>16</xdr:row>
      <xdr:rowOff>50165</xdr:rowOff>
    </xdr:from>
    <xdr:to>
      <xdr:col>2</xdr:col>
      <xdr:colOff>1466215</xdr:colOff>
      <xdr:row>16</xdr:row>
      <xdr:rowOff>1355725</xdr:rowOff>
    </xdr:to>
    <xdr:pic>
      <xdr:nvPicPr>
        <xdr:cNvPr id="35" name="图片 34"/>
        <xdr:cNvPicPr>
          <a:picLocks noChangeAspect="1"/>
        </xdr:cNvPicPr>
      </xdr:nvPicPr>
      <xdr:blipFill>
        <a:blip r:embed="rId17" r:link="rId3"/>
        <a:stretch>
          <a:fillRect/>
        </a:stretch>
      </xdr:blipFill>
      <xdr:spPr>
        <a:xfrm>
          <a:off x="2564130" y="22033865"/>
          <a:ext cx="1303655" cy="1305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197485</xdr:colOff>
      <xdr:row>17</xdr:row>
      <xdr:rowOff>88900</xdr:rowOff>
    </xdr:from>
    <xdr:to>
      <xdr:col>2</xdr:col>
      <xdr:colOff>1438275</xdr:colOff>
      <xdr:row>17</xdr:row>
      <xdr:rowOff>1329690</xdr:rowOff>
    </xdr:to>
    <xdr:pic>
      <xdr:nvPicPr>
        <xdr:cNvPr id="36" name="图片 35"/>
        <xdr:cNvPicPr>
          <a:picLocks noChangeAspect="1"/>
        </xdr:cNvPicPr>
      </xdr:nvPicPr>
      <xdr:blipFill>
        <a:blip r:embed="rId18" r:link="rId3"/>
        <a:stretch>
          <a:fillRect/>
        </a:stretch>
      </xdr:blipFill>
      <xdr:spPr>
        <a:xfrm>
          <a:off x="2599055" y="23495000"/>
          <a:ext cx="1240790" cy="12407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H1" sqref="H1"/>
    </sheetView>
  </sheetViews>
  <sheetFormatPr defaultColWidth="9.23076923076923" defaultRowHeight="130" customHeight="1" outlineLevelRow="5"/>
  <cols>
    <col min="1" max="1" width="17.2980769230769" style="1" customWidth="1"/>
    <col min="2" max="2" width="23.0673076923077" style="1" customWidth="1"/>
    <col min="3" max="3" width="27.7211538461538" style="1" customWidth="1"/>
    <col min="4" max="4" width="9.23076923076923" style="1"/>
    <col min="5" max="5" width="13.2980769230769" style="1" customWidth="1"/>
    <col min="6" max="6" width="9.23076923076923" style="1"/>
    <col min="7" max="7" width="10.0769230769231" style="1"/>
    <col min="8" max="8" width="9.23076923076923" style="1"/>
    <col min="9" max="9" width="15.5384615384615" style="1" customWidth="1"/>
    <col min="10" max="10" width="12.4903846153846" style="1" customWidth="1"/>
    <col min="11" max="11" width="18.75" style="1" customWidth="1"/>
    <col min="12" max="12" width="18.0961538461538" style="1" customWidth="1"/>
    <col min="13" max="13" width="12.9711538461538" style="1" customWidth="1"/>
    <col min="14" max="16384" width="9.23076923076923" style="1"/>
  </cols>
  <sheetData>
    <row r="1" ht="63" customHeight="1" spans="1:18">
      <c r="A1" s="29" t="s">
        <v>0</v>
      </c>
      <c r="B1" s="30" t="s">
        <v>1</v>
      </c>
      <c r="C1" s="30" t="s">
        <v>2</v>
      </c>
      <c r="D1" s="29" t="s">
        <v>3</v>
      </c>
      <c r="E1" s="29" t="s">
        <v>4</v>
      </c>
      <c r="F1" s="29" t="s">
        <v>3</v>
      </c>
      <c r="G1" s="29" t="s">
        <v>5</v>
      </c>
      <c r="H1" s="29" t="s">
        <v>6</v>
      </c>
      <c r="I1" s="30" t="s">
        <v>7</v>
      </c>
      <c r="J1" s="29" t="s">
        <v>8</v>
      </c>
      <c r="K1" s="29" t="s">
        <v>9</v>
      </c>
      <c r="L1" s="29" t="s">
        <v>10</v>
      </c>
      <c r="M1" s="29" t="s">
        <v>11</v>
      </c>
      <c r="N1" s="29" t="s">
        <v>12</v>
      </c>
      <c r="O1" t="s">
        <v>13</v>
      </c>
      <c r="P1" t="s">
        <v>14</v>
      </c>
      <c r="Q1" t="s">
        <v>15</v>
      </c>
      <c r="R1" t="s">
        <v>16</v>
      </c>
    </row>
    <row r="2" customHeight="1" spans="1:18">
      <c r="A2" s="2" t="s">
        <v>17</v>
      </c>
      <c r="B2" s="3" t="s">
        <v>18</v>
      </c>
      <c r="C2" s="29"/>
      <c r="D2" s="2">
        <f>62+171</f>
        <v>233</v>
      </c>
      <c r="E2" s="7" t="s">
        <v>19</v>
      </c>
      <c r="F2" s="2" t="s">
        <v>20</v>
      </c>
      <c r="G2" s="8">
        <f>ROUND(217.75+217.75*0.039+217.75*0.02+2.35/7.84816+1.51,2)</f>
        <v>232.41</v>
      </c>
      <c r="H2" s="8">
        <v>171.59</v>
      </c>
      <c r="I2" s="4" t="str">
        <f>_xlfn.DISPIMG("ID_8115EB507B324CDD89B96D6024F6537F",1)</f>
        <v>=DISPIMG("ID_8115EB507B324CDD89B96D6024F6537F",1)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>
        <v>577.99</v>
      </c>
      <c r="P2">
        <v>0.5</v>
      </c>
      <c r="Q2">
        <v>289.17</v>
      </c>
      <c r="R2">
        <v>0.5003</v>
      </c>
    </row>
    <row r="3" customHeight="1" spans="1:18">
      <c r="A3" s="2" t="s">
        <v>17</v>
      </c>
      <c r="B3" s="2" t="s">
        <v>26</v>
      </c>
      <c r="C3" s="29"/>
      <c r="D3" s="2">
        <f>3+59</f>
        <v>62</v>
      </c>
      <c r="E3" s="7" t="s">
        <v>27</v>
      </c>
      <c r="F3" s="2">
        <v>200</v>
      </c>
      <c r="G3" s="8">
        <f>ROUND(217.75+217.75*0.039+217.75*0.02+2.35/7.84816+1.51,2)</f>
        <v>232.41</v>
      </c>
      <c r="H3" s="8">
        <v>171.59</v>
      </c>
      <c r="I3" s="4" t="str">
        <f>_xlfn.DISPIMG("ID_DC47A4193D914763A638AE3B720D9326",1)</f>
        <v>=DISPIMG("ID_DC47A4193D914763A638AE3B720D9326",1)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>
        <v>577.99</v>
      </c>
      <c r="P3">
        <v>0.5</v>
      </c>
      <c r="Q3">
        <v>289.17</v>
      </c>
      <c r="R3">
        <v>0.5003</v>
      </c>
    </row>
    <row r="4" customHeight="1" spans="1:18">
      <c r="A4" s="2" t="s">
        <v>17</v>
      </c>
      <c r="B4" s="2" t="s">
        <v>28</v>
      </c>
      <c r="C4" s="29"/>
      <c r="D4" s="29">
        <v>14</v>
      </c>
      <c r="E4" s="7" t="s">
        <v>29</v>
      </c>
      <c r="F4" s="2">
        <v>41</v>
      </c>
      <c r="G4" s="8">
        <f>ROUND(217.75+217.75*0.039+217.75*0.02+2.35/7.84816+1.51,2)</f>
        <v>232.41</v>
      </c>
      <c r="H4" s="8">
        <v>171.59</v>
      </c>
      <c r="I4" s="4" t="str">
        <f>_xlfn.DISPIMG("ID_8115EB507B324CDD89B96D6024F6537F",1)</f>
        <v>=DISPIMG("ID_8115EB507B324CDD89B96D6024F6537F",1)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>
        <v>577.99</v>
      </c>
      <c r="P4">
        <v>0.5</v>
      </c>
      <c r="Q4">
        <v>289.17</v>
      </c>
      <c r="R4">
        <v>0.5003</v>
      </c>
    </row>
    <row r="5" customHeight="1" spans="1:18">
      <c r="A5" s="2" t="s">
        <v>17</v>
      </c>
      <c r="B5" s="2" t="s">
        <v>30</v>
      </c>
      <c r="C5" s="29"/>
      <c r="D5" s="2">
        <f>15+50+30</f>
        <v>95</v>
      </c>
      <c r="E5" s="7" t="s">
        <v>31</v>
      </c>
      <c r="F5" s="2">
        <v>290</v>
      </c>
      <c r="G5" s="8">
        <f>ROUND(217.75+217.75*0.039+217.75*0.02+2.35/7.84816+1.51,2)</f>
        <v>232.41</v>
      </c>
      <c r="H5" s="8">
        <v>171.59</v>
      </c>
      <c r="I5" s="4" t="str">
        <f>_xlfn.DISPIMG("ID_DC47A4193D914763A638AE3B720D9326",1)</f>
        <v>=DISPIMG("ID_DC47A4193D914763A638AE3B720D9326",1)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>
        <v>577.99</v>
      </c>
      <c r="P5">
        <v>0.5</v>
      </c>
      <c r="Q5">
        <v>289.17</v>
      </c>
      <c r="R5">
        <v>0.5003</v>
      </c>
    </row>
    <row r="6" customHeight="1" spans="1:18">
      <c r="A6" s="2" t="s">
        <v>17</v>
      </c>
      <c r="B6" s="2" t="s">
        <v>32</v>
      </c>
      <c r="C6" s="14"/>
      <c r="D6" s="2"/>
      <c r="E6" s="7" t="s">
        <v>33</v>
      </c>
      <c r="F6" s="2">
        <v>40</v>
      </c>
      <c r="G6" s="8">
        <f>ROUND(220.05+220.05*0.039+220.05*0.02+2.35/7.84816+1.51,2)</f>
        <v>234.84</v>
      </c>
      <c r="H6" s="8">
        <v>171.59</v>
      </c>
      <c r="I6" s="4" t="str">
        <f>_xlfn.DISPIMG("ID_DC47A4193D914763A638AE3B720D9326",1)</f>
        <v>=DISPIMG("ID_DC47A4193D914763A638AE3B720D9326",1)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25</v>
      </c>
      <c r="O6">
        <v>583.99</v>
      </c>
      <c r="P6">
        <v>0.5</v>
      </c>
      <c r="Q6">
        <v>292.17</v>
      </c>
      <c r="R6">
        <v>0.5003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opLeftCell="B5" workbookViewId="0">
      <selection activeCell="N1" sqref="N1:Q7"/>
    </sheetView>
  </sheetViews>
  <sheetFormatPr defaultColWidth="9.23076923076923" defaultRowHeight="98" customHeight="1" outlineLevelRow="6"/>
  <cols>
    <col min="1" max="1" width="12.0096153846154" style="44" customWidth="1"/>
    <col min="2" max="2" width="15.8557692307692" style="44" customWidth="1"/>
    <col min="3" max="3" width="24.5096153846154" style="44" customWidth="1"/>
    <col min="4" max="4" width="12.3365384615385" style="44" customWidth="1"/>
    <col min="5" max="5" width="9.23076923076923" style="44"/>
    <col min="6" max="6" width="10.0769230769231" style="44"/>
    <col min="7" max="8" width="9.23076923076923" style="44"/>
    <col min="9" max="9" width="16.3365384615385" style="44" customWidth="1"/>
    <col min="10" max="10" width="19.2307692307692" style="44" customWidth="1"/>
    <col min="11" max="11" width="14.0961538461538" style="44" customWidth="1"/>
    <col min="12" max="13" width="9.23076923076923" style="44"/>
    <col min="14" max="17" width="12.6634615384615" style="45" customWidth="1"/>
    <col min="18" max="16384" width="9.23076923076923" style="44"/>
  </cols>
  <sheetData>
    <row r="1" s="43" customFormat="1" ht="54" customHeight="1" spans="1:17">
      <c r="A1" s="29" t="s">
        <v>0</v>
      </c>
      <c r="B1" s="30" t="s">
        <v>34</v>
      </c>
      <c r="C1" s="30" t="s">
        <v>35</v>
      </c>
      <c r="D1" s="29" t="s">
        <v>4</v>
      </c>
      <c r="E1" s="29" t="s">
        <v>3</v>
      </c>
      <c r="F1" s="29" t="s">
        <v>5</v>
      </c>
      <c r="G1" s="29" t="s">
        <v>6</v>
      </c>
      <c r="H1" s="30" t="s">
        <v>7</v>
      </c>
      <c r="I1" s="29" t="s">
        <v>8</v>
      </c>
      <c r="J1" s="31" t="s">
        <v>9</v>
      </c>
      <c r="K1" s="31" t="s">
        <v>10</v>
      </c>
      <c r="L1" s="31" t="s">
        <v>11</v>
      </c>
      <c r="M1" s="29" t="s">
        <v>12</v>
      </c>
      <c r="N1" s="32" t="s">
        <v>13</v>
      </c>
      <c r="O1" s="32" t="s">
        <v>14</v>
      </c>
      <c r="P1" s="32" t="s">
        <v>15</v>
      </c>
      <c r="Q1" s="32" t="s">
        <v>16</v>
      </c>
    </row>
    <row r="2" s="43" customFormat="1" customHeight="1" spans="1:17">
      <c r="A2" s="2" t="s">
        <v>36</v>
      </c>
      <c r="B2" s="8" t="s">
        <v>37</v>
      </c>
      <c r="C2" s="29"/>
      <c r="D2" s="2" t="s">
        <v>38</v>
      </c>
      <c r="E2" s="2">
        <v>52</v>
      </c>
      <c r="F2" s="8">
        <f t="shared" ref="F2:F7" si="0">ROUND(223.21+223.21*0.039+223.21*0.02+2.35/7.84816+1.51,2)</f>
        <v>238.19</v>
      </c>
      <c r="G2" s="8">
        <v>176.75</v>
      </c>
      <c r="H2" s="4" t="str">
        <f t="shared" ref="H2:H6" si="1">_xlfn.DISPIMG("ID_C82A0AC468AA445E96A0BA7BAED51914",1)</f>
        <v>=DISPIMG("ID_C82A0AC468AA445E96A0BA7BAED51914",1)</v>
      </c>
      <c r="I2" s="46" t="s">
        <v>39</v>
      </c>
      <c r="J2" s="2" t="s">
        <v>40</v>
      </c>
      <c r="K2" s="2" t="s">
        <v>41</v>
      </c>
      <c r="L2" s="2" t="s">
        <v>42</v>
      </c>
      <c r="M2" s="2" t="s">
        <v>25</v>
      </c>
      <c r="N2" s="40">
        <v>591.99</v>
      </c>
      <c r="O2" s="40">
        <v>0.5</v>
      </c>
      <c r="P2" s="40">
        <v>296.06</v>
      </c>
      <c r="Q2" s="40">
        <v>0.5001</v>
      </c>
    </row>
    <row r="3" s="43" customFormat="1" customHeight="1" spans="1:17">
      <c r="A3" s="2" t="s">
        <v>36</v>
      </c>
      <c r="B3" s="8" t="s">
        <v>43</v>
      </c>
      <c r="C3" s="29"/>
      <c r="D3" s="2" t="s">
        <v>44</v>
      </c>
      <c r="E3" s="2">
        <v>38</v>
      </c>
      <c r="F3" s="8">
        <f t="shared" si="0"/>
        <v>238.19</v>
      </c>
      <c r="G3" s="8">
        <v>176.75</v>
      </c>
      <c r="H3" s="4" t="str">
        <f t="shared" ref="H3:H7" si="2">_xlfn.DISPIMG("ID_EE071EBE1D7A4346933C430CD266A369",1)</f>
        <v>=DISPIMG("ID_EE071EBE1D7A4346933C430CD266A369",1)</v>
      </c>
      <c r="I3" s="46" t="s">
        <v>39</v>
      </c>
      <c r="J3" s="2" t="s">
        <v>40</v>
      </c>
      <c r="K3" s="2" t="s">
        <v>41</v>
      </c>
      <c r="L3" s="2" t="s">
        <v>42</v>
      </c>
      <c r="M3" s="2" t="s">
        <v>25</v>
      </c>
      <c r="N3" s="40">
        <v>591.99</v>
      </c>
      <c r="O3" s="40">
        <v>0.5</v>
      </c>
      <c r="P3" s="40">
        <v>296.06</v>
      </c>
      <c r="Q3" s="40">
        <v>0.5001</v>
      </c>
    </row>
    <row r="4" s="43" customFormat="1" customHeight="1" spans="1:17">
      <c r="A4" s="2" t="s">
        <v>36</v>
      </c>
      <c r="B4" s="8" t="s">
        <v>45</v>
      </c>
      <c r="C4" s="29"/>
      <c r="D4" s="2" t="s">
        <v>46</v>
      </c>
      <c r="E4" s="2">
        <v>70</v>
      </c>
      <c r="F4" s="8">
        <f t="shared" si="0"/>
        <v>238.19</v>
      </c>
      <c r="G4" s="8">
        <v>176.75</v>
      </c>
      <c r="H4" s="4" t="str">
        <f t="shared" si="1"/>
        <v>=DISPIMG("ID_C82A0AC468AA445E96A0BA7BAED51914",1)</v>
      </c>
      <c r="I4" s="46" t="s">
        <v>39</v>
      </c>
      <c r="J4" s="2" t="s">
        <v>40</v>
      </c>
      <c r="K4" s="2" t="s">
        <v>41</v>
      </c>
      <c r="L4" s="2" t="s">
        <v>42</v>
      </c>
      <c r="M4" s="2" t="s">
        <v>25</v>
      </c>
      <c r="N4" s="40">
        <v>591.99</v>
      </c>
      <c r="O4" s="40">
        <v>0.5</v>
      </c>
      <c r="P4" s="40">
        <v>296.06</v>
      </c>
      <c r="Q4" s="40">
        <v>0.5001</v>
      </c>
    </row>
    <row r="5" s="43" customFormat="1" customHeight="1" spans="1:17">
      <c r="A5" s="2" t="s">
        <v>36</v>
      </c>
      <c r="B5" s="8" t="s">
        <v>47</v>
      </c>
      <c r="C5" s="29"/>
      <c r="D5" s="2" t="s">
        <v>48</v>
      </c>
      <c r="E5" s="2">
        <v>51</v>
      </c>
      <c r="F5" s="8">
        <f t="shared" si="0"/>
        <v>238.19</v>
      </c>
      <c r="G5" s="8">
        <v>176.75</v>
      </c>
      <c r="H5" s="4" t="str">
        <f t="shared" si="2"/>
        <v>=DISPIMG("ID_EE071EBE1D7A4346933C430CD266A369",1)</v>
      </c>
      <c r="I5" s="46" t="s">
        <v>39</v>
      </c>
      <c r="J5" s="2" t="s">
        <v>40</v>
      </c>
      <c r="K5" s="2" t="s">
        <v>41</v>
      </c>
      <c r="L5" s="2" t="s">
        <v>42</v>
      </c>
      <c r="M5" s="2" t="s">
        <v>25</v>
      </c>
      <c r="N5" s="40">
        <v>591.99</v>
      </c>
      <c r="O5" s="40">
        <v>0.5</v>
      </c>
      <c r="P5" s="40">
        <v>296.06</v>
      </c>
      <c r="Q5" s="40">
        <v>0.5001</v>
      </c>
    </row>
    <row r="6" s="43" customFormat="1" customHeight="1" spans="1:17">
      <c r="A6" s="2" t="s">
        <v>36</v>
      </c>
      <c r="B6" s="8" t="s">
        <v>49</v>
      </c>
      <c r="C6" s="29"/>
      <c r="D6" s="2" t="s">
        <v>50</v>
      </c>
      <c r="E6" s="2">
        <v>54</v>
      </c>
      <c r="F6" s="8">
        <f t="shared" si="0"/>
        <v>238.19</v>
      </c>
      <c r="G6" s="8">
        <v>176.75</v>
      </c>
      <c r="H6" s="4" t="str">
        <f t="shared" si="1"/>
        <v>=DISPIMG("ID_C82A0AC468AA445E96A0BA7BAED51914",1)</v>
      </c>
      <c r="I6" s="46" t="s">
        <v>39</v>
      </c>
      <c r="J6" s="2" t="s">
        <v>40</v>
      </c>
      <c r="K6" s="2" t="s">
        <v>41</v>
      </c>
      <c r="L6" s="2" t="s">
        <v>42</v>
      </c>
      <c r="M6" s="2" t="s">
        <v>25</v>
      </c>
      <c r="N6" s="40">
        <v>591.99</v>
      </c>
      <c r="O6" s="40">
        <v>0.5</v>
      </c>
      <c r="P6" s="40">
        <v>296.06</v>
      </c>
      <c r="Q6" s="40">
        <v>0.5001</v>
      </c>
    </row>
    <row r="7" s="43" customFormat="1" customHeight="1" spans="1:17">
      <c r="A7" s="2" t="s">
        <v>36</v>
      </c>
      <c r="B7" s="8" t="s">
        <v>51</v>
      </c>
      <c r="C7" s="29"/>
      <c r="D7" s="2" t="s">
        <v>52</v>
      </c>
      <c r="E7" s="2">
        <v>66</v>
      </c>
      <c r="F7" s="8">
        <f t="shared" si="0"/>
        <v>238.19</v>
      </c>
      <c r="G7" s="8">
        <v>176.75</v>
      </c>
      <c r="H7" s="4" t="str">
        <f t="shared" si="2"/>
        <v>=DISPIMG("ID_EE071EBE1D7A4346933C430CD266A369",1)</v>
      </c>
      <c r="I7" s="46" t="s">
        <v>39</v>
      </c>
      <c r="J7" s="2" t="s">
        <v>40</v>
      </c>
      <c r="K7" s="2" t="s">
        <v>41</v>
      </c>
      <c r="L7" s="2" t="s">
        <v>42</v>
      </c>
      <c r="M7" s="2" t="s">
        <v>25</v>
      </c>
      <c r="N7" s="40">
        <v>591.99</v>
      </c>
      <c r="O7" s="40">
        <v>0.5</v>
      </c>
      <c r="P7" s="40">
        <v>296.06</v>
      </c>
      <c r="Q7" s="40">
        <v>0.5001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opLeftCell="C8" workbookViewId="0">
      <selection activeCell="O1" sqref="O1:R10"/>
    </sheetView>
  </sheetViews>
  <sheetFormatPr defaultColWidth="12.9807692307692" defaultRowHeight="110" customHeight="1"/>
  <cols>
    <col min="1" max="1" width="12.9807692307692" style="26" customWidth="1"/>
    <col min="2" max="2" width="16.9903846153846" style="26" customWidth="1"/>
    <col min="3" max="3" width="25.7884615384615" style="26" customWidth="1"/>
    <col min="4" max="14" width="12.9807692307692" style="26" customWidth="1"/>
    <col min="15" max="18" width="14.4230769230769" style="38" customWidth="1"/>
    <col min="19" max="16379" width="12.9807692307692" style="26" customWidth="1"/>
    <col min="16380" max="16384" width="12.9807692307692" style="26"/>
  </cols>
  <sheetData>
    <row r="1" ht="52" customHeight="1" spans="1:18">
      <c r="A1" s="2" t="s">
        <v>0</v>
      </c>
      <c r="B1" s="4" t="s">
        <v>34</v>
      </c>
      <c r="C1" s="2" t="s">
        <v>53</v>
      </c>
      <c r="D1" s="2" t="s">
        <v>4</v>
      </c>
      <c r="E1" s="4" t="s">
        <v>54</v>
      </c>
      <c r="F1" s="2" t="s">
        <v>5</v>
      </c>
      <c r="G1" s="2" t="s">
        <v>6</v>
      </c>
      <c r="H1" s="2" t="s">
        <v>55</v>
      </c>
      <c r="I1" s="4" t="s">
        <v>7</v>
      </c>
      <c r="J1" s="2" t="s">
        <v>8</v>
      </c>
      <c r="K1" s="19" t="s">
        <v>9</v>
      </c>
      <c r="L1" s="19" t="s">
        <v>10</v>
      </c>
      <c r="M1" s="19" t="s">
        <v>11</v>
      </c>
      <c r="N1" s="2" t="s">
        <v>12</v>
      </c>
      <c r="O1" s="32" t="s">
        <v>13</v>
      </c>
      <c r="P1" s="32" t="s">
        <v>14</v>
      </c>
      <c r="Q1" s="32" t="s">
        <v>15</v>
      </c>
      <c r="R1" s="32" t="s">
        <v>16</v>
      </c>
    </row>
    <row r="2" customHeight="1" spans="1:18">
      <c r="A2" s="23" t="s">
        <v>56</v>
      </c>
      <c r="B2" s="23" t="s">
        <v>57</v>
      </c>
      <c r="C2" s="10"/>
      <c r="D2" s="39" t="s">
        <v>58</v>
      </c>
      <c r="E2" s="23">
        <f>35+61</f>
        <v>96</v>
      </c>
      <c r="F2" s="24">
        <f t="shared" ref="F2:F10" si="0">ROUND(75.08+75.08*0.039+75.08*0.02+2.35/7.84816+1.51,2)</f>
        <v>81.32</v>
      </c>
      <c r="G2" s="24">
        <v>57.63</v>
      </c>
      <c r="H2" s="24" t="s">
        <v>59</v>
      </c>
      <c r="I2" s="25" t="str">
        <f t="shared" ref="I2:I11" si="1">_xlfn.DISPIMG("ID_BB6049EF8E2D4B4D8197356C22CF1060",1)</f>
        <v>=DISPIMG("ID_BB6049EF8E2D4B4D8197356C22CF1060",1)</v>
      </c>
      <c r="J2" s="23" t="s">
        <v>60</v>
      </c>
      <c r="K2" s="21" t="s">
        <v>61</v>
      </c>
      <c r="L2" s="22" t="s">
        <v>62</v>
      </c>
      <c r="M2" s="23" t="s">
        <v>63</v>
      </c>
      <c r="N2" s="23" t="s">
        <v>25</v>
      </c>
      <c r="O2" s="40">
        <v>181.99</v>
      </c>
      <c r="P2" s="40">
        <v>0.45</v>
      </c>
      <c r="Q2" s="40">
        <v>81.88</v>
      </c>
      <c r="R2" s="40">
        <v>0.4499</v>
      </c>
    </row>
    <row r="3" customHeight="1" spans="1:18">
      <c r="A3" s="23" t="s">
        <v>56</v>
      </c>
      <c r="B3" s="23" t="s">
        <v>64</v>
      </c>
      <c r="C3" s="10"/>
      <c r="D3" s="39" t="s">
        <v>65</v>
      </c>
      <c r="E3" s="23">
        <v>219</v>
      </c>
      <c r="F3" s="24">
        <f t="shared" si="0"/>
        <v>81.32</v>
      </c>
      <c r="G3" s="24">
        <v>57.63</v>
      </c>
      <c r="H3" s="24"/>
      <c r="I3" s="25" t="str">
        <f t="shared" si="1"/>
        <v>=DISPIMG("ID_BB6049EF8E2D4B4D8197356C22CF1060",1)</v>
      </c>
      <c r="J3" s="23" t="s">
        <v>60</v>
      </c>
      <c r="K3" s="21" t="s">
        <v>61</v>
      </c>
      <c r="L3" s="22" t="s">
        <v>62</v>
      </c>
      <c r="M3" s="23" t="s">
        <v>63</v>
      </c>
      <c r="N3" s="23" t="s">
        <v>25</v>
      </c>
      <c r="O3" s="40">
        <v>181.99</v>
      </c>
      <c r="P3" s="40">
        <v>0.45</v>
      </c>
      <c r="Q3" s="40">
        <v>81.88</v>
      </c>
      <c r="R3" s="40">
        <v>0.4499</v>
      </c>
    </row>
    <row r="4" customHeight="1" spans="1:18">
      <c r="A4" s="23" t="s">
        <v>56</v>
      </c>
      <c r="B4" s="23" t="s">
        <v>66</v>
      </c>
      <c r="C4" s="10"/>
      <c r="D4" s="39" t="s">
        <v>67</v>
      </c>
      <c r="E4" s="23">
        <v>372</v>
      </c>
      <c r="F4" s="24">
        <f t="shared" si="0"/>
        <v>81.32</v>
      </c>
      <c r="G4" s="24">
        <v>57.63</v>
      </c>
      <c r="H4" s="24"/>
      <c r="I4" s="25" t="str">
        <f t="shared" si="1"/>
        <v>=DISPIMG("ID_BB6049EF8E2D4B4D8197356C22CF1060",1)</v>
      </c>
      <c r="J4" s="23" t="s">
        <v>60</v>
      </c>
      <c r="K4" s="21" t="s">
        <v>61</v>
      </c>
      <c r="L4" s="22" t="s">
        <v>62</v>
      </c>
      <c r="M4" s="23" t="s">
        <v>63</v>
      </c>
      <c r="N4" s="23" t="s">
        <v>25</v>
      </c>
      <c r="O4" s="40">
        <v>181.99</v>
      </c>
      <c r="P4" s="40">
        <v>0.45</v>
      </c>
      <c r="Q4" s="40">
        <v>81.88</v>
      </c>
      <c r="R4" s="40">
        <v>0.4499</v>
      </c>
    </row>
    <row r="5" customHeight="1" spans="1:18">
      <c r="A5" s="23" t="s">
        <v>56</v>
      </c>
      <c r="B5" s="23" t="s">
        <v>68</v>
      </c>
      <c r="C5" s="10"/>
      <c r="D5" s="39" t="s">
        <v>69</v>
      </c>
      <c r="E5" s="23">
        <v>19</v>
      </c>
      <c r="F5" s="24">
        <f t="shared" si="0"/>
        <v>81.32</v>
      </c>
      <c r="G5" s="24">
        <v>57.63</v>
      </c>
      <c r="H5" s="24"/>
      <c r="I5" s="25" t="str">
        <f t="shared" si="1"/>
        <v>=DISPIMG("ID_BB6049EF8E2D4B4D8197356C22CF1060",1)</v>
      </c>
      <c r="J5" s="23" t="s">
        <v>60</v>
      </c>
      <c r="K5" s="21" t="s">
        <v>61</v>
      </c>
      <c r="L5" s="22" t="s">
        <v>62</v>
      </c>
      <c r="M5" s="23" t="s">
        <v>63</v>
      </c>
      <c r="N5" s="23" t="s">
        <v>25</v>
      </c>
      <c r="O5" s="40">
        <v>181.99</v>
      </c>
      <c r="P5" s="40">
        <v>0.45</v>
      </c>
      <c r="Q5" s="40">
        <v>81.88</v>
      </c>
      <c r="R5" s="40">
        <v>0.4499</v>
      </c>
    </row>
    <row r="6" customHeight="1" spans="1:18">
      <c r="A6" s="23" t="s">
        <v>56</v>
      </c>
      <c r="B6" s="23" t="s">
        <v>70</v>
      </c>
      <c r="C6" s="10"/>
      <c r="D6" s="39" t="s">
        <v>71</v>
      </c>
      <c r="E6" s="23">
        <v>58</v>
      </c>
      <c r="F6" s="24">
        <f t="shared" si="0"/>
        <v>81.32</v>
      </c>
      <c r="G6" s="24">
        <v>57.63</v>
      </c>
      <c r="H6" s="24"/>
      <c r="I6" s="25" t="str">
        <f t="shared" si="1"/>
        <v>=DISPIMG("ID_BB6049EF8E2D4B4D8197356C22CF1060",1)</v>
      </c>
      <c r="J6" s="23" t="s">
        <v>60</v>
      </c>
      <c r="K6" s="21" t="s">
        <v>61</v>
      </c>
      <c r="L6" s="22" t="s">
        <v>62</v>
      </c>
      <c r="M6" s="23" t="s">
        <v>63</v>
      </c>
      <c r="N6" s="23" t="s">
        <v>25</v>
      </c>
      <c r="O6" s="40">
        <v>181.99</v>
      </c>
      <c r="P6" s="40">
        <v>0.45</v>
      </c>
      <c r="Q6" s="40">
        <v>81.88</v>
      </c>
      <c r="R6" s="40">
        <v>0.4499</v>
      </c>
    </row>
    <row r="7" customHeight="1" spans="1:18">
      <c r="A7" s="41" t="s">
        <v>56</v>
      </c>
      <c r="B7" s="41" t="s">
        <v>72</v>
      </c>
      <c r="C7" s="10"/>
      <c r="D7" s="42" t="s">
        <v>73</v>
      </c>
      <c r="E7" s="41">
        <v>84</v>
      </c>
      <c r="F7" s="24">
        <f t="shared" si="0"/>
        <v>81.32</v>
      </c>
      <c r="G7" s="24">
        <v>57.63</v>
      </c>
      <c r="H7" s="24"/>
      <c r="I7" s="25" t="str">
        <f t="shared" si="1"/>
        <v>=DISPIMG("ID_BB6049EF8E2D4B4D8197356C22CF1060",1)</v>
      </c>
      <c r="J7" s="23" t="s">
        <v>60</v>
      </c>
      <c r="K7" s="21" t="s">
        <v>61</v>
      </c>
      <c r="L7" s="22" t="s">
        <v>62</v>
      </c>
      <c r="M7" s="23" t="s">
        <v>63</v>
      </c>
      <c r="N7" s="23" t="s">
        <v>25</v>
      </c>
      <c r="O7" s="40">
        <v>181.99</v>
      </c>
      <c r="P7" s="40">
        <v>0.45</v>
      </c>
      <c r="Q7" s="40">
        <v>81.88</v>
      </c>
      <c r="R7" s="40">
        <v>0.4499</v>
      </c>
    </row>
    <row r="8" customHeight="1" spans="1:18">
      <c r="A8" s="23" t="s">
        <v>56</v>
      </c>
      <c r="B8" s="23" t="s">
        <v>74</v>
      </c>
      <c r="C8" s="10"/>
      <c r="D8" s="39" t="s">
        <v>75</v>
      </c>
      <c r="E8" s="23">
        <v>99</v>
      </c>
      <c r="F8" s="24">
        <f t="shared" si="0"/>
        <v>81.32</v>
      </c>
      <c r="G8" s="24">
        <v>57.63</v>
      </c>
      <c r="H8" s="24"/>
      <c r="I8" s="25" t="str">
        <f t="shared" si="1"/>
        <v>=DISPIMG("ID_BB6049EF8E2D4B4D8197356C22CF1060",1)</v>
      </c>
      <c r="J8" s="23" t="s">
        <v>60</v>
      </c>
      <c r="K8" s="21" t="s">
        <v>61</v>
      </c>
      <c r="L8" s="22" t="s">
        <v>62</v>
      </c>
      <c r="M8" s="23" t="s">
        <v>63</v>
      </c>
      <c r="N8" s="23" t="s">
        <v>25</v>
      </c>
      <c r="O8" s="40">
        <v>181.99</v>
      </c>
      <c r="P8" s="40">
        <v>0.45</v>
      </c>
      <c r="Q8" s="40">
        <v>81.88</v>
      </c>
      <c r="R8" s="40">
        <v>0.4499</v>
      </c>
    </row>
    <row r="9" customHeight="1" spans="1:18">
      <c r="A9" s="23" t="s">
        <v>56</v>
      </c>
      <c r="B9" s="21" t="s">
        <v>76</v>
      </c>
      <c r="C9" s="10"/>
      <c r="D9" s="23" t="s">
        <v>77</v>
      </c>
      <c r="E9" s="23">
        <v>87</v>
      </c>
      <c r="F9" s="24">
        <f t="shared" si="0"/>
        <v>81.32</v>
      </c>
      <c r="G9" s="24">
        <v>57.63</v>
      </c>
      <c r="H9" s="24"/>
      <c r="I9" s="25" t="str">
        <f t="shared" si="1"/>
        <v>=DISPIMG("ID_BB6049EF8E2D4B4D8197356C22CF1060",1)</v>
      </c>
      <c r="J9" s="23" t="s">
        <v>60</v>
      </c>
      <c r="K9" s="21" t="s">
        <v>61</v>
      </c>
      <c r="L9" s="22" t="s">
        <v>62</v>
      </c>
      <c r="M9" s="23" t="s">
        <v>63</v>
      </c>
      <c r="N9" s="23" t="s">
        <v>25</v>
      </c>
      <c r="O9" s="40">
        <v>181.99</v>
      </c>
      <c r="P9" s="40">
        <v>0.45</v>
      </c>
      <c r="Q9" s="40">
        <v>81.88</v>
      </c>
      <c r="R9" s="40">
        <v>0.4499</v>
      </c>
    </row>
    <row r="10" customHeight="1" spans="1:18">
      <c r="A10" s="23" t="s">
        <v>56</v>
      </c>
      <c r="B10" s="21" t="s">
        <v>78</v>
      </c>
      <c r="C10" s="10"/>
      <c r="D10" s="23" t="s">
        <v>79</v>
      </c>
      <c r="E10" s="23">
        <v>77</v>
      </c>
      <c r="F10" s="24">
        <f t="shared" si="0"/>
        <v>81.32</v>
      </c>
      <c r="G10" s="24">
        <v>57.63</v>
      </c>
      <c r="H10" s="24"/>
      <c r="I10" s="25" t="str">
        <f t="shared" si="1"/>
        <v>=DISPIMG("ID_BB6049EF8E2D4B4D8197356C22CF1060",1)</v>
      </c>
      <c r="J10" s="23" t="s">
        <v>60</v>
      </c>
      <c r="K10" s="21" t="s">
        <v>61</v>
      </c>
      <c r="L10" s="22" t="s">
        <v>62</v>
      </c>
      <c r="M10" s="23" t="s">
        <v>63</v>
      </c>
      <c r="N10" s="23" t="s">
        <v>25</v>
      </c>
      <c r="O10" s="40">
        <v>181.99</v>
      </c>
      <c r="P10" s="40">
        <v>0.45</v>
      </c>
      <c r="Q10" s="40">
        <v>81.88</v>
      </c>
      <c r="R10" s="40">
        <v>0.4499</v>
      </c>
    </row>
  </sheetData>
  <mergeCells count="1">
    <mergeCell ref="H2:H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opLeftCell="B2" workbookViewId="0">
      <selection activeCell="N1" sqref="N1:Q13"/>
    </sheetView>
  </sheetViews>
  <sheetFormatPr defaultColWidth="9.23076923076923" defaultRowHeight="102" customHeight="1"/>
  <cols>
    <col min="1" max="1" width="11.5384615384615" style="26" customWidth="1"/>
    <col min="2" max="2" width="17.6153846153846" style="26" customWidth="1"/>
    <col min="3" max="3" width="23.2403846153846" style="26" customWidth="1"/>
    <col min="4" max="4" width="11.375" style="26" customWidth="1"/>
    <col min="5" max="7" width="9.23076923076923" style="26"/>
    <col min="8" max="8" width="21.5961538461538" style="26"/>
    <col min="9" max="13" width="9.23076923076923" style="26"/>
    <col min="14" max="17" width="12.6634615384615" style="28" customWidth="1"/>
    <col min="18" max="16384" width="9.23076923076923" style="26"/>
  </cols>
  <sheetData>
    <row r="1" ht="69" customHeight="1" spans="1:17">
      <c r="A1" s="29" t="s">
        <v>0</v>
      </c>
      <c r="B1" s="30" t="s">
        <v>34</v>
      </c>
      <c r="C1" s="30" t="s">
        <v>80</v>
      </c>
      <c r="D1" s="29" t="s">
        <v>4</v>
      </c>
      <c r="E1" s="30" t="s">
        <v>81</v>
      </c>
      <c r="F1" s="29" t="s">
        <v>5</v>
      </c>
      <c r="G1" s="29" t="s">
        <v>6</v>
      </c>
      <c r="H1" s="30" t="s">
        <v>7</v>
      </c>
      <c r="I1" s="29" t="s">
        <v>8</v>
      </c>
      <c r="J1" s="31" t="s">
        <v>9</v>
      </c>
      <c r="K1" s="31" t="s">
        <v>10</v>
      </c>
      <c r="L1" s="31" t="s">
        <v>11</v>
      </c>
      <c r="M1" s="29" t="s">
        <v>12</v>
      </c>
      <c r="N1" s="32" t="s">
        <v>13</v>
      </c>
      <c r="O1" s="5" t="s">
        <v>14</v>
      </c>
      <c r="P1" s="5" t="s">
        <v>15</v>
      </c>
      <c r="Q1" s="5" t="s">
        <v>16</v>
      </c>
    </row>
    <row r="2" customHeight="1" spans="1:17">
      <c r="A2" s="33" t="s">
        <v>82</v>
      </c>
      <c r="B2" s="21" t="s">
        <v>83</v>
      </c>
      <c r="C2" s="23"/>
      <c r="D2" s="4" t="s">
        <v>84</v>
      </c>
      <c r="E2" s="34">
        <v>89</v>
      </c>
      <c r="F2" s="23">
        <f>ROUND(82.27+82.27*0.039+82.27*0.02+2.35/7.84816+1.51,2)</f>
        <v>88.93</v>
      </c>
      <c r="G2" s="23">
        <v>62.85</v>
      </c>
      <c r="H2" s="24" t="str">
        <f t="shared" ref="H2:H6" si="0">_xlfn.DISPIMG("ID_FCFACA4B24254E6CB4E54BC9EA593B39",1)</f>
        <v>=DISPIMG("ID_FCFACA4B24254E6CB4E54BC9EA593B39",1)</v>
      </c>
      <c r="I2" s="23" t="s">
        <v>85</v>
      </c>
      <c r="J2" s="21" t="s">
        <v>86</v>
      </c>
      <c r="K2" s="24" t="s">
        <v>87</v>
      </c>
      <c r="L2" s="24" t="s">
        <v>88</v>
      </c>
      <c r="M2" s="23" t="s">
        <v>89</v>
      </c>
      <c r="N2" s="9">
        <v>198.99</v>
      </c>
      <c r="O2" s="9">
        <v>0.45</v>
      </c>
      <c r="P2" s="9">
        <v>89.66</v>
      </c>
      <c r="Q2" s="9">
        <v>0.4506</v>
      </c>
    </row>
    <row r="3" customHeight="1" spans="1:17">
      <c r="A3" s="33" t="s">
        <v>82</v>
      </c>
      <c r="B3" s="21" t="s">
        <v>90</v>
      </c>
      <c r="C3" s="23"/>
      <c r="D3" s="4" t="s">
        <v>79</v>
      </c>
      <c r="E3" s="23">
        <v>6</v>
      </c>
      <c r="F3" s="23">
        <f>ROUND(82.27+82.27*0.039+82.27*0.02+2.35/7.84816+1.51,2)</f>
        <v>88.93</v>
      </c>
      <c r="G3" s="23">
        <v>62.85</v>
      </c>
      <c r="H3" s="24" t="str">
        <f t="shared" si="0"/>
        <v>=DISPIMG("ID_FCFACA4B24254E6CB4E54BC9EA593B39",1)</v>
      </c>
      <c r="I3" s="23" t="s">
        <v>85</v>
      </c>
      <c r="J3" s="21" t="s">
        <v>86</v>
      </c>
      <c r="K3" s="24" t="s">
        <v>87</v>
      </c>
      <c r="L3" s="24" t="s">
        <v>88</v>
      </c>
      <c r="M3" s="23" t="s">
        <v>89</v>
      </c>
      <c r="N3" s="9">
        <v>198.99</v>
      </c>
      <c r="O3" s="9">
        <v>0.45</v>
      </c>
      <c r="P3" s="9">
        <v>89.66</v>
      </c>
      <c r="Q3" s="9">
        <v>0.4506</v>
      </c>
    </row>
    <row r="4" customHeight="1" spans="1:17">
      <c r="A4" s="33" t="s">
        <v>82</v>
      </c>
      <c r="B4" s="21" t="s">
        <v>91</v>
      </c>
      <c r="C4" s="23"/>
      <c r="D4" s="4" t="s">
        <v>92</v>
      </c>
      <c r="E4" s="23">
        <v>40</v>
      </c>
      <c r="F4" s="23">
        <f>ROUND(82.27+82.27*0.039+82.27*0.02+2.35/7.84816+1.51,2)</f>
        <v>88.93</v>
      </c>
      <c r="G4" s="23">
        <v>62.85</v>
      </c>
      <c r="H4" s="24" t="str">
        <f t="shared" si="0"/>
        <v>=DISPIMG("ID_FCFACA4B24254E6CB4E54BC9EA593B39",1)</v>
      </c>
      <c r="I4" s="23" t="s">
        <v>85</v>
      </c>
      <c r="J4" s="21" t="s">
        <v>86</v>
      </c>
      <c r="K4" s="24" t="s">
        <v>87</v>
      </c>
      <c r="L4" s="24" t="s">
        <v>88</v>
      </c>
      <c r="M4" s="23" t="s">
        <v>89</v>
      </c>
      <c r="N4" s="9">
        <v>198.99</v>
      </c>
      <c r="O4" s="9">
        <v>0.45</v>
      </c>
      <c r="P4" s="9">
        <v>89.66</v>
      </c>
      <c r="Q4" s="9">
        <v>0.4506</v>
      </c>
    </row>
    <row r="5" customHeight="1" spans="1:17">
      <c r="A5" s="33" t="s">
        <v>82</v>
      </c>
      <c r="B5" s="21" t="s">
        <v>93</v>
      </c>
      <c r="C5" s="23"/>
      <c r="D5" s="4" t="s">
        <v>94</v>
      </c>
      <c r="E5" s="23">
        <v>39</v>
      </c>
      <c r="F5" s="23">
        <f>ROUND(82.27+82.27*0.039+82.27*0.02+2.35/7.84816+1.51,2)</f>
        <v>88.93</v>
      </c>
      <c r="G5" s="23">
        <v>62.85</v>
      </c>
      <c r="H5" s="24" t="str">
        <f t="shared" si="0"/>
        <v>=DISPIMG("ID_FCFACA4B24254E6CB4E54BC9EA593B39",1)</v>
      </c>
      <c r="I5" s="23" t="s">
        <v>85</v>
      </c>
      <c r="J5" s="21" t="s">
        <v>86</v>
      </c>
      <c r="K5" s="24" t="s">
        <v>87</v>
      </c>
      <c r="L5" s="24" t="s">
        <v>88</v>
      </c>
      <c r="M5" s="23" t="s">
        <v>89</v>
      </c>
      <c r="N5" s="9">
        <v>198.99</v>
      </c>
      <c r="O5" s="9">
        <v>0.45</v>
      </c>
      <c r="P5" s="9">
        <v>89.66</v>
      </c>
      <c r="Q5" s="9">
        <v>0.4506</v>
      </c>
    </row>
    <row r="6" customHeight="1" spans="1:17">
      <c r="A6" s="33" t="s">
        <v>82</v>
      </c>
      <c r="B6" s="21" t="s">
        <v>95</v>
      </c>
      <c r="C6" s="35"/>
      <c r="D6" s="4" t="s">
        <v>96</v>
      </c>
      <c r="E6" s="8">
        <v>59</v>
      </c>
      <c r="F6" s="23">
        <f>ROUND(82.27+82.27*0.039+82.27*0.02+2.35/7.84816+1.51,2)</f>
        <v>88.93</v>
      </c>
      <c r="G6" s="23">
        <v>62.85</v>
      </c>
      <c r="H6" s="24" t="str">
        <f t="shared" si="0"/>
        <v>=DISPIMG("ID_FCFACA4B24254E6CB4E54BC9EA593B39",1)</v>
      </c>
      <c r="I6" s="23" t="s">
        <v>85</v>
      </c>
      <c r="J6" s="21" t="s">
        <v>86</v>
      </c>
      <c r="K6" s="24" t="s">
        <v>87</v>
      </c>
      <c r="L6" s="24" t="s">
        <v>88</v>
      </c>
      <c r="M6" s="23" t="s">
        <v>89</v>
      </c>
      <c r="N6" s="9">
        <v>198.99</v>
      </c>
      <c r="O6" s="9">
        <v>0.45</v>
      </c>
      <c r="P6" s="9">
        <v>89.66</v>
      </c>
      <c r="Q6" s="9">
        <v>0.4506</v>
      </c>
    </row>
    <row r="7" customHeight="1" spans="1:17">
      <c r="A7" s="33" t="s">
        <v>97</v>
      </c>
      <c r="B7" s="23" t="s">
        <v>98</v>
      </c>
      <c r="C7" s="22"/>
      <c r="D7" s="4" t="s">
        <v>84</v>
      </c>
      <c r="E7" s="34">
        <v>129</v>
      </c>
      <c r="F7" s="34">
        <f>ROUND(79.32+79.32*0.039+79.32*0.02+2.35/7.84816+1.51,2)</f>
        <v>85.81</v>
      </c>
      <c r="G7" s="34">
        <v>62.48</v>
      </c>
      <c r="H7" s="35" t="str">
        <f>_xlfn.DISPIMG("ID_F5297E517C2249FDABD9456F7A44690B",1)</f>
        <v>=DISPIMG("ID_F5297E517C2249FDABD9456F7A44690B",1)</v>
      </c>
      <c r="I7" s="36" t="s">
        <v>99</v>
      </c>
      <c r="J7" s="21" t="s">
        <v>100</v>
      </c>
      <c r="K7" s="34" t="s">
        <v>101</v>
      </c>
      <c r="L7" s="24" t="s">
        <v>102</v>
      </c>
      <c r="M7" s="23" t="s">
        <v>89</v>
      </c>
      <c r="N7" s="9">
        <v>191.99</v>
      </c>
      <c r="O7" s="9">
        <v>0.45</v>
      </c>
      <c r="P7" s="9">
        <v>86.44</v>
      </c>
      <c r="Q7" s="9">
        <v>0.4502</v>
      </c>
    </row>
    <row r="8" customHeight="1" spans="1:17">
      <c r="A8" s="33" t="s">
        <v>97</v>
      </c>
      <c r="B8" s="23" t="s">
        <v>103</v>
      </c>
      <c r="C8" s="35"/>
      <c r="D8" s="4" t="s">
        <v>104</v>
      </c>
      <c r="E8" s="34">
        <v>90</v>
      </c>
      <c r="F8" s="34">
        <f>ROUND(79.32+79.32*0.039+79.32*0.02+2.35/7.84816+1.51,2)</f>
        <v>85.81</v>
      </c>
      <c r="G8" s="34">
        <v>62.48</v>
      </c>
      <c r="H8" s="35" t="str">
        <f>_xlfn.DISPIMG("ID_F5297E517C2249FDABD9456F7A44690B",1)</f>
        <v>=DISPIMG("ID_F5297E517C2249FDABD9456F7A44690B",1)</v>
      </c>
      <c r="I8" s="23" t="s">
        <v>99</v>
      </c>
      <c r="J8" s="21" t="s">
        <v>100</v>
      </c>
      <c r="K8" s="34" t="s">
        <v>101</v>
      </c>
      <c r="L8" s="24" t="s">
        <v>102</v>
      </c>
      <c r="M8" s="23" t="s">
        <v>89</v>
      </c>
      <c r="N8" s="9">
        <v>191.99</v>
      </c>
      <c r="O8" s="9">
        <v>0.45</v>
      </c>
      <c r="P8" s="9">
        <v>86.44</v>
      </c>
      <c r="Q8" s="9">
        <v>0.4502</v>
      </c>
    </row>
    <row r="9" customHeight="1" spans="1:17">
      <c r="A9" s="33" t="s">
        <v>97</v>
      </c>
      <c r="B9" s="23" t="s">
        <v>105</v>
      </c>
      <c r="C9" s="35"/>
      <c r="D9" s="4" t="s">
        <v>106</v>
      </c>
      <c r="E9" s="34">
        <v>37</v>
      </c>
      <c r="F9" s="34">
        <f>ROUND(79.32+79.32*0.039+79.32*0.02+2.35/7.84816+1.51,2)</f>
        <v>85.81</v>
      </c>
      <c r="G9" s="34">
        <v>62.48</v>
      </c>
      <c r="H9" s="35" t="str">
        <f>_xlfn.DISPIMG("ID_F5297E517C2249FDABD9456F7A44690B",1)</f>
        <v>=DISPIMG("ID_F5297E517C2249FDABD9456F7A44690B",1)</v>
      </c>
      <c r="I9" s="23" t="s">
        <v>99</v>
      </c>
      <c r="J9" s="21" t="s">
        <v>100</v>
      </c>
      <c r="K9" s="34" t="s">
        <v>101</v>
      </c>
      <c r="L9" s="24" t="s">
        <v>102</v>
      </c>
      <c r="M9" s="23" t="s">
        <v>89</v>
      </c>
      <c r="N9" s="9">
        <v>191.99</v>
      </c>
      <c r="O9" s="9">
        <v>0.45</v>
      </c>
      <c r="P9" s="9">
        <v>86.44</v>
      </c>
      <c r="Q9" s="9">
        <v>0.4502</v>
      </c>
    </row>
    <row r="10" customHeight="1" spans="1:17">
      <c r="A10" s="37" t="s">
        <v>107</v>
      </c>
      <c r="B10" s="21" t="s">
        <v>108</v>
      </c>
      <c r="C10" s="22"/>
      <c r="D10" s="4" t="s">
        <v>109</v>
      </c>
      <c r="E10" s="34">
        <v>26</v>
      </c>
      <c r="F10" s="34">
        <f>ROUND(82.7+82.7*0.039+82.7*0.02+2.35/7.84816+1.51,2)</f>
        <v>89.39</v>
      </c>
      <c r="G10" s="34">
        <v>62.93</v>
      </c>
      <c r="H10" s="25" t="str">
        <f t="shared" ref="H10:H13" si="1">_xlfn.DISPIMG("ID_F20173DC94894E579DE5836141BDD734",1)</f>
        <v>=DISPIMG("ID_F20173DC94894E579DE5836141BDD734",1)</v>
      </c>
      <c r="I10" s="36" t="s">
        <v>110</v>
      </c>
      <c r="J10" s="23" t="s">
        <v>111</v>
      </c>
      <c r="K10" s="34" t="s">
        <v>101</v>
      </c>
      <c r="L10" s="24" t="s">
        <v>102</v>
      </c>
      <c r="M10" s="23" t="s">
        <v>89</v>
      </c>
      <c r="N10" s="9">
        <v>199.99</v>
      </c>
      <c r="O10" s="9">
        <v>0.45</v>
      </c>
      <c r="P10" s="9">
        <v>90.1</v>
      </c>
      <c r="Q10" s="9">
        <v>0.4505</v>
      </c>
    </row>
    <row r="11" customHeight="1" spans="1:17">
      <c r="A11" s="37" t="s">
        <v>107</v>
      </c>
      <c r="B11" s="21" t="s">
        <v>112</v>
      </c>
      <c r="C11" s="22"/>
      <c r="D11" s="4" t="s">
        <v>79</v>
      </c>
      <c r="E11" s="34">
        <v>15</v>
      </c>
      <c r="F11" s="34">
        <f>ROUND(82.7+82.7*0.039+82.7*0.02+2.35/7.84816+1.51,2)</f>
        <v>89.39</v>
      </c>
      <c r="G11" s="34">
        <v>62.93</v>
      </c>
      <c r="H11" s="22" t="str">
        <f t="shared" si="1"/>
        <v>=DISPIMG("ID_F20173DC94894E579DE5836141BDD734",1)</v>
      </c>
      <c r="I11" s="23" t="s">
        <v>110</v>
      </c>
      <c r="J11" s="23" t="s">
        <v>111</v>
      </c>
      <c r="K11" s="34" t="s">
        <v>113</v>
      </c>
      <c r="L11" s="24" t="s">
        <v>114</v>
      </c>
      <c r="M11" s="23" t="s">
        <v>25</v>
      </c>
      <c r="N11" s="9">
        <v>199.99</v>
      </c>
      <c r="O11" s="9">
        <v>0.45</v>
      </c>
      <c r="P11" s="9">
        <v>90.1</v>
      </c>
      <c r="Q11" s="9">
        <v>0.4505</v>
      </c>
    </row>
    <row r="12" customHeight="1" spans="1:17">
      <c r="A12" s="37" t="s">
        <v>107</v>
      </c>
      <c r="B12" s="21" t="s">
        <v>115</v>
      </c>
      <c r="C12" s="22"/>
      <c r="D12" s="4" t="s">
        <v>94</v>
      </c>
      <c r="E12" s="34">
        <v>29</v>
      </c>
      <c r="F12" s="34">
        <f>ROUND(82.7+82.7*0.039+82.7*0.02+2.35/7.84816+1.51,2)</f>
        <v>89.39</v>
      </c>
      <c r="G12" s="34">
        <v>62.93</v>
      </c>
      <c r="H12" s="22" t="str">
        <f t="shared" si="1"/>
        <v>=DISPIMG("ID_F20173DC94894E579DE5836141BDD734",1)</v>
      </c>
      <c r="I12" s="23" t="s">
        <v>110</v>
      </c>
      <c r="J12" s="23" t="s">
        <v>111</v>
      </c>
      <c r="K12" s="34" t="s">
        <v>113</v>
      </c>
      <c r="L12" s="24" t="s">
        <v>114</v>
      </c>
      <c r="M12" s="23" t="s">
        <v>25</v>
      </c>
      <c r="N12" s="9">
        <v>199.99</v>
      </c>
      <c r="O12" s="9">
        <v>0.45</v>
      </c>
      <c r="P12" s="9">
        <v>90.1</v>
      </c>
      <c r="Q12" s="9">
        <v>0.4505</v>
      </c>
    </row>
    <row r="13" customHeight="1" spans="1:17">
      <c r="A13" s="37" t="s">
        <v>107</v>
      </c>
      <c r="B13" s="21" t="s">
        <v>116</v>
      </c>
      <c r="C13" s="22"/>
      <c r="D13" s="4" t="s">
        <v>117</v>
      </c>
      <c r="E13" s="34">
        <v>24</v>
      </c>
      <c r="F13" s="34">
        <f>ROUND(82.7+82.7*0.039+82.7*0.02+2.35/7.84816+1.51,2)</f>
        <v>89.39</v>
      </c>
      <c r="G13" s="34">
        <v>62.93</v>
      </c>
      <c r="H13" s="22" t="str">
        <f t="shared" si="1"/>
        <v>=DISPIMG("ID_F20173DC94894E579DE5836141BDD734",1)</v>
      </c>
      <c r="I13" s="23" t="s">
        <v>110</v>
      </c>
      <c r="J13" s="23" t="s">
        <v>111</v>
      </c>
      <c r="K13" s="34" t="s">
        <v>113</v>
      </c>
      <c r="L13" s="24" t="s">
        <v>114</v>
      </c>
      <c r="M13" s="23" t="s">
        <v>25</v>
      </c>
      <c r="N13" s="9">
        <v>199.99</v>
      </c>
      <c r="O13" s="9">
        <v>0.45</v>
      </c>
      <c r="P13" s="9">
        <v>90.1</v>
      </c>
      <c r="Q13" s="9">
        <v>0.4505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opLeftCell="H1" workbookViewId="0">
      <selection activeCell="N1" sqref="N1:Q4"/>
    </sheetView>
  </sheetViews>
  <sheetFormatPr defaultColWidth="20.8269230769231" defaultRowHeight="15.2" outlineLevelRow="3"/>
  <cols>
    <col min="1" max="4" width="20.8269230769231" style="26" customWidth="1"/>
    <col min="5" max="7" width="12.9807692307692" style="26" customWidth="1"/>
    <col min="8" max="16378" width="20.8269230769231" style="26" customWidth="1"/>
    <col min="16379" max="16384" width="20.8269230769231" style="26"/>
  </cols>
  <sheetData>
    <row r="1" ht="46" spans="1:17">
      <c r="A1" s="2" t="s">
        <v>0</v>
      </c>
      <c r="B1" s="4" t="s">
        <v>34</v>
      </c>
      <c r="C1" s="2" t="s">
        <v>53</v>
      </c>
      <c r="D1" s="2" t="s">
        <v>4</v>
      </c>
      <c r="E1" s="2" t="s">
        <v>118</v>
      </c>
      <c r="F1" s="2" t="s">
        <v>5</v>
      </c>
      <c r="G1" s="2" t="s">
        <v>6</v>
      </c>
      <c r="H1" s="4" t="s">
        <v>7</v>
      </c>
      <c r="I1" s="2" t="s">
        <v>8</v>
      </c>
      <c r="J1" s="19" t="s">
        <v>9</v>
      </c>
      <c r="K1" s="19" t="s">
        <v>10</v>
      </c>
      <c r="L1" s="19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ht="95" customHeight="1" spans="1:17">
      <c r="A2" s="20" t="s">
        <v>119</v>
      </c>
      <c r="B2" s="20" t="s">
        <v>120</v>
      </c>
      <c r="C2" s="22"/>
      <c r="D2" s="27" t="s">
        <v>106</v>
      </c>
      <c r="E2" s="23">
        <v>20</v>
      </c>
      <c r="F2" s="23">
        <f>ROUND(143.53+143.53*0.039+143.53*0.02+2.35/7.84816+1.51,2)</f>
        <v>153.81</v>
      </c>
      <c r="G2" s="23">
        <v>122.3</v>
      </c>
      <c r="H2" s="24" t="str">
        <f>_xlfn.DISPIMG("ID_D9FEFF29D9AC48BCB9516D2A2ECFA139",1)</f>
        <v>=DISPIMG("ID_D9FEFF29D9AC48BCB9516D2A2ECFA139",1)</v>
      </c>
      <c r="I2" s="23" t="s">
        <v>121</v>
      </c>
      <c r="J2" s="23" t="s">
        <v>122</v>
      </c>
      <c r="K2" s="24" t="s">
        <v>123</v>
      </c>
      <c r="L2" s="24" t="s">
        <v>124</v>
      </c>
      <c r="M2" s="23" t="s">
        <v>89</v>
      </c>
      <c r="N2" s="9">
        <v>340.99</v>
      </c>
      <c r="O2" s="9">
        <v>0.45</v>
      </c>
      <c r="P2" s="9">
        <v>153.29</v>
      </c>
      <c r="Q2" s="9">
        <v>0.4495</v>
      </c>
    </row>
    <row r="3" ht="111" customHeight="1" spans="1:17">
      <c r="A3" s="20" t="s">
        <v>119</v>
      </c>
      <c r="B3" s="20" t="s">
        <v>125</v>
      </c>
      <c r="C3" s="22"/>
      <c r="D3" s="27" t="s">
        <v>94</v>
      </c>
      <c r="E3" s="23">
        <v>20</v>
      </c>
      <c r="F3" s="23">
        <f>ROUND(143.53+143.53*0.039+143.53*0.02+2.35/7.84816+1.51,2)</f>
        <v>153.81</v>
      </c>
      <c r="G3" s="23">
        <v>122.3</v>
      </c>
      <c r="H3" s="24" t="str">
        <f>_xlfn.DISPIMG("ID_D9FEFF29D9AC48BCB9516D2A2ECFA139",1)</f>
        <v>=DISPIMG("ID_D9FEFF29D9AC48BCB9516D2A2ECFA139",1)</v>
      </c>
      <c r="I3" s="23" t="s">
        <v>121</v>
      </c>
      <c r="J3" s="23" t="s">
        <v>122</v>
      </c>
      <c r="K3" s="24" t="s">
        <v>123</v>
      </c>
      <c r="L3" s="24" t="s">
        <v>124</v>
      </c>
      <c r="M3" s="23" t="s">
        <v>89</v>
      </c>
      <c r="N3" s="9">
        <v>340.99</v>
      </c>
      <c r="O3" s="9">
        <v>0.45</v>
      </c>
      <c r="P3" s="9">
        <v>153.29</v>
      </c>
      <c r="Q3" s="9">
        <v>0.4495</v>
      </c>
    </row>
    <row r="4" ht="107.5" spans="1:17">
      <c r="A4" s="20" t="s">
        <v>119</v>
      </c>
      <c r="B4" s="20" t="s">
        <v>126</v>
      </c>
      <c r="C4" s="22"/>
      <c r="D4" s="27" t="s">
        <v>127</v>
      </c>
      <c r="E4" s="23">
        <v>20</v>
      </c>
      <c r="F4" s="23">
        <f>ROUND(143.53+143.53*0.039+143.53*0.02+2.35/7.84816+1.51,2)</f>
        <v>153.81</v>
      </c>
      <c r="G4" s="23">
        <v>122.3</v>
      </c>
      <c r="H4" s="24" t="str">
        <f>_xlfn.DISPIMG("ID_D9FEFF29D9AC48BCB9516D2A2ECFA139",1)</f>
        <v>=DISPIMG("ID_D9FEFF29D9AC48BCB9516D2A2ECFA139",1)</v>
      </c>
      <c r="I4" s="23" t="s">
        <v>121</v>
      </c>
      <c r="J4" s="23" t="s">
        <v>122</v>
      </c>
      <c r="K4" s="24" t="s">
        <v>123</v>
      </c>
      <c r="L4" s="24" t="s">
        <v>124</v>
      </c>
      <c r="M4" s="23" t="s">
        <v>89</v>
      </c>
      <c r="N4" s="9">
        <v>340.99</v>
      </c>
      <c r="O4" s="9">
        <v>0.45</v>
      </c>
      <c r="P4" s="9">
        <v>153.29</v>
      </c>
      <c r="Q4" s="9">
        <v>0.4495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topLeftCell="H1" workbookViewId="0">
      <selection activeCell="N1" sqref="N1:Q10"/>
    </sheetView>
  </sheetViews>
  <sheetFormatPr defaultColWidth="23.5576923076923" defaultRowHeight="16.8"/>
  <cols>
    <col min="1" max="1" width="18.2692307692308" customWidth="1"/>
    <col min="2" max="2" width="23.5576923076923" style="18" customWidth="1"/>
    <col min="3" max="3" width="23.5576923076923" customWidth="1"/>
    <col min="4" max="4" width="18.5769230769231" style="18" customWidth="1"/>
    <col min="5" max="7" width="12.6538461538462" customWidth="1"/>
    <col min="8" max="8" width="23.5576923076923" customWidth="1"/>
    <col min="9" max="11" width="17.4711538461538" customWidth="1"/>
    <col min="12" max="12" width="14.7403846153846" customWidth="1"/>
    <col min="13" max="16379" width="23.5576923076923" customWidth="1"/>
  </cols>
  <sheetData>
    <row r="1" ht="46" spans="1:17">
      <c r="A1" s="2" t="s">
        <v>0</v>
      </c>
      <c r="B1" s="4" t="s">
        <v>34</v>
      </c>
      <c r="C1" s="2" t="s">
        <v>53</v>
      </c>
      <c r="D1" s="2" t="s">
        <v>4</v>
      </c>
      <c r="E1" s="2" t="s">
        <v>118</v>
      </c>
      <c r="F1" s="2" t="s">
        <v>5</v>
      </c>
      <c r="G1" s="2" t="s">
        <v>6</v>
      </c>
      <c r="H1" s="4" t="s">
        <v>7</v>
      </c>
      <c r="I1" s="2" t="s">
        <v>8</v>
      </c>
      <c r="J1" s="19" t="s">
        <v>9</v>
      </c>
      <c r="K1" s="19" t="s">
        <v>10</v>
      </c>
      <c r="L1" s="19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ht="122.25" spans="1:17">
      <c r="A2" s="20" t="s">
        <v>119</v>
      </c>
      <c r="B2" s="21" t="s">
        <v>128</v>
      </c>
      <c r="C2" s="22"/>
      <c r="D2" s="23" t="s">
        <v>129</v>
      </c>
      <c r="E2" s="23">
        <v>33</v>
      </c>
      <c r="F2" s="23">
        <f>ROUND(154.67+154.67*0.039+154.67*0.02+2.35/7.84816+1.51,2)</f>
        <v>165.6</v>
      </c>
      <c r="G2" s="23">
        <v>122.6</v>
      </c>
      <c r="H2" s="24" t="str">
        <f>_xlfn.DISPIMG("ID_93CEB0CBD58F49668360F06C66C1225C",1)</f>
        <v>=DISPIMG("ID_93CEB0CBD58F49668360F06C66C1225C",1)</v>
      </c>
      <c r="I2" s="23" t="s">
        <v>130</v>
      </c>
      <c r="J2" s="23" t="s">
        <v>131</v>
      </c>
      <c r="K2" s="24" t="s">
        <v>132</v>
      </c>
      <c r="L2" s="24" t="s">
        <v>133</v>
      </c>
      <c r="M2" s="23" t="s">
        <v>25</v>
      </c>
      <c r="N2" s="9">
        <v>366.99</v>
      </c>
      <c r="O2" s="9">
        <v>0.45</v>
      </c>
      <c r="P2" s="9">
        <v>165.03</v>
      </c>
      <c r="Q2" s="9">
        <v>0.4497</v>
      </c>
    </row>
    <row r="3" ht="122.25" spans="1:17">
      <c r="A3" s="20" t="s">
        <v>119</v>
      </c>
      <c r="B3" s="21" t="s">
        <v>134</v>
      </c>
      <c r="C3" s="22"/>
      <c r="D3" s="23" t="s">
        <v>135</v>
      </c>
      <c r="E3" s="23">
        <v>44</v>
      </c>
      <c r="F3" s="23">
        <f>ROUND(154.67+154.67*0.039+154.67*0.02+2.35/7.84816+1.51,2)</f>
        <v>165.6</v>
      </c>
      <c r="G3" s="23">
        <v>122.6</v>
      </c>
      <c r="H3" s="24" t="str">
        <f>_xlfn.DISPIMG("ID_93CEB0CBD58F49668360F06C66C1225C",1)</f>
        <v>=DISPIMG("ID_93CEB0CBD58F49668360F06C66C1225C",1)</v>
      </c>
      <c r="I3" s="23" t="s">
        <v>130</v>
      </c>
      <c r="J3" s="23" t="s">
        <v>131</v>
      </c>
      <c r="K3" s="24" t="s">
        <v>132</v>
      </c>
      <c r="L3" s="24" t="s">
        <v>133</v>
      </c>
      <c r="M3" s="23" t="s">
        <v>25</v>
      </c>
      <c r="N3" s="9">
        <v>366.99</v>
      </c>
      <c r="O3" s="9">
        <v>0.45</v>
      </c>
      <c r="P3" s="9">
        <v>165.03</v>
      </c>
      <c r="Q3" s="9">
        <v>0.4497</v>
      </c>
    </row>
    <row r="4" ht="122.25" spans="1:17">
      <c r="A4" s="20" t="s">
        <v>119</v>
      </c>
      <c r="B4" s="21" t="s">
        <v>136</v>
      </c>
      <c r="C4" s="22"/>
      <c r="D4" s="23" t="s">
        <v>137</v>
      </c>
      <c r="E4" s="23">
        <v>36</v>
      </c>
      <c r="F4" s="23">
        <f>ROUND(154.67+154.67*0.039+154.67*0.02+2.35/7.84816+1.51,2)</f>
        <v>165.6</v>
      </c>
      <c r="G4" s="23">
        <v>122.6</v>
      </c>
      <c r="H4" s="24" t="str">
        <f>_xlfn.DISPIMG("ID_93CEB0CBD58F49668360F06C66C1225C",1)</f>
        <v>=DISPIMG("ID_93CEB0CBD58F49668360F06C66C1225C",1)</v>
      </c>
      <c r="I4" s="23" t="s">
        <v>130</v>
      </c>
      <c r="J4" s="23" t="s">
        <v>131</v>
      </c>
      <c r="K4" s="24" t="s">
        <v>132</v>
      </c>
      <c r="L4" s="24" t="s">
        <v>133</v>
      </c>
      <c r="M4" s="23" t="s">
        <v>25</v>
      </c>
      <c r="N4" s="9">
        <v>366.99</v>
      </c>
      <c r="O4" s="9">
        <v>0.45</v>
      </c>
      <c r="P4" s="9">
        <v>165.03</v>
      </c>
      <c r="Q4" s="9">
        <v>0.4497</v>
      </c>
    </row>
    <row r="5" ht="122.2" spans="1:17">
      <c r="A5" s="20" t="s">
        <v>138</v>
      </c>
      <c r="B5" s="21" t="s">
        <v>139</v>
      </c>
      <c r="C5" s="22"/>
      <c r="D5" s="23" t="s">
        <v>129</v>
      </c>
      <c r="E5" s="23">
        <v>66</v>
      </c>
      <c r="F5" s="23">
        <f>ROUND(177.26+177.26*0.039+177.26*0.02+2.35/7.84816+1.51,2)</f>
        <v>189.53</v>
      </c>
      <c r="G5" s="23">
        <v>142.74</v>
      </c>
      <c r="H5" s="24" t="str">
        <f t="shared" ref="H5:H7" si="0">_xlfn.DISPIMG("ID_77B76BB3695D4294AA168F1DED89D5FA",1)</f>
        <v>=DISPIMG("ID_77B76BB3695D4294AA168F1DED89D5FA",1)</v>
      </c>
      <c r="I5" s="23" t="s">
        <v>140</v>
      </c>
      <c r="J5" s="23" t="s">
        <v>141</v>
      </c>
      <c r="K5" s="24" t="s">
        <v>132</v>
      </c>
      <c r="L5" s="24" t="s">
        <v>142</v>
      </c>
      <c r="M5" s="23" t="s">
        <v>25</v>
      </c>
      <c r="N5" s="9">
        <v>419.99</v>
      </c>
      <c r="O5" s="9">
        <v>0.45</v>
      </c>
      <c r="P5" s="9">
        <v>189.06</v>
      </c>
      <c r="Q5" s="9">
        <v>0.4502</v>
      </c>
    </row>
    <row r="6" ht="122.2" spans="1:17">
      <c r="A6" s="20" t="s">
        <v>138</v>
      </c>
      <c r="B6" s="21" t="s">
        <v>143</v>
      </c>
      <c r="C6" s="22"/>
      <c r="D6" s="23" t="s">
        <v>135</v>
      </c>
      <c r="E6" s="23">
        <v>86</v>
      </c>
      <c r="F6" s="23">
        <f>ROUND(177.26+177.26*0.039+177.26*0.02+2.35/7.84816+1.51,2)</f>
        <v>189.53</v>
      </c>
      <c r="G6" s="23">
        <v>142.74</v>
      </c>
      <c r="H6" s="24" t="str">
        <f t="shared" si="0"/>
        <v>=DISPIMG("ID_77B76BB3695D4294AA168F1DED89D5FA",1)</v>
      </c>
      <c r="I6" s="23" t="s">
        <v>140</v>
      </c>
      <c r="J6" s="23" t="s">
        <v>141</v>
      </c>
      <c r="K6" s="24" t="s">
        <v>132</v>
      </c>
      <c r="L6" s="24" t="s">
        <v>142</v>
      </c>
      <c r="M6" s="23" t="s">
        <v>25</v>
      </c>
      <c r="N6" s="9">
        <v>419.99</v>
      </c>
      <c r="O6" s="9">
        <v>0.45</v>
      </c>
      <c r="P6" s="9">
        <v>189.06</v>
      </c>
      <c r="Q6" s="9">
        <v>0.4502</v>
      </c>
    </row>
    <row r="7" ht="122.2" spans="1:17">
      <c r="A7" s="20" t="s">
        <v>138</v>
      </c>
      <c r="B7" s="21" t="s">
        <v>144</v>
      </c>
      <c r="C7" s="22"/>
      <c r="D7" s="23" t="s">
        <v>137</v>
      </c>
      <c r="E7" s="2">
        <v>49</v>
      </c>
      <c r="F7" s="23">
        <f>ROUND(177.26+177.26*0.039+177.26*0.02+2.35/7.84816+1.51,2)</f>
        <v>189.53</v>
      </c>
      <c r="G7" s="23">
        <v>142.74</v>
      </c>
      <c r="H7" s="24" t="str">
        <f t="shared" si="0"/>
        <v>=DISPIMG("ID_77B76BB3695D4294AA168F1DED89D5FA",1)</v>
      </c>
      <c r="I7" s="23" t="s">
        <v>140</v>
      </c>
      <c r="J7" s="23" t="s">
        <v>141</v>
      </c>
      <c r="K7" s="24" t="s">
        <v>132</v>
      </c>
      <c r="L7" s="24" t="s">
        <v>142</v>
      </c>
      <c r="M7" s="23" t="s">
        <v>25</v>
      </c>
      <c r="N7" s="9">
        <v>419.99</v>
      </c>
      <c r="O7" s="9">
        <v>0.45</v>
      </c>
      <c r="P7" s="9">
        <v>189.06</v>
      </c>
      <c r="Q7" s="9">
        <v>0.4502</v>
      </c>
    </row>
    <row r="8" ht="121.6" spans="1:17">
      <c r="A8" s="20" t="s">
        <v>138</v>
      </c>
      <c r="B8" s="21" t="s">
        <v>145</v>
      </c>
      <c r="C8" s="25"/>
      <c r="D8" s="23" t="s">
        <v>129</v>
      </c>
      <c r="E8" s="23">
        <v>33</v>
      </c>
      <c r="F8" s="23">
        <f>ROUND(248.11+248.11*0.039+248.11*0.02+2.35/7.84816+1.51,2)</f>
        <v>264.56</v>
      </c>
      <c r="G8" s="23">
        <v>213.34</v>
      </c>
      <c r="H8" s="24" t="str">
        <f t="shared" ref="H8:H10" si="1">_xlfn.DISPIMG("ID_F1151847B8944CCCB7178267838721F4",1)</f>
        <v>=DISPIMG("ID_F1151847B8944CCCB7178267838721F4",1)</v>
      </c>
      <c r="I8" s="23" t="s">
        <v>146</v>
      </c>
      <c r="J8" s="23" t="s">
        <v>147</v>
      </c>
      <c r="K8" s="24" t="s">
        <v>148</v>
      </c>
      <c r="L8" s="24" t="s">
        <v>149</v>
      </c>
      <c r="M8" s="23" t="s">
        <v>25</v>
      </c>
      <c r="N8" s="9">
        <v>584.99</v>
      </c>
      <c r="O8" s="9">
        <v>0.45</v>
      </c>
      <c r="P8" s="9">
        <v>263.36</v>
      </c>
      <c r="Q8" s="9">
        <v>0.4502</v>
      </c>
    </row>
    <row r="9" ht="121.6" spans="1:17">
      <c r="A9" s="20" t="s">
        <v>138</v>
      </c>
      <c r="B9" s="21" t="s">
        <v>150</v>
      </c>
      <c r="C9" s="23"/>
      <c r="D9" s="23" t="s">
        <v>135</v>
      </c>
      <c r="E9" s="23">
        <v>44</v>
      </c>
      <c r="F9" s="23">
        <f>ROUND(248.11+248.11*0.039+248.11*0.02+2.35/7.84816+1.51,2)</f>
        <v>264.56</v>
      </c>
      <c r="G9" s="23">
        <v>213.34</v>
      </c>
      <c r="H9" s="24" t="str">
        <f t="shared" si="1"/>
        <v>=DISPIMG("ID_F1151847B8944CCCB7178267838721F4",1)</v>
      </c>
      <c r="I9" s="23" t="s">
        <v>146</v>
      </c>
      <c r="J9" s="23" t="s">
        <v>147</v>
      </c>
      <c r="K9" s="24" t="s">
        <v>148</v>
      </c>
      <c r="L9" s="24" t="s">
        <v>149</v>
      </c>
      <c r="M9" s="23" t="s">
        <v>25</v>
      </c>
      <c r="N9" s="9">
        <v>584.99</v>
      </c>
      <c r="O9" s="9">
        <v>0.45</v>
      </c>
      <c r="P9" s="9">
        <v>263.36</v>
      </c>
      <c r="Q9" s="9">
        <v>0.4502</v>
      </c>
    </row>
    <row r="10" ht="121.6" spans="1:17">
      <c r="A10" s="20" t="s">
        <v>138</v>
      </c>
      <c r="B10" s="21" t="s">
        <v>151</v>
      </c>
      <c r="C10" s="23"/>
      <c r="D10" s="23" t="s">
        <v>137</v>
      </c>
      <c r="E10" s="2">
        <v>36</v>
      </c>
      <c r="F10" s="23">
        <f>ROUND(248.11+248.11*0.039+248.11*0.02+2.35/7.84816+1.51,2)</f>
        <v>264.56</v>
      </c>
      <c r="G10" s="23">
        <v>213.34</v>
      </c>
      <c r="H10" s="24" t="str">
        <f t="shared" si="1"/>
        <v>=DISPIMG("ID_F1151847B8944CCCB7178267838721F4",1)</v>
      </c>
      <c r="I10" s="23" t="s">
        <v>146</v>
      </c>
      <c r="J10" s="23" t="s">
        <v>147</v>
      </c>
      <c r="K10" s="24" t="s">
        <v>148</v>
      </c>
      <c r="L10" s="24" t="s">
        <v>149</v>
      </c>
      <c r="M10" s="23" t="s">
        <v>25</v>
      </c>
      <c r="N10" s="9">
        <v>584.99</v>
      </c>
      <c r="O10" s="9">
        <v>0.45</v>
      </c>
      <c r="P10" s="9">
        <v>263.36</v>
      </c>
      <c r="Q10" s="9">
        <v>0.4502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opLeftCell="I1" workbookViewId="0">
      <selection activeCell="N1" sqref="N1:Q13"/>
    </sheetView>
  </sheetViews>
  <sheetFormatPr defaultColWidth="25" defaultRowHeight="114" customHeight="1"/>
  <cols>
    <col min="1" max="1" width="18.7403846153846" style="16" customWidth="1"/>
    <col min="2" max="2" width="18.2692307692308" style="16" customWidth="1"/>
    <col min="3" max="3" width="25" style="16" customWidth="1"/>
    <col min="4" max="4" width="16.0192307692308" style="16" customWidth="1"/>
    <col min="5" max="7" width="12.6538461538462" style="16" customWidth="1"/>
    <col min="8" max="8" width="25" style="16" customWidth="1"/>
    <col min="9" max="11" width="17.4711538461538" style="16" customWidth="1"/>
    <col min="12" max="12" width="14.5769230769231" style="16" customWidth="1"/>
    <col min="13" max="16379" width="25" style="16" customWidth="1"/>
    <col min="16380" max="16384" width="25" style="16"/>
  </cols>
  <sheetData>
    <row r="1" ht="53" customHeight="1" spans="1:17">
      <c r="A1" s="2" t="s">
        <v>0</v>
      </c>
      <c r="B1" s="3" t="s">
        <v>152</v>
      </c>
      <c r="C1" s="2" t="s">
        <v>53</v>
      </c>
      <c r="D1" s="2" t="s">
        <v>4</v>
      </c>
      <c r="E1" s="4" t="s">
        <v>3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customHeight="1" spans="1:17">
      <c r="A2" s="2" t="s">
        <v>153</v>
      </c>
      <c r="B2" s="17" t="s">
        <v>154</v>
      </c>
      <c r="C2" s="14"/>
      <c r="D2" s="4" t="s">
        <v>96</v>
      </c>
      <c r="E2" s="2">
        <v>10</v>
      </c>
      <c r="F2" s="2">
        <f>ROUND(228.14+228.14*0.039+228.14*0.02+2.35/7.84816+1.51,2)</f>
        <v>243.41</v>
      </c>
      <c r="G2" s="2">
        <v>184.76</v>
      </c>
      <c r="H2" s="14" t="str">
        <f>_xlfn.DISPIMG("ID_F5E75E6950724A31BB3A703BA555D78B",1)</f>
        <v>=DISPIMG("ID_F5E75E6950724A31BB3A703BA555D78B",1)</v>
      </c>
      <c r="I2" s="2" t="s">
        <v>155</v>
      </c>
      <c r="J2" s="2" t="s">
        <v>156</v>
      </c>
      <c r="K2" s="4" t="s">
        <v>157</v>
      </c>
      <c r="L2" s="4" t="s">
        <v>158</v>
      </c>
      <c r="M2" s="2" t="s">
        <v>159</v>
      </c>
      <c r="N2" s="9">
        <v>604.99</v>
      </c>
      <c r="O2" s="9">
        <v>0.5</v>
      </c>
      <c r="P2" s="9">
        <v>302.61</v>
      </c>
      <c r="Q2" s="9">
        <v>0.5002</v>
      </c>
    </row>
    <row r="3" customHeight="1" spans="1:17">
      <c r="A3" s="2" t="s">
        <v>153</v>
      </c>
      <c r="B3" s="17" t="s">
        <v>160</v>
      </c>
      <c r="C3" s="14"/>
      <c r="D3" s="4" t="s">
        <v>161</v>
      </c>
      <c r="E3" s="2">
        <v>10</v>
      </c>
      <c r="F3" s="2">
        <f>ROUND(228.14+228.14*0.039+228.14*0.02+2.35/7.84816+1.51,2)</f>
        <v>243.41</v>
      </c>
      <c r="G3" s="2">
        <v>184.76</v>
      </c>
      <c r="H3" s="14" t="str">
        <f>_xlfn.DISPIMG("ID_F5E75E6950724A31BB3A703BA555D78B",1)</f>
        <v>=DISPIMG("ID_F5E75E6950724A31BB3A703BA555D78B",1)</v>
      </c>
      <c r="I3" s="2" t="s">
        <v>155</v>
      </c>
      <c r="J3" s="2" t="s">
        <v>156</v>
      </c>
      <c r="K3" s="4" t="s">
        <v>157</v>
      </c>
      <c r="L3" s="4" t="s">
        <v>158</v>
      </c>
      <c r="M3" s="2" t="s">
        <v>159</v>
      </c>
      <c r="N3" s="9">
        <v>604.99</v>
      </c>
      <c r="O3" s="9">
        <v>0.5</v>
      </c>
      <c r="P3" s="9">
        <v>302.61</v>
      </c>
      <c r="Q3" s="9">
        <v>0.5002</v>
      </c>
    </row>
    <row r="4" customHeight="1" spans="1:17">
      <c r="A4" s="2" t="s">
        <v>153</v>
      </c>
      <c r="B4" s="15" t="s">
        <v>162</v>
      </c>
      <c r="C4" s="2"/>
      <c r="D4" s="4" t="s">
        <v>163</v>
      </c>
      <c r="E4" s="2">
        <v>10</v>
      </c>
      <c r="F4" s="2">
        <f>ROUND(505.9+505.9*0.039+505.9*0.02+2.35/7.84816+1.51,2)</f>
        <v>537.56</v>
      </c>
      <c r="G4" s="2">
        <v>404.06</v>
      </c>
      <c r="H4" s="14" t="str">
        <f>_xlfn.DISPIMG("ID_12507D66B69B4A31B3D687E6FF266500",1)</f>
        <v>=DISPIMG("ID_12507D66B69B4A31B3D687E6FF266500",1)</v>
      </c>
      <c r="I4" s="2" t="s">
        <v>164</v>
      </c>
      <c r="J4" s="2" t="s">
        <v>165</v>
      </c>
      <c r="K4" s="4" t="s">
        <v>166</v>
      </c>
      <c r="L4" s="4" t="s">
        <v>167</v>
      </c>
      <c r="M4" s="2" t="s">
        <v>159</v>
      </c>
      <c r="N4" s="9">
        <v>1330.99</v>
      </c>
      <c r="O4" s="9">
        <v>0.5</v>
      </c>
      <c r="P4" s="9">
        <v>665.49</v>
      </c>
      <c r="Q4" s="9">
        <v>0.5</v>
      </c>
    </row>
    <row r="5" customHeight="1" spans="1:17">
      <c r="A5" s="2" t="s">
        <v>153</v>
      </c>
      <c r="B5" s="15" t="s">
        <v>168</v>
      </c>
      <c r="C5" s="2"/>
      <c r="D5" s="4" t="s">
        <v>96</v>
      </c>
      <c r="E5" s="2">
        <v>15</v>
      </c>
      <c r="F5" s="2">
        <f>ROUND(505.9+505.9*0.039+505.9*0.02+2.35/7.84816+1.51,2)</f>
        <v>537.56</v>
      </c>
      <c r="G5" s="2">
        <v>404.06</v>
      </c>
      <c r="H5" s="14" t="str">
        <f>_xlfn.DISPIMG("ID_12507D66B69B4A31B3D687E6FF266500",1)</f>
        <v>=DISPIMG("ID_12507D66B69B4A31B3D687E6FF266500",1)</v>
      </c>
      <c r="I5" s="2" t="s">
        <v>164</v>
      </c>
      <c r="J5" s="2" t="s">
        <v>165</v>
      </c>
      <c r="K5" s="4" t="s">
        <v>166</v>
      </c>
      <c r="L5" s="4" t="s">
        <v>167</v>
      </c>
      <c r="M5" s="2" t="s">
        <v>159</v>
      </c>
      <c r="N5" s="9">
        <v>1330.99</v>
      </c>
      <c r="O5" s="9">
        <v>0.5</v>
      </c>
      <c r="P5" s="9">
        <v>665.49</v>
      </c>
      <c r="Q5" s="9">
        <v>0.5</v>
      </c>
    </row>
    <row r="6" customHeight="1" spans="1:17">
      <c r="A6" s="2" t="s">
        <v>153</v>
      </c>
      <c r="B6" s="15" t="s">
        <v>169</v>
      </c>
      <c r="C6" s="14"/>
      <c r="D6" s="4" t="s">
        <v>161</v>
      </c>
      <c r="E6" s="2">
        <v>20</v>
      </c>
      <c r="F6" s="2">
        <f>ROUND(505.9+505.9*0.039+505.9*0.02+2.35/7.84816+1.51,2)</f>
        <v>537.56</v>
      </c>
      <c r="G6" s="2">
        <v>404.06</v>
      </c>
      <c r="H6" s="14" t="str">
        <f>_xlfn.DISPIMG("ID_12507D66B69B4A31B3D687E6FF266500",1)</f>
        <v>=DISPIMG("ID_12507D66B69B4A31B3D687E6FF266500",1)</v>
      </c>
      <c r="I6" s="2" t="s">
        <v>164</v>
      </c>
      <c r="J6" s="2" t="s">
        <v>165</v>
      </c>
      <c r="K6" s="4" t="s">
        <v>166</v>
      </c>
      <c r="L6" s="4" t="s">
        <v>167</v>
      </c>
      <c r="M6" s="2" t="s">
        <v>159</v>
      </c>
      <c r="N6" s="9">
        <v>1330.99</v>
      </c>
      <c r="O6" s="9">
        <v>0.5</v>
      </c>
      <c r="P6" s="9">
        <v>665.49</v>
      </c>
      <c r="Q6" s="9">
        <v>0.5</v>
      </c>
    </row>
    <row r="7" customHeight="1" spans="1:17">
      <c r="A7" s="2" t="s">
        <v>170</v>
      </c>
      <c r="B7" s="15" t="s">
        <v>171</v>
      </c>
      <c r="C7" s="14"/>
      <c r="D7" s="4" t="s">
        <v>161</v>
      </c>
      <c r="E7" s="2">
        <v>8</v>
      </c>
      <c r="F7" s="2">
        <f>ROUND(350.61+350.61*0.039+350.61*0.02+2.35/7.84816+1.51,2)</f>
        <v>373.11</v>
      </c>
      <c r="G7" s="2">
        <v>279.96</v>
      </c>
      <c r="H7" s="4" t="str">
        <f t="shared" ref="H7:H10" si="0">_xlfn.DISPIMG("ID_D6C605DA434C4C3FA383B3137C94747F",1)</f>
        <v>=DISPIMG("ID_D6C605DA434C4C3FA383B3137C94747F",1)</v>
      </c>
      <c r="I7" s="2" t="s">
        <v>172</v>
      </c>
      <c r="J7" s="2" t="s">
        <v>173</v>
      </c>
      <c r="K7" s="4" t="s">
        <v>174</v>
      </c>
      <c r="L7" s="4" t="s">
        <v>175</v>
      </c>
      <c r="M7" s="2" t="s">
        <v>159</v>
      </c>
      <c r="N7" s="9">
        <v>924.99</v>
      </c>
      <c r="O7" s="9">
        <v>0.5</v>
      </c>
      <c r="P7" s="9">
        <v>462.51</v>
      </c>
      <c r="Q7" s="9">
        <v>0.5</v>
      </c>
    </row>
    <row r="8" customHeight="1" spans="1:17">
      <c r="A8" s="2" t="s">
        <v>170</v>
      </c>
      <c r="B8" s="15" t="s">
        <v>176</v>
      </c>
      <c r="C8" s="2"/>
      <c r="D8" s="4" t="s">
        <v>96</v>
      </c>
      <c r="E8" s="2">
        <v>79</v>
      </c>
      <c r="F8" s="2">
        <f>ROUND(350.61+350.61*0.039+350.61*0.02+2.35/7.84816+1.51,2)</f>
        <v>373.11</v>
      </c>
      <c r="G8" s="2">
        <v>279.96</v>
      </c>
      <c r="H8" s="4" t="str">
        <f t="shared" si="0"/>
        <v>=DISPIMG("ID_D6C605DA434C4C3FA383B3137C94747F",1)</v>
      </c>
      <c r="I8" s="2" t="s">
        <v>172</v>
      </c>
      <c r="J8" s="2" t="s">
        <v>173</v>
      </c>
      <c r="K8" s="4" t="s">
        <v>174</v>
      </c>
      <c r="L8" s="4" t="s">
        <v>175</v>
      </c>
      <c r="M8" s="2" t="s">
        <v>159</v>
      </c>
      <c r="N8" s="9">
        <v>924.99</v>
      </c>
      <c r="O8" s="9">
        <v>0.5</v>
      </c>
      <c r="P8" s="9">
        <v>462.51</v>
      </c>
      <c r="Q8" s="9">
        <v>0.5</v>
      </c>
    </row>
    <row r="9" customHeight="1" spans="1:17">
      <c r="A9" s="2" t="s">
        <v>170</v>
      </c>
      <c r="B9" s="15" t="s">
        <v>177</v>
      </c>
      <c r="C9" s="2"/>
      <c r="D9" s="4" t="s">
        <v>163</v>
      </c>
      <c r="E9" s="2">
        <v>48</v>
      </c>
      <c r="F9" s="2">
        <f>ROUND(350.61+350.61*0.039+350.61*0.02+2.35/7.84816+1.51,2)</f>
        <v>373.11</v>
      </c>
      <c r="G9" s="2">
        <v>279.96</v>
      </c>
      <c r="H9" s="4" t="str">
        <f t="shared" si="0"/>
        <v>=DISPIMG("ID_D6C605DA434C4C3FA383B3137C94747F",1)</v>
      </c>
      <c r="I9" s="2" t="s">
        <v>172</v>
      </c>
      <c r="J9" s="2" t="s">
        <v>173</v>
      </c>
      <c r="K9" s="4" t="s">
        <v>174</v>
      </c>
      <c r="L9" s="4" t="s">
        <v>175</v>
      </c>
      <c r="M9" s="2" t="s">
        <v>159</v>
      </c>
      <c r="N9" s="9">
        <v>924.99</v>
      </c>
      <c r="O9" s="9">
        <v>0.5</v>
      </c>
      <c r="P9" s="9">
        <v>462.51</v>
      </c>
      <c r="Q9" s="9">
        <v>0.5</v>
      </c>
    </row>
    <row r="10" customHeight="1" spans="1:17">
      <c r="A10" s="2" t="s">
        <v>170</v>
      </c>
      <c r="B10" s="15" t="s">
        <v>178</v>
      </c>
      <c r="C10" s="2"/>
      <c r="D10" s="4" t="s">
        <v>179</v>
      </c>
      <c r="E10" s="2">
        <v>9</v>
      </c>
      <c r="F10" s="2">
        <f>ROUND(350.61+350.61*0.039+350.61*0.02+2.35/7.84816+1.51,2)</f>
        <v>373.11</v>
      </c>
      <c r="G10" s="2">
        <v>279.96</v>
      </c>
      <c r="H10" s="4" t="str">
        <f t="shared" si="0"/>
        <v>=DISPIMG("ID_D6C605DA434C4C3FA383B3137C94747F",1)</v>
      </c>
      <c r="I10" s="2" t="s">
        <v>172</v>
      </c>
      <c r="J10" s="2" t="s">
        <v>173</v>
      </c>
      <c r="K10" s="4" t="s">
        <v>174</v>
      </c>
      <c r="L10" s="4" t="s">
        <v>175</v>
      </c>
      <c r="M10" s="2" t="s">
        <v>159</v>
      </c>
      <c r="N10" s="9">
        <v>924.99</v>
      </c>
      <c r="O10" s="9">
        <v>0.5</v>
      </c>
      <c r="P10" s="9">
        <v>462.51</v>
      </c>
      <c r="Q10" s="9">
        <v>0.5</v>
      </c>
    </row>
    <row r="11" customHeight="1" spans="1:17">
      <c r="A11" s="2" t="s">
        <v>180</v>
      </c>
      <c r="B11" s="15" t="s">
        <v>181</v>
      </c>
      <c r="C11" s="10"/>
      <c r="D11" s="4" t="s">
        <v>161</v>
      </c>
      <c r="E11" s="2">
        <v>5</v>
      </c>
      <c r="F11" s="2">
        <f>ROUND(103.29+103.29*0.039+103.29*0.02+2.35/7.84816+1.51,2)</f>
        <v>111.19</v>
      </c>
      <c r="G11" s="2">
        <v>87.18</v>
      </c>
      <c r="H11" s="4" t="str">
        <f t="shared" ref="H11:H13" si="1">_xlfn.DISPIMG("ID_753D23158CEE4249B0EB4D65510F51F0",1)</f>
        <v>=DISPIMG("ID_753D23158CEE4249B0EB4D65510F51F0",1)</v>
      </c>
      <c r="I11" s="2" t="s">
        <v>182</v>
      </c>
      <c r="J11" s="2" t="s">
        <v>183</v>
      </c>
      <c r="K11" s="4" t="s">
        <v>184</v>
      </c>
      <c r="L11" s="4" t="s">
        <v>158</v>
      </c>
      <c r="M11" s="2" t="s">
        <v>159</v>
      </c>
      <c r="N11" s="9">
        <v>277.99</v>
      </c>
      <c r="O11" s="9">
        <v>0.5</v>
      </c>
      <c r="P11" s="9">
        <v>138.89</v>
      </c>
      <c r="Q11" s="9">
        <v>0.4996</v>
      </c>
    </row>
    <row r="12" customHeight="1" spans="1:17">
      <c r="A12" s="2" t="s">
        <v>180</v>
      </c>
      <c r="B12" s="15" t="s">
        <v>185</v>
      </c>
      <c r="C12" s="10"/>
      <c r="D12" s="4" t="s">
        <v>96</v>
      </c>
      <c r="E12" s="2">
        <v>30</v>
      </c>
      <c r="F12" s="2">
        <f>ROUND(103.29+103.29*0.039+103.29*0.02+2.35/7.84816+1.51,2)</f>
        <v>111.19</v>
      </c>
      <c r="G12" s="2">
        <v>87.18</v>
      </c>
      <c r="H12" s="4" t="str">
        <f t="shared" si="1"/>
        <v>=DISPIMG("ID_753D23158CEE4249B0EB4D65510F51F0",1)</v>
      </c>
      <c r="I12" s="2" t="s">
        <v>182</v>
      </c>
      <c r="J12" s="2" t="s">
        <v>183</v>
      </c>
      <c r="K12" s="4" t="s">
        <v>184</v>
      </c>
      <c r="L12" s="4" t="s">
        <v>158</v>
      </c>
      <c r="M12" s="2" t="s">
        <v>159</v>
      </c>
      <c r="N12" s="9">
        <v>277.99</v>
      </c>
      <c r="O12" s="9">
        <v>0.5</v>
      </c>
      <c r="P12" s="9">
        <v>138.89</v>
      </c>
      <c r="Q12" s="9">
        <v>0.4996</v>
      </c>
    </row>
    <row r="13" customHeight="1" spans="1:17">
      <c r="A13" s="2" t="s">
        <v>180</v>
      </c>
      <c r="B13" s="15" t="s">
        <v>186</v>
      </c>
      <c r="C13" s="10"/>
      <c r="D13" s="4" t="s">
        <v>163</v>
      </c>
      <c r="E13" s="2">
        <v>10</v>
      </c>
      <c r="F13" s="2">
        <f>ROUND(103.29+103.29*0.039+103.29*0.02+2.35/7.84816+1.51,2)</f>
        <v>111.19</v>
      </c>
      <c r="G13" s="2">
        <v>87.18</v>
      </c>
      <c r="H13" s="4" t="str">
        <f t="shared" si="1"/>
        <v>=DISPIMG("ID_753D23158CEE4249B0EB4D65510F51F0",1)</v>
      </c>
      <c r="I13" s="2" t="s">
        <v>182</v>
      </c>
      <c r="J13" s="2" t="s">
        <v>183</v>
      </c>
      <c r="K13" s="4" t="s">
        <v>184</v>
      </c>
      <c r="L13" s="4" t="s">
        <v>158</v>
      </c>
      <c r="M13" s="2" t="s">
        <v>159</v>
      </c>
      <c r="N13" s="9">
        <v>277.99</v>
      </c>
      <c r="O13" s="9">
        <v>0.5</v>
      </c>
      <c r="P13" s="9">
        <v>138.89</v>
      </c>
      <c r="Q13" s="9">
        <v>0.4996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tabSelected="1" topLeftCell="J10" workbookViewId="0">
      <selection activeCell="O12" sqref="O12"/>
    </sheetView>
  </sheetViews>
  <sheetFormatPr defaultColWidth="24.8365384615385" defaultRowHeight="112" customHeight="1"/>
  <cols>
    <col min="1" max="1" width="17.9423076923077" style="1" customWidth="1"/>
    <col min="2" max="2" width="18.4230769230769" style="1" customWidth="1"/>
    <col min="3" max="3" width="24.8365384615385" style="1" customWidth="1"/>
    <col min="4" max="4" width="20.0288461538462" style="1" customWidth="1"/>
    <col min="5" max="5" width="12.8173076923077" style="1" customWidth="1"/>
    <col min="6" max="6" width="10.8942307692308" style="1" customWidth="1"/>
    <col min="7" max="8" width="14.2596153846154" style="1" customWidth="1"/>
    <col min="9" max="16375" width="24.8365384615385" style="1" customWidth="1"/>
    <col min="16376" max="16384" width="24.8365384615385" style="1"/>
  </cols>
  <sheetData>
    <row r="1" ht="51" customHeight="1" spans="1:17">
      <c r="A1" s="2" t="s">
        <v>0</v>
      </c>
      <c r="B1" s="3" t="s">
        <v>34</v>
      </c>
      <c r="C1" s="4" t="s">
        <v>187</v>
      </c>
      <c r="D1" s="2" t="s">
        <v>4</v>
      </c>
      <c r="E1" s="2" t="s">
        <v>118</v>
      </c>
      <c r="F1" s="2" t="s">
        <v>118</v>
      </c>
      <c r="G1" s="2" t="s">
        <v>5</v>
      </c>
      <c r="H1" s="2" t="s">
        <v>6</v>
      </c>
      <c r="I1" s="4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5" t="s">
        <v>13</v>
      </c>
      <c r="O1" s="5" t="s">
        <v>14</v>
      </c>
      <c r="P1" s="5" t="s">
        <v>15</v>
      </c>
      <c r="Q1" s="5" t="s">
        <v>16</v>
      </c>
    </row>
    <row r="2" customHeight="1" spans="1:17">
      <c r="A2" s="2" t="s">
        <v>188</v>
      </c>
      <c r="B2" s="6" t="s">
        <v>189</v>
      </c>
      <c r="C2" s="2"/>
      <c r="D2" s="7" t="s">
        <v>190</v>
      </c>
      <c r="E2" s="2">
        <v>0</v>
      </c>
      <c r="F2" s="2"/>
      <c r="G2" s="2">
        <f t="shared" ref="G2:G18" si="0">ROUND(179.55+179.55*0.039+179.55*0.02+2.35/7.84816+1.51,2)</f>
        <v>191.95</v>
      </c>
      <c r="H2" s="2">
        <v>140.38</v>
      </c>
      <c r="I2" s="4" t="str">
        <f t="shared" ref="I2:I10" si="1">_xlfn.DISPIMG("ID_D09C1D3A5A7F4957BD4D3232104FF3D9",1)</f>
        <v>=DISPIMG("ID_D09C1D3A5A7F4957BD4D3232104FF3D9",1)</v>
      </c>
      <c r="J2" s="2" t="s">
        <v>191</v>
      </c>
      <c r="K2" s="8" t="s">
        <v>192</v>
      </c>
      <c r="L2" s="4" t="s">
        <v>193</v>
      </c>
      <c r="M2" s="4" t="s">
        <v>194</v>
      </c>
      <c r="N2" s="9">
        <v>424.99</v>
      </c>
      <c r="O2" s="9">
        <v>0.45</v>
      </c>
      <c r="P2" s="9">
        <v>191.17</v>
      </c>
      <c r="Q2" s="9">
        <v>0.4498</v>
      </c>
    </row>
    <row r="3" customHeight="1" spans="1:17">
      <c r="A3" s="2" t="s">
        <v>188</v>
      </c>
      <c r="B3" s="6" t="s">
        <v>195</v>
      </c>
      <c r="C3" s="10"/>
      <c r="D3" s="7" t="s">
        <v>196</v>
      </c>
      <c r="E3" s="2"/>
      <c r="F3" s="2"/>
      <c r="G3" s="2">
        <f t="shared" si="0"/>
        <v>191.95</v>
      </c>
      <c r="H3" s="2">
        <v>140.38</v>
      </c>
      <c r="I3" s="4" t="str">
        <f t="shared" si="1"/>
        <v>=DISPIMG("ID_D09C1D3A5A7F4957BD4D3232104FF3D9",1)</v>
      </c>
      <c r="J3" s="2" t="s">
        <v>191</v>
      </c>
      <c r="K3" s="2" t="s">
        <v>192</v>
      </c>
      <c r="L3" s="4" t="s">
        <v>193</v>
      </c>
      <c r="M3" s="4" t="s">
        <v>194</v>
      </c>
      <c r="N3" s="9">
        <v>424.99</v>
      </c>
      <c r="O3" s="9">
        <v>0.45</v>
      </c>
      <c r="P3" s="9">
        <v>191.17</v>
      </c>
      <c r="Q3" s="9">
        <v>0.4498</v>
      </c>
    </row>
    <row r="4" customHeight="1" spans="1:17">
      <c r="A4" s="2" t="s">
        <v>188</v>
      </c>
      <c r="B4" s="11" t="s">
        <v>197</v>
      </c>
      <c r="C4" s="10"/>
      <c r="D4" s="7" t="s">
        <v>198</v>
      </c>
      <c r="E4" s="2">
        <v>20</v>
      </c>
      <c r="F4" s="2">
        <v>19</v>
      </c>
      <c r="G4" s="2">
        <f t="shared" si="0"/>
        <v>191.95</v>
      </c>
      <c r="H4" s="2">
        <v>140.38</v>
      </c>
      <c r="I4" s="4" t="str">
        <f t="shared" si="1"/>
        <v>=DISPIMG("ID_D09C1D3A5A7F4957BD4D3232104FF3D9",1)</v>
      </c>
      <c r="J4" s="2" t="s">
        <v>191</v>
      </c>
      <c r="K4" s="2" t="s">
        <v>192</v>
      </c>
      <c r="L4" s="4" t="s">
        <v>193</v>
      </c>
      <c r="M4" s="4" t="s">
        <v>194</v>
      </c>
      <c r="N4" s="9">
        <v>424.99</v>
      </c>
      <c r="O4" s="9">
        <v>0.45</v>
      </c>
      <c r="P4" s="9">
        <v>191.17</v>
      </c>
      <c r="Q4" s="9">
        <v>0.4498</v>
      </c>
    </row>
    <row r="5" customHeight="1" spans="1:17">
      <c r="A5" s="2" t="s">
        <v>188</v>
      </c>
      <c r="B5" s="12" t="s">
        <v>199</v>
      </c>
      <c r="C5" s="10"/>
      <c r="D5" s="7" t="s">
        <v>200</v>
      </c>
      <c r="E5" s="2">
        <v>10</v>
      </c>
      <c r="F5" s="2">
        <v>15</v>
      </c>
      <c r="G5" s="2">
        <f t="shared" si="0"/>
        <v>191.95</v>
      </c>
      <c r="H5" s="2">
        <v>140.38</v>
      </c>
      <c r="I5" s="4" t="str">
        <f t="shared" si="1"/>
        <v>=DISPIMG("ID_D09C1D3A5A7F4957BD4D3232104FF3D9",1)</v>
      </c>
      <c r="J5" s="2" t="s">
        <v>191</v>
      </c>
      <c r="K5" s="2" t="s">
        <v>192</v>
      </c>
      <c r="L5" s="4" t="s">
        <v>193</v>
      </c>
      <c r="M5" s="4" t="s">
        <v>194</v>
      </c>
      <c r="N5" s="9">
        <v>424.99</v>
      </c>
      <c r="O5" s="9">
        <v>0.45</v>
      </c>
      <c r="P5" s="9">
        <v>191.17</v>
      </c>
      <c r="Q5" s="9">
        <v>0.4498</v>
      </c>
    </row>
    <row r="6" customHeight="1" spans="1:17">
      <c r="A6" s="2" t="s">
        <v>188</v>
      </c>
      <c r="B6" s="12" t="s">
        <v>201</v>
      </c>
      <c r="C6" s="10"/>
      <c r="D6" s="7" t="s">
        <v>202</v>
      </c>
      <c r="E6" s="2">
        <v>15</v>
      </c>
      <c r="F6" s="2"/>
      <c r="G6" s="2">
        <f t="shared" si="0"/>
        <v>191.95</v>
      </c>
      <c r="H6" s="2">
        <v>140.38</v>
      </c>
      <c r="I6" s="4" t="str">
        <f t="shared" si="1"/>
        <v>=DISPIMG("ID_D09C1D3A5A7F4957BD4D3232104FF3D9",1)</v>
      </c>
      <c r="J6" s="2" t="s">
        <v>191</v>
      </c>
      <c r="K6" s="2" t="s">
        <v>192</v>
      </c>
      <c r="L6" s="4" t="s">
        <v>193</v>
      </c>
      <c r="M6" s="4" t="s">
        <v>194</v>
      </c>
      <c r="N6" s="9">
        <v>424.99</v>
      </c>
      <c r="O6" s="9">
        <v>0.45</v>
      </c>
      <c r="P6" s="9">
        <v>191.17</v>
      </c>
      <c r="Q6" s="9">
        <v>0.4498</v>
      </c>
    </row>
    <row r="7" customHeight="1" spans="1:17">
      <c r="A7" s="2" t="s">
        <v>203</v>
      </c>
      <c r="B7" s="13" t="s">
        <v>204</v>
      </c>
      <c r="C7" s="10"/>
      <c r="D7" s="2" t="s">
        <v>205</v>
      </c>
      <c r="E7" s="4">
        <v>30</v>
      </c>
      <c r="F7" s="4">
        <v>30</v>
      </c>
      <c r="G7" s="2">
        <f t="shared" si="0"/>
        <v>191.95</v>
      </c>
      <c r="H7" s="2">
        <v>140.38</v>
      </c>
      <c r="I7" s="4" t="str">
        <f t="shared" si="1"/>
        <v>=DISPIMG("ID_D09C1D3A5A7F4957BD4D3232104FF3D9",1)</v>
      </c>
      <c r="J7" s="2" t="s">
        <v>191</v>
      </c>
      <c r="K7" s="2" t="s">
        <v>192</v>
      </c>
      <c r="L7" s="4" t="s">
        <v>193</v>
      </c>
      <c r="M7" s="4" t="s">
        <v>194</v>
      </c>
      <c r="N7" s="9">
        <v>424.99</v>
      </c>
      <c r="O7" s="9">
        <v>0.45</v>
      </c>
      <c r="P7" s="9">
        <v>191.17</v>
      </c>
      <c r="Q7" s="9">
        <v>0.4498</v>
      </c>
    </row>
    <row r="8" customHeight="1" spans="1:17">
      <c r="A8" s="2" t="s">
        <v>188</v>
      </c>
      <c r="B8" s="11" t="s">
        <v>206</v>
      </c>
      <c r="C8" s="10"/>
      <c r="D8" s="7" t="s">
        <v>207</v>
      </c>
      <c r="E8" s="2">
        <v>6</v>
      </c>
      <c r="F8" s="2"/>
      <c r="G8" s="2">
        <f t="shared" si="0"/>
        <v>191.95</v>
      </c>
      <c r="H8" s="2">
        <v>140.38</v>
      </c>
      <c r="I8" s="4" t="str">
        <f t="shared" si="1"/>
        <v>=DISPIMG("ID_D09C1D3A5A7F4957BD4D3232104FF3D9",1)</v>
      </c>
      <c r="J8" s="2" t="s">
        <v>191</v>
      </c>
      <c r="K8" s="2" t="s">
        <v>192</v>
      </c>
      <c r="L8" s="4" t="s">
        <v>193</v>
      </c>
      <c r="M8" s="4" t="s">
        <v>194</v>
      </c>
      <c r="N8" s="9">
        <v>424.99</v>
      </c>
      <c r="O8" s="9">
        <v>0.45</v>
      </c>
      <c r="P8" s="9">
        <v>191.17</v>
      </c>
      <c r="Q8" s="9">
        <v>0.4498</v>
      </c>
    </row>
    <row r="9" customHeight="1" spans="1:17">
      <c r="A9" s="2" t="s">
        <v>188</v>
      </c>
      <c r="B9" s="13" t="s">
        <v>208</v>
      </c>
      <c r="C9" s="10"/>
      <c r="D9" s="7" t="s">
        <v>209</v>
      </c>
      <c r="E9" s="2">
        <v>20</v>
      </c>
      <c r="F9" s="2"/>
      <c r="G9" s="2">
        <f t="shared" si="0"/>
        <v>191.95</v>
      </c>
      <c r="H9" s="2">
        <v>140.38</v>
      </c>
      <c r="I9" s="4" t="str">
        <f t="shared" si="1"/>
        <v>=DISPIMG("ID_D09C1D3A5A7F4957BD4D3232104FF3D9",1)</v>
      </c>
      <c r="J9" s="2" t="s">
        <v>191</v>
      </c>
      <c r="K9" s="2" t="s">
        <v>192</v>
      </c>
      <c r="L9" s="4" t="s">
        <v>193</v>
      </c>
      <c r="M9" s="4" t="s">
        <v>194</v>
      </c>
      <c r="N9" s="9">
        <v>424.99</v>
      </c>
      <c r="O9" s="9">
        <v>0.45</v>
      </c>
      <c r="P9" s="9">
        <v>191.17</v>
      </c>
      <c r="Q9" s="9">
        <v>0.4498</v>
      </c>
    </row>
    <row r="10" customHeight="1" spans="1:17">
      <c r="A10" s="2" t="s">
        <v>188</v>
      </c>
      <c r="B10" s="13" t="s">
        <v>210</v>
      </c>
      <c r="C10" s="14"/>
      <c r="D10" s="7" t="s">
        <v>211</v>
      </c>
      <c r="E10" s="2">
        <v>119</v>
      </c>
      <c r="F10" s="2">
        <v>130</v>
      </c>
      <c r="G10" s="2">
        <f t="shared" si="0"/>
        <v>191.95</v>
      </c>
      <c r="H10" s="2">
        <v>140.38</v>
      </c>
      <c r="I10" s="4" t="str">
        <f t="shared" si="1"/>
        <v>=DISPIMG("ID_D09C1D3A5A7F4957BD4D3232104FF3D9",1)</v>
      </c>
      <c r="J10" s="2" t="s">
        <v>191</v>
      </c>
      <c r="K10" s="2" t="s">
        <v>192</v>
      </c>
      <c r="L10" s="4" t="s">
        <v>193</v>
      </c>
      <c r="M10" s="4" t="s">
        <v>194</v>
      </c>
      <c r="N10" s="9">
        <v>424.99</v>
      </c>
      <c r="O10" s="9">
        <v>0.45</v>
      </c>
      <c r="P10" s="9">
        <v>191.17</v>
      </c>
      <c r="Q10" s="9">
        <v>0.4498</v>
      </c>
    </row>
    <row r="11" customHeight="1" spans="1:17">
      <c r="A11" s="2" t="s">
        <v>203</v>
      </c>
      <c r="B11" s="15" t="s">
        <v>212</v>
      </c>
      <c r="C11" s="10"/>
      <c r="D11" s="2" t="s">
        <v>213</v>
      </c>
      <c r="E11" s="4">
        <v>28</v>
      </c>
      <c r="F11" s="4">
        <v>50</v>
      </c>
      <c r="G11" s="2">
        <f t="shared" si="0"/>
        <v>191.95</v>
      </c>
      <c r="H11" s="2">
        <v>140.38</v>
      </c>
      <c r="I11" s="4" t="str">
        <f t="shared" ref="I11:I19" si="2">_xlfn.DISPIMG("ID_D09C1D3A5A7F4957BD4D3232104FF3D9",1)</f>
        <v>=DISPIMG("ID_D09C1D3A5A7F4957BD4D3232104FF3D9",1)</v>
      </c>
      <c r="J11" s="2" t="s">
        <v>191</v>
      </c>
      <c r="K11" s="2" t="s">
        <v>192</v>
      </c>
      <c r="L11" s="4" t="s">
        <v>193</v>
      </c>
      <c r="M11" s="4" t="s">
        <v>194</v>
      </c>
      <c r="N11" s="9">
        <v>424.99</v>
      </c>
      <c r="O11" s="9">
        <v>0.45</v>
      </c>
      <c r="P11" s="9">
        <v>191.17</v>
      </c>
      <c r="Q11" s="9">
        <v>0.4498</v>
      </c>
    </row>
    <row r="12" customHeight="1" spans="1:17">
      <c r="A12" s="2" t="s">
        <v>203</v>
      </c>
      <c r="B12" s="15" t="s">
        <v>214</v>
      </c>
      <c r="C12" s="10"/>
      <c r="D12" s="7" t="s">
        <v>215</v>
      </c>
      <c r="E12" s="2">
        <v>147</v>
      </c>
      <c r="F12" s="2">
        <v>139</v>
      </c>
      <c r="G12" s="2">
        <f t="shared" si="0"/>
        <v>191.95</v>
      </c>
      <c r="H12" s="2">
        <v>140.38</v>
      </c>
      <c r="I12" s="4" t="str">
        <f t="shared" si="2"/>
        <v>=DISPIMG("ID_D09C1D3A5A7F4957BD4D3232104FF3D9",1)</v>
      </c>
      <c r="J12" s="2" t="s">
        <v>191</v>
      </c>
      <c r="K12" s="2" t="s">
        <v>192</v>
      </c>
      <c r="L12" s="4" t="s">
        <v>193</v>
      </c>
      <c r="M12" s="4" t="s">
        <v>194</v>
      </c>
      <c r="N12" s="9">
        <v>424.99</v>
      </c>
      <c r="O12" s="9">
        <v>0.45</v>
      </c>
      <c r="P12" s="9">
        <v>191.17</v>
      </c>
      <c r="Q12" s="9">
        <v>0.4498</v>
      </c>
    </row>
    <row r="13" customHeight="1" spans="1:17">
      <c r="A13" s="2" t="s">
        <v>203</v>
      </c>
      <c r="B13" s="15" t="s">
        <v>216</v>
      </c>
      <c r="C13" s="10"/>
      <c r="D13" s="7" t="s">
        <v>217</v>
      </c>
      <c r="E13" s="2">
        <v>135</v>
      </c>
      <c r="F13" s="2">
        <v>130</v>
      </c>
      <c r="G13" s="2">
        <f t="shared" si="0"/>
        <v>191.95</v>
      </c>
      <c r="H13" s="2">
        <v>140.38</v>
      </c>
      <c r="I13" s="4" t="str">
        <f t="shared" si="2"/>
        <v>=DISPIMG("ID_D09C1D3A5A7F4957BD4D3232104FF3D9",1)</v>
      </c>
      <c r="J13" s="2" t="s">
        <v>191</v>
      </c>
      <c r="K13" s="2" t="s">
        <v>192</v>
      </c>
      <c r="L13" s="4" t="s">
        <v>193</v>
      </c>
      <c r="M13" s="4" t="s">
        <v>194</v>
      </c>
      <c r="N13" s="9">
        <v>424.99</v>
      </c>
      <c r="O13" s="9">
        <v>0.45</v>
      </c>
      <c r="P13" s="9">
        <v>191.17</v>
      </c>
      <c r="Q13" s="9">
        <v>0.4498</v>
      </c>
    </row>
    <row r="14" customHeight="1" spans="1:17">
      <c r="A14" s="2" t="s">
        <v>203</v>
      </c>
      <c r="B14" s="13" t="s">
        <v>218</v>
      </c>
      <c r="C14" s="14"/>
      <c r="D14" s="7" t="s">
        <v>219</v>
      </c>
      <c r="E14" s="2">
        <v>15</v>
      </c>
      <c r="F14" s="2">
        <v>32</v>
      </c>
      <c r="G14" s="2">
        <f t="shared" si="0"/>
        <v>191.95</v>
      </c>
      <c r="H14" s="2">
        <v>140.38</v>
      </c>
      <c r="I14" s="4" t="str">
        <f t="shared" si="2"/>
        <v>=DISPIMG("ID_D09C1D3A5A7F4957BD4D3232104FF3D9",1)</v>
      </c>
      <c r="J14" s="2" t="s">
        <v>191</v>
      </c>
      <c r="K14" s="2" t="s">
        <v>192</v>
      </c>
      <c r="L14" s="4" t="s">
        <v>193</v>
      </c>
      <c r="M14" s="4" t="s">
        <v>194</v>
      </c>
      <c r="N14" s="9">
        <v>424.99</v>
      </c>
      <c r="O14" s="9">
        <v>0.45</v>
      </c>
      <c r="P14" s="9">
        <v>191.17</v>
      </c>
      <c r="Q14" s="9">
        <v>0.4498</v>
      </c>
    </row>
    <row r="15" customHeight="1" spans="1:17">
      <c r="A15" s="2" t="s">
        <v>203</v>
      </c>
      <c r="B15" s="13" t="s">
        <v>220</v>
      </c>
      <c r="C15" s="14"/>
      <c r="D15" s="7" t="s">
        <v>221</v>
      </c>
      <c r="E15" s="2">
        <v>68</v>
      </c>
      <c r="F15" s="2">
        <v>67</v>
      </c>
      <c r="G15" s="2">
        <f t="shared" si="0"/>
        <v>191.95</v>
      </c>
      <c r="H15" s="2">
        <v>140.38</v>
      </c>
      <c r="I15" s="4" t="str">
        <f t="shared" si="2"/>
        <v>=DISPIMG("ID_D09C1D3A5A7F4957BD4D3232104FF3D9",1)</v>
      </c>
      <c r="J15" s="2" t="s">
        <v>191</v>
      </c>
      <c r="K15" s="2" t="s">
        <v>192</v>
      </c>
      <c r="L15" s="4" t="s">
        <v>193</v>
      </c>
      <c r="M15" s="4" t="s">
        <v>194</v>
      </c>
      <c r="N15" s="9">
        <v>424.99</v>
      </c>
      <c r="O15" s="9">
        <v>0.45</v>
      </c>
      <c r="P15" s="9">
        <v>191.17</v>
      </c>
      <c r="Q15" s="9">
        <v>0.4498</v>
      </c>
    </row>
    <row r="16" customHeight="1" spans="1:17">
      <c r="A16" s="2" t="s">
        <v>203</v>
      </c>
      <c r="B16" s="13" t="s">
        <v>222</v>
      </c>
      <c r="C16" s="10"/>
      <c r="D16" s="7" t="s">
        <v>223</v>
      </c>
      <c r="E16" s="2">
        <v>8</v>
      </c>
      <c r="F16" s="2">
        <v>5</v>
      </c>
      <c r="G16" s="2">
        <f t="shared" si="0"/>
        <v>191.95</v>
      </c>
      <c r="H16" s="2">
        <v>140.38</v>
      </c>
      <c r="I16" s="4" t="str">
        <f t="shared" si="2"/>
        <v>=DISPIMG("ID_D09C1D3A5A7F4957BD4D3232104FF3D9",1)</v>
      </c>
      <c r="J16" s="2" t="s">
        <v>191</v>
      </c>
      <c r="K16" s="2" t="s">
        <v>192</v>
      </c>
      <c r="L16" s="4" t="s">
        <v>193</v>
      </c>
      <c r="M16" s="4" t="s">
        <v>194</v>
      </c>
      <c r="N16" s="9">
        <v>424.99</v>
      </c>
      <c r="O16" s="9">
        <v>0.45</v>
      </c>
      <c r="P16" s="9">
        <v>191.17</v>
      </c>
      <c r="Q16" s="9">
        <v>0.4498</v>
      </c>
    </row>
    <row r="17" customHeight="1" spans="1:17">
      <c r="A17" s="2" t="s">
        <v>203</v>
      </c>
      <c r="B17" s="13" t="s">
        <v>224</v>
      </c>
      <c r="C17" s="10"/>
      <c r="D17" s="7" t="s">
        <v>225</v>
      </c>
      <c r="E17" s="2">
        <v>15</v>
      </c>
      <c r="F17" s="2">
        <v>20</v>
      </c>
      <c r="G17" s="2">
        <f t="shared" si="0"/>
        <v>191.95</v>
      </c>
      <c r="H17" s="2">
        <v>140.38</v>
      </c>
      <c r="I17" s="4" t="str">
        <f t="shared" si="2"/>
        <v>=DISPIMG("ID_D09C1D3A5A7F4957BD4D3232104FF3D9",1)</v>
      </c>
      <c r="J17" s="2" t="s">
        <v>191</v>
      </c>
      <c r="K17" s="2" t="s">
        <v>192</v>
      </c>
      <c r="L17" s="4" t="s">
        <v>193</v>
      </c>
      <c r="M17" s="4" t="s">
        <v>194</v>
      </c>
      <c r="N17" s="9">
        <v>424.99</v>
      </c>
      <c r="O17" s="9">
        <v>0.45</v>
      </c>
      <c r="P17" s="9">
        <v>191.17</v>
      </c>
      <c r="Q17" s="9">
        <v>0.4498</v>
      </c>
    </row>
    <row r="18" customHeight="1" spans="1:17">
      <c r="A18" s="2" t="s">
        <v>203</v>
      </c>
      <c r="B18" s="13" t="s">
        <v>226</v>
      </c>
      <c r="C18" s="10"/>
      <c r="D18" s="7" t="s">
        <v>227</v>
      </c>
      <c r="E18" s="2">
        <v>20</v>
      </c>
      <c r="F18" s="2">
        <v>39</v>
      </c>
      <c r="G18" s="2">
        <f t="shared" si="0"/>
        <v>191.95</v>
      </c>
      <c r="H18" s="2">
        <v>140.38</v>
      </c>
      <c r="I18" s="4" t="str">
        <f t="shared" si="2"/>
        <v>=DISPIMG("ID_D09C1D3A5A7F4957BD4D3232104FF3D9",1)</v>
      </c>
      <c r="J18" s="2" t="s">
        <v>191</v>
      </c>
      <c r="K18" s="2" t="s">
        <v>192</v>
      </c>
      <c r="L18" s="4" t="s">
        <v>193</v>
      </c>
      <c r="M18" s="4" t="s">
        <v>194</v>
      </c>
      <c r="N18" s="9">
        <v>424.99</v>
      </c>
      <c r="O18" s="9">
        <v>0.45</v>
      </c>
      <c r="P18" s="9">
        <v>191.17</v>
      </c>
      <c r="Q18" s="9">
        <v>0.4498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小L型沙发97一包裹</vt:lpstr>
      <vt:lpstr>L型沙发86一包裹</vt:lpstr>
      <vt:lpstr>脚踏</vt:lpstr>
      <vt:lpstr>豆袋沙发</vt:lpstr>
      <vt:lpstr>2680-豆袋新款</vt:lpstr>
      <vt:lpstr>新款-毛毛虫</vt:lpstr>
      <vt:lpstr>2616-多组合沙发</vt:lpstr>
      <vt:lpstr>新款-双扶手贵妃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</dc:creator>
  <cp:lastModifiedBy>WPS_1559726425</cp:lastModifiedBy>
  <dcterms:created xsi:type="dcterms:W3CDTF">2026-09-03T07:06:00Z</dcterms:created>
  <dcterms:modified xsi:type="dcterms:W3CDTF">2026-10-24T10:27:45Z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8DFFC1AEDB250A525A8F976A3A72F5F0_43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