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  <sheet name="2.1-重大性准則" sheetId="3" r:id="rId3"/>
    <sheet name="3-定量盤查" sheetId="4" r:id="rId4"/>
    <sheet name="3.1-排放係數" sheetId="5" r:id="rId5"/>
    <sheet name="3.2-上遊運輸" sheetId="6" r:id="rId6"/>
    <sheet name="3.3-下遊運輸" sheetId="7" r:id="rId7"/>
    <sheet name="4-數據品質管理" sheetId="8" r:id="rId8"/>
    <sheet name="5-不確定性之評估" sheetId="9" r:id="rId9"/>
    <sheet name="6-彙總表" sheetId="10" r:id="rId10"/>
    <sheet name="附表一、行業代碼" sheetId="11" r:id="rId11"/>
    <sheet name="附表二、含氟氣體之GWP值" sheetId="12" r:id="rId12"/>
  </sheets>
  <calcPr calcId="124519" fullCalcOnLoad="1"/>
</workbook>
</file>

<file path=xl/sharedStrings.xml><?xml version="1.0" encoding="utf-8"?>
<sst xmlns="http://schemas.openxmlformats.org/spreadsheetml/2006/main" count="5026" uniqueCount="2505">
  <si>
    <t>版次</t>
  </si>
  <si>
    <t>V1.4</t>
  </si>
  <si>
    <t>更新時間</t>
  </si>
  <si>
    <t>05/08/2024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</si>
  <si>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</si>
  <si>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</si>
  <si>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</si>
  <si>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</si>
  <si>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</si>
  <si>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</si>
  <si>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</si>
  <si>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</si>
  <si>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</si>
  <si>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</si>
  <si>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Carbon Company</t>
  </si>
  <si>
    <t>2023.01.01</t>
  </si>
  <si>
    <t>2023.12.31</t>
  </si>
  <si>
    <t>請參考附表一的行業代碼</t>
  </si>
  <si>
    <t>Carbon Company 112年溫室氣體盤查採用「營運控制權法」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</si>
  <si>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</si>
  <si>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</si>
  <si>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</si>
  <si>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</si>
  <si>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</si>
  <si>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</si>
  <si>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</si>
  <si>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</si>
  <si>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</si>
  <si>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</si>
  <si>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</si>
  <si>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</si>
  <si>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</si>
  <si>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</si>
  <si>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</si>
  <si>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</si>
  <si>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</si>
  <si>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</si>
  <si>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XYZ</t>
  </si>
  <si>
    <t>Wood logs</t>
  </si>
  <si>
    <t>否</t>
  </si>
  <si>
    <t>1</t>
  </si>
  <si>
    <t>E,固定</t>
  </si>
  <si>
    <t>V</t>
  </si>
  <si>
    <t>PPS1.1Test</t>
  </si>
  <si>
    <t>Burning oil</t>
  </si>
  <si>
    <t>Boiler 123</t>
  </si>
  <si>
    <t>柴油(2006)</t>
  </si>
  <si>
    <t>ABC Boiler</t>
  </si>
  <si>
    <t>Wood chips</t>
  </si>
  <si>
    <t>testing</t>
  </si>
  <si>
    <t>Jet gasoline</t>
  </si>
  <si>
    <t>hbihviubn</t>
  </si>
  <si>
    <t>Wood pellets</t>
  </si>
  <si>
    <t xml:space="preserve">DEFRA </t>
  </si>
  <si>
    <t>Petrol (100% mineral petrol)</t>
  </si>
  <si>
    <t>Boiler A (Jan-Mar)</t>
  </si>
  <si>
    <t>Boiler A (Apr-Jun)</t>
  </si>
  <si>
    <t xml:space="preserve">Generator </t>
  </si>
  <si>
    <t>Diesel (100% mineral diesel)</t>
  </si>
  <si>
    <t>ton to kg</t>
  </si>
  <si>
    <t>LPG</t>
  </si>
  <si>
    <t>001</t>
  </si>
  <si>
    <t>車用汽油(2006)</t>
  </si>
  <si>
    <t>T,移動</t>
  </si>
  <si>
    <t>A</t>
  </si>
  <si>
    <t>1.2</t>
  </si>
  <si>
    <t>Petrol</t>
  </si>
  <si>
    <t>Diesel Fuel</t>
  </si>
  <si>
    <t>Diesel</t>
  </si>
  <si>
    <t>xyz</t>
  </si>
  <si>
    <t>Truck</t>
  </si>
  <si>
    <t>100% Laden</t>
  </si>
  <si>
    <t>ABC</t>
  </si>
  <si>
    <t>1.3</t>
  </si>
  <si>
    <t>Sub-bituminous Coal</t>
  </si>
  <si>
    <t>P,製程</t>
  </si>
  <si>
    <t>1.3 B</t>
  </si>
  <si>
    <t>Bioethanol</t>
  </si>
  <si>
    <t>1.3 Cc</t>
  </si>
  <si>
    <t>天然氣(2006)</t>
  </si>
  <si>
    <t>test 002</t>
  </si>
  <si>
    <t>0001</t>
  </si>
  <si>
    <t>Carbon dioxide</t>
  </si>
  <si>
    <t>F,逸散</t>
  </si>
  <si>
    <t>1.4</t>
  </si>
  <si>
    <t>HFC-32</t>
  </si>
  <si>
    <t>test1.4</t>
  </si>
  <si>
    <t>HFC-143a (R-143a)</t>
  </si>
  <si>
    <t>A a</t>
  </si>
  <si>
    <t>Data 1.4</t>
  </si>
  <si>
    <t>HFC-152 (R-152)</t>
  </si>
  <si>
    <t>test</t>
  </si>
  <si>
    <t>1.4PPS</t>
  </si>
  <si>
    <t>test 1.4</t>
  </si>
  <si>
    <t>Associated gas venting and flaring from produced hydrocarbons</t>
  </si>
  <si>
    <t>1.4 B</t>
  </si>
  <si>
    <t>test 1.4.2</t>
  </si>
  <si>
    <t>Natural gas pneumatic device venting</t>
  </si>
  <si>
    <t>Testing</t>
  </si>
  <si>
    <t>Flare stack emissions</t>
  </si>
  <si>
    <t>dsfsfdsfsdf</t>
  </si>
  <si>
    <t>R403B</t>
  </si>
  <si>
    <t>PPS1.4</t>
  </si>
  <si>
    <t>test flare stack</t>
  </si>
  <si>
    <t>Wellhead compressors</t>
  </si>
  <si>
    <t>Chillers</t>
  </si>
  <si>
    <t>CFC-13</t>
  </si>
  <si>
    <t>AC Compressors</t>
  </si>
  <si>
    <t>R401A</t>
  </si>
  <si>
    <t>test1.5</t>
  </si>
  <si>
    <t>Data 1.5</t>
  </si>
  <si>
    <t xml:space="preserve">test land </t>
  </si>
  <si>
    <t>ddddd</t>
  </si>
  <si>
    <t>tttttttt</t>
  </si>
  <si>
    <t>kkk</t>
  </si>
  <si>
    <t>TestPPS1.1</t>
  </si>
  <si>
    <t>test 1.5</t>
  </si>
  <si>
    <t>testing 2</t>
  </si>
  <si>
    <t>testing 1.5</t>
  </si>
  <si>
    <t>sdfdsd</t>
  </si>
  <si>
    <t>dddd</t>
  </si>
  <si>
    <t>test mink and polecat</t>
  </si>
  <si>
    <t>yrdgf</t>
  </si>
  <si>
    <t>baa</t>
  </si>
  <si>
    <t>fdfd</t>
  </si>
  <si>
    <t>bbbb</t>
  </si>
  <si>
    <t>test6</t>
  </si>
  <si>
    <t>testpaingpyae</t>
  </si>
  <si>
    <t>Purchased Electricity(Location Based)</t>
  </si>
  <si>
    <t>2</t>
  </si>
  <si>
    <t>Data 2.1</t>
  </si>
  <si>
    <t>test 005</t>
  </si>
  <si>
    <t>Thailand-electricity</t>
  </si>
  <si>
    <t>002</t>
  </si>
  <si>
    <t>test CAMX</t>
  </si>
  <si>
    <t>test AKMS</t>
  </si>
  <si>
    <t>testaa</t>
  </si>
  <si>
    <t>testing malaysia</t>
  </si>
  <si>
    <t>to test solar</t>
  </si>
  <si>
    <t>test malay</t>
  </si>
  <si>
    <t>Singapore Group</t>
  </si>
  <si>
    <t>test paingpyae</t>
  </si>
  <si>
    <t>Natural gas (100% mineral blend)</t>
  </si>
  <si>
    <t>Data 2.2</t>
  </si>
  <si>
    <t>原油(2006)</t>
  </si>
  <si>
    <t>s</t>
  </si>
  <si>
    <t>Lignite Coal</t>
  </si>
  <si>
    <t>test 2.2</t>
  </si>
  <si>
    <t>Coal (industrial)</t>
  </si>
  <si>
    <t>test 2.2.1</t>
  </si>
  <si>
    <t>Purchased Cooling</t>
  </si>
  <si>
    <t>test 2.2.2</t>
  </si>
  <si>
    <t>Purchased Steam/Heat</t>
  </si>
  <si>
    <t>Purchased Compressed Air</t>
  </si>
  <si>
    <t>其他</t>
  </si>
  <si>
    <t>plant 1</t>
  </si>
  <si>
    <t>testass</t>
  </si>
  <si>
    <t>test paing pyae3</t>
  </si>
  <si>
    <t>50% Laden</t>
  </si>
  <si>
    <t>3</t>
  </si>
  <si>
    <t>Data 3.1</t>
  </si>
  <si>
    <t>test3.1</t>
  </si>
  <si>
    <t>船舶</t>
  </si>
  <si>
    <t>ad</t>
  </si>
  <si>
    <t>大客車</t>
  </si>
  <si>
    <t>PPS3.11</t>
  </si>
  <si>
    <t>Taiwan's bus</t>
  </si>
  <si>
    <t>air</t>
  </si>
  <si>
    <t>航空</t>
  </si>
  <si>
    <t>With RF</t>
  </si>
  <si>
    <t>test upstream</t>
  </si>
  <si>
    <t>Test - Peter's bus</t>
  </si>
  <si>
    <t xml:space="preserve">testing </t>
  </si>
  <si>
    <t>小客車</t>
  </si>
  <si>
    <t>klsakl</t>
  </si>
  <si>
    <t>Air Freight Goods</t>
  </si>
  <si>
    <t>test ghg</t>
  </si>
  <si>
    <t>Marine from China</t>
  </si>
  <si>
    <t>Average laden</t>
  </si>
  <si>
    <t>Japan Shipping Avg</t>
  </si>
  <si>
    <t>Japan Freighting Avg</t>
  </si>
  <si>
    <t>3.2 updat</t>
  </si>
  <si>
    <t>CNG</t>
  </si>
  <si>
    <t>Peter  update</t>
  </si>
  <si>
    <t>鐵路</t>
  </si>
  <si>
    <t>Buses to the event</t>
  </si>
  <si>
    <t>testpaingpyae3</t>
  </si>
  <si>
    <t>test44443</t>
  </si>
  <si>
    <t>01</t>
  </si>
  <si>
    <t>Ferry</t>
  </si>
  <si>
    <t>uuu</t>
  </si>
  <si>
    <t>paingpyae</t>
  </si>
  <si>
    <t>test external</t>
  </si>
  <si>
    <t>icao result testing</t>
  </si>
  <si>
    <t>sdf</t>
  </si>
  <si>
    <t>Ad</t>
  </si>
  <si>
    <t>EEE</t>
  </si>
  <si>
    <t>Hotel stay</t>
  </si>
  <si>
    <t>fas</t>
  </si>
  <si>
    <t>Business Travel - Sales</t>
  </si>
  <si>
    <t>Business Travel External</t>
  </si>
  <si>
    <t>Unknown</t>
  </si>
  <si>
    <t>4</t>
  </si>
  <si>
    <t>003</t>
  </si>
  <si>
    <t>004</t>
  </si>
  <si>
    <t>005</t>
  </si>
  <si>
    <t>dell</t>
  </si>
  <si>
    <t>Wood Company A</t>
  </si>
  <si>
    <t>Supplier X</t>
  </si>
  <si>
    <t>Carpet (Polyethylene)</t>
  </si>
  <si>
    <t>Carpet (Unknown)</t>
  </si>
  <si>
    <t>Plywood (China)</t>
  </si>
  <si>
    <t>Water</t>
  </si>
  <si>
    <t>a</t>
  </si>
  <si>
    <t>TestName</t>
  </si>
  <si>
    <t>Soybean Farming</t>
  </si>
  <si>
    <t>Testssssss</t>
  </si>
  <si>
    <t>ffff</t>
  </si>
  <si>
    <t>Oilseed (except Soybean) Farming</t>
  </si>
  <si>
    <t>PPS</t>
  </si>
  <si>
    <t>Fruit and Tree Nut Combination Farming</t>
  </si>
  <si>
    <t>test supplier</t>
  </si>
  <si>
    <t>Dry Pea and Bean Farming</t>
  </si>
  <si>
    <t>tsfds bgfh hgjk</t>
  </si>
  <si>
    <t>Abrasive Product Manufacturing</t>
  </si>
  <si>
    <t>CompostedD</t>
  </si>
  <si>
    <t>垃圾填埋場</t>
  </si>
  <si>
    <t>asdf</t>
  </si>
  <si>
    <t>Anaerobically Digested (Dry Digestate with Curing)</t>
  </si>
  <si>
    <t>Veoli</t>
  </si>
  <si>
    <t>Combustion</t>
  </si>
  <si>
    <t>Combusted</t>
  </si>
  <si>
    <t>x</t>
  </si>
  <si>
    <t>Waste Water</t>
  </si>
  <si>
    <t>adf</t>
  </si>
  <si>
    <t>Managed HGV (all diesel) - Rigid (&gt;7.5 tonnes-17 tonnes)</t>
  </si>
  <si>
    <t>PPS4.4</t>
  </si>
  <si>
    <t>Managed cars (by size) - Small car</t>
  </si>
  <si>
    <t>Managed HGV refrigerated (all diesel) - Articulated (&gt;33t)</t>
  </si>
  <si>
    <t>Computers</t>
  </si>
  <si>
    <t>5</t>
  </si>
  <si>
    <t>Server Rack</t>
  </si>
  <si>
    <t>xz</t>
  </si>
  <si>
    <t>fadsfasf</t>
  </si>
  <si>
    <t>PPS5.3</t>
  </si>
  <si>
    <t>00001</t>
  </si>
  <si>
    <t>Plasitcs Incinerated in Singapore</t>
  </si>
  <si>
    <t>test002</t>
  </si>
  <si>
    <t>test001</t>
  </si>
  <si>
    <t>6</t>
  </si>
  <si>
    <t>test003</t>
  </si>
  <si>
    <t>test 001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</si>
  <si>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</si>
  <si>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</si>
  <si>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</si>
  <si>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</si>
  <si>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</si>
  <si>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</si>
  <si>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</si>
  <si>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</si>
  <si>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</si>
  <si>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</si>
  <si>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</si>
  <si>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</si>
  <si>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</si>
  <si>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</si>
  <si>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</si>
  <si>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</si>
  <si>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</si>
  <si>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</si>
  <si>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</si>
  <si>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</si>
  <si>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</si>
  <si>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</si>
  <si>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</si>
  <si>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</si>
  <si>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</si>
  <si>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</si>
  <si>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</si>
  <si>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</si>
  <si>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</si>
  <si>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</si>
  <si>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</si>
  <si>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</si>
  <si>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</si>
  <si>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</si>
  <si>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</si>
  <si>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</si>
  <si>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</si>
  <si>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</si>
  <si>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</si>
  <si>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</si>
  <si>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</si>
  <si>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</si>
  <si>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</si>
  <si>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</si>
  <si>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</si>
  <si>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</si>
  <si>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</si>
  <si>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</si>
  <si>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</si>
  <si>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</si>
  <si>
    <t>評估因子</t>
  </si>
  <si>
    <t>評分項目</t>
  </si>
  <si>
    <t>評分</t>
  </si>
  <si>
    <t>數據可信度</t>
  </si>
  <si>
    <t>排放來源的量化風險</t>
  </si>
  <si>
    <t>減量措施推行可行度</t>
  </si>
  <si>
    <t>發生頻率</t>
  </si>
  <si>
    <t>排放量</t>
  </si>
  <si>
    <t>有第三方提供之佐證</t>
  </si>
  <si>
    <t>有內部財務或物料系統報表</t>
  </si>
  <si>
    <t>有內部已簽核之相關操作記錄</t>
  </si>
  <si>
    <t>內部測量係數</t>
  </si>
  <si>
    <t>設備製造商提供的係數</t>
  </si>
  <si>
    <t>區域排放係數</t>
  </si>
  <si>
    <t>國家排放因素</t>
  </si>
  <si>
    <t>國際排放因素</t>
  </si>
  <si>
    <t>沒有排放因素</t>
  </si>
  <si>
    <t>1年內可進行減量措施</t>
  </si>
  <si>
    <t>1~2年內可進行減量措施</t>
  </si>
  <si>
    <t>3~5年內可進行減量措施</t>
  </si>
  <si>
    <t>6年以上可進行減量措施</t>
  </si>
  <si>
    <t>無法採取減量措施</t>
  </si>
  <si>
    <t>至少每月一次</t>
  </si>
  <si>
    <t>至少每季度一次</t>
  </si>
  <si>
    <t>至少每年一次</t>
  </si>
  <si>
    <t>不考慮此項</t>
  </si>
  <si>
    <t>佔總排放量的3％以上</t>
  </si>
  <si>
    <t>佔總排放量的0.5％至3％</t>
  </si>
  <si>
    <t>佔總排放量的0.5％</t>
  </si>
  <si>
    <t>排放源名稱</t>
  </si>
  <si>
    <t>說明</t>
  </si>
  <si>
    <t>法規或客戶
要求</t>
  </si>
  <si>
    <t>數據可信度 (C)</t>
  </si>
  <si>
    <t>排放因子來源 (R)</t>
  </si>
  <si>
    <t>減量措施
推行可行度(P)</t>
  </si>
  <si>
    <t>發生頻率 (F)</t>
  </si>
  <si>
    <t>排放量 (V)</t>
  </si>
  <si>
    <t>總分數 (S)</t>
  </si>
  <si>
    <t>揭露要求</t>
  </si>
  <si>
    <t>1.1</t>
  </si>
  <si>
    <t>固定式燃燒源</t>
  </si>
  <si>
    <t>固定式設備之燃料燃燒，如鍋爐、加熱爐、緊急發電機等設備。</t>
  </si>
  <si>
    <t>是</t>
  </si>
  <si>
    <t>移動式燃燒源</t>
  </si>
  <si>
    <t>組織範圍內之交通(移動)運輸設備之燃料燃燒所產生的溫室氣體排放，如車輛(柴油、汽油)、堆高機(柴油)等。</t>
  </si>
  <si>
    <t>產業過程（工業製程）排放與移除</t>
  </si>
  <si>
    <t>工業產品製造過程所釋放的溫室氣體排放，包含水泥製程、半導體/LCD/PV製程、電焊(焊條)、乙炔(金屬切割器)等。</t>
  </si>
  <si>
    <t>人為系統逸散</t>
  </si>
  <si>
    <t>人為系統所釋放的溫室氣體產生的直接逸散性排放，包含化糞池(CH₄)、滅火器(CO₂)、氣體斷路器(SF₆)、噴霧劑與冷媒等逸散(HFCs)。</t>
  </si>
  <si>
    <t>1.5</t>
  </si>
  <si>
    <t>土地利用、土地利用及變更和林業排放與移除(不計算)</t>
  </si>
  <si>
    <t>涵蓋由活生質體至土壤內有機物質之所有溫室氣體。</t>
  </si>
  <si>
    <t>2.1</t>
  </si>
  <si>
    <t>輸入電力</t>
  </si>
  <si>
    <t>輸入能源產生之間接溫室氣體排放，如外購電力。</t>
  </si>
  <si>
    <t>2.2</t>
  </si>
  <si>
    <t>輸入能源（蒸汽、加熱、冷卻和壓縮空氣）</t>
  </si>
  <si>
    <t>來自於熱、蒸氣或其他化石燃料衍生能源，間接產生之溫室氣體排放，如蒸氣、熱能、冷能和高壓空氣(CDA)。</t>
  </si>
  <si>
    <t>3.1</t>
  </si>
  <si>
    <t>貨物上游運輸與配送</t>
  </si>
  <si>
    <t>組織購買之原物料運輸與配送產生的排放。供應商使用車輛或設施，運送原物料至組織產生的溫室氣體排放，交通運具非組織所有。</t>
  </si>
  <si>
    <t>3.2</t>
  </si>
  <si>
    <t>貨物下游運輸與配送</t>
  </si>
  <si>
    <t>組織售出產品運輸至零售商或倉儲產生的排放。運輸、物流與零售業者運輸產品過程產生的溫室氣體排放，交通運具非組織所有。</t>
  </si>
  <si>
    <t>3.3</t>
  </si>
  <si>
    <t>員工通勤</t>
  </si>
  <si>
    <t>組織員工從家裡至辦公場址的通勤排放。員工通勤使用交通運具，包含搭乘大眾交通、汽車、機車等工具，交通運具非組織所有。</t>
  </si>
  <si>
    <t>3.4</t>
  </si>
  <si>
    <t>輸運客戶和訪客</t>
  </si>
  <si>
    <t>客戶與訪客至組織辦公場所產生之運輸排放。</t>
  </si>
  <si>
    <t>3.5</t>
  </si>
  <si>
    <t>3.5 商務旅行</t>
  </si>
  <si>
    <t>組織員工的公務差旅運輸排放。員工公務差旅使用交通運具(汽車、機車等)、搭乘大眾交通工具過程產生的溫室氣體排放。</t>
  </si>
  <si>
    <t>4.1</t>
  </si>
  <si>
    <t>組織購買原料、商品</t>
  </si>
  <si>
    <t>組織購買商品、原物料進行製造與加工過程所產生溫室氣體排放。供應商之產品、燃料、能源或服務之碳足跡。</t>
  </si>
  <si>
    <t>4.2</t>
  </si>
  <si>
    <t>資本財</t>
  </si>
  <si>
    <t>組織購買資本物品(資本財) 製造與加工過程所產生溫室氣體排放。如設備、機械、建築物、交通。</t>
  </si>
  <si>
    <t>4.3</t>
  </si>
  <si>
    <t>營運廢棄物處理</t>
  </si>
  <si>
    <t>組織營運衍生的廢棄物處理排放。</t>
  </si>
  <si>
    <t>4.4</t>
  </si>
  <si>
    <t>上遊租賃資產</t>
  </si>
  <si>
    <t>組織（承租者）租賃使用之溫室氣體排放。資產的排放（未列入類別一、類別二），由承租者報告。</t>
  </si>
  <si>
    <t>4.5</t>
  </si>
  <si>
    <t>使用其他服務</t>
  </si>
  <si>
    <t>組織使用服務如：顧問諮詢、清潔、維護、郵件投遞、銀行等造成之排放。</t>
  </si>
  <si>
    <t>5.1</t>
  </si>
  <si>
    <t>產品使用階段</t>
  </si>
  <si>
    <t>使用組織售出產品產生的溫室氣體排放。</t>
  </si>
  <si>
    <t>5.2</t>
  </si>
  <si>
    <t>下游租賃資產</t>
  </si>
  <si>
    <t>組織（出租者）出租資產的排放（未列入類別一、類別二），由出租者報告。</t>
  </si>
  <si>
    <t>5.3</t>
  </si>
  <si>
    <t>產品生命終期</t>
  </si>
  <si>
    <t>組織售出產品的廢棄處理排放。</t>
  </si>
  <si>
    <t>5.4</t>
  </si>
  <si>
    <t>投資</t>
  </si>
  <si>
    <t>報告期間投資（股權、債務、融資）產生的排放（未列入類別一、類別二）。</t>
  </si>
  <si>
    <t>6.1</t>
  </si>
  <si>
    <t>其他間接來源</t>
  </si>
  <si>
    <t>其他類別（即類別一～五）中，無法報告的組織排放量。</t>
  </si>
  <si>
    <t>X</t>
  </si>
  <si>
    <t>是否屬於
生質能源</t>
  </si>
  <si>
    <t>(1~6)</t>
  </si>
  <si>
    <t>類別一
排放類型</t>
  </si>
  <si>
    <t>年活動數據</t>
  </si>
  <si>
    <t>單位</t>
  </si>
  <si>
    <t>單一排放源排放當量小計(CO2e公噸/年)</t>
  </si>
  <si>
    <t>單一排放源生質燃料CO2排放當量小計(CO2e公噸/年)</t>
  </si>
  <si>
    <t>單一排放源占排放總量比(%)</t>
  </si>
  <si>
    <t>溫室氣體#1</t>
  </si>
  <si>
    <t>排放係數</t>
  </si>
  <si>
    <t>係數單位</t>
  </si>
  <si>
    <t>排放量
(公噸/年)</t>
  </si>
  <si>
    <t>GWP</t>
  </si>
  <si>
    <t>排放當量
(公噸CO₂e/年)</t>
  </si>
  <si>
    <t>溫室氣體#2</t>
  </si>
  <si>
    <t>溫室氣體#3</t>
  </si>
  <si>
    <t>100</t>
  </si>
  <si>
    <t>tonne</t>
  </si>
  <si>
    <t>200</t>
  </si>
  <si>
    <t>Liter</t>
  </si>
  <si>
    <t>20</t>
  </si>
  <si>
    <t>11000</t>
  </si>
  <si>
    <t>3000</t>
  </si>
  <si>
    <t>1000</t>
  </si>
  <si>
    <t>kWh</t>
  </si>
  <si>
    <t>0</t>
  </si>
  <si>
    <t>120</t>
  </si>
  <si>
    <t>1200</t>
  </si>
  <si>
    <t>mile</t>
  </si>
  <si>
    <t>km</t>
  </si>
  <si>
    <t>2000</t>
  </si>
  <si>
    <t>gal (US)</t>
  </si>
  <si>
    <t>short tons</t>
  </si>
  <si>
    <t>12</t>
  </si>
  <si>
    <t>mmBtu</t>
  </si>
  <si>
    <t>bbl</t>
  </si>
  <si>
    <t>kg</t>
  </si>
  <si>
    <t>MMcf gas to flare</t>
  </si>
  <si>
    <t>well</t>
  </si>
  <si>
    <t>completion</t>
  </si>
  <si>
    <t>10</t>
  </si>
  <si>
    <t>Mcf gas flared</t>
  </si>
  <si>
    <t>Hphr</t>
  </si>
  <si>
    <t>scf</t>
  </si>
  <si>
    <t>ha</t>
  </si>
  <si>
    <t>head/yr</t>
  </si>
  <si>
    <t>ha/yr</t>
  </si>
  <si>
    <t>1100</t>
  </si>
  <si>
    <t>ha/year</t>
  </si>
  <si>
    <t>20100</t>
  </si>
  <si>
    <t>tonne air-dry peat</t>
  </si>
  <si>
    <t>796</t>
  </si>
  <si>
    <t>100000</t>
  </si>
  <si>
    <t>5009948</t>
  </si>
  <si>
    <t>581</t>
  </si>
  <si>
    <t>GWh</t>
  </si>
  <si>
    <t>tonne-km</t>
  </si>
  <si>
    <t>passenger-mile</t>
  </si>
  <si>
    <t>10000</t>
  </si>
  <si>
    <t>1010000</t>
  </si>
  <si>
    <t>400000</t>
  </si>
  <si>
    <t>222</t>
  </si>
  <si>
    <t>passenger-km</t>
  </si>
  <si>
    <t>ton-mile</t>
  </si>
  <si>
    <t>No base unit</t>
  </si>
  <si>
    <t>15</t>
  </si>
  <si>
    <t>mᵌ</t>
  </si>
  <si>
    <t>2021 USD, purchaser price</t>
  </si>
  <si>
    <t>400</t>
  </si>
  <si>
    <t>300</t>
  </si>
  <si>
    <t>ccf</t>
  </si>
  <si>
    <t>123</t>
  </si>
  <si>
    <t>per FTE Working Hour</t>
  </si>
  <si>
    <t>40</t>
  </si>
  <si>
    <t>統計用變數</t>
  </si>
  <si>
    <t>單一排放源排放當量絕對值小計(CO2e公噸/年)</t>
  </si>
  <si>
    <t>CO2排放係數</t>
  </si>
  <si>
    <t>CH4排放係數</t>
  </si>
  <si>
    <t>N2O排放係數</t>
  </si>
  <si>
    <t>其他排放係數</t>
  </si>
  <si>
    <t>數值</t>
  </si>
  <si>
    <t>來源分類</t>
  </si>
  <si>
    <t>來源說明</t>
  </si>
  <si>
    <t>係數種類</t>
  </si>
  <si>
    <t>kgCO₂/tonne</t>
  </si>
  <si>
    <t>DEFRA</t>
  </si>
  <si>
    <t>kgCO₂/Liter</t>
  </si>
  <si>
    <t>GHG 2017</t>
  </si>
  <si>
    <t>kgCO₂/kWh</t>
  </si>
  <si>
    <t>(3) 未進行儀器校正或未進行紀錄彙整者</t>
  </si>
  <si>
    <t>kgCO₂/mile</t>
  </si>
  <si>
    <t>GHG</t>
  </si>
  <si>
    <t>kgCO₂/km</t>
  </si>
  <si>
    <t>kgCO₂/gal (US)</t>
  </si>
  <si>
    <t>(2) 有進行內部校正或經過會計簽證等証明者</t>
  </si>
  <si>
    <t>kgCO₂/short tons</t>
  </si>
  <si>
    <t>EPA(US)</t>
  </si>
  <si>
    <t>kgCO₂/mmBtu</t>
  </si>
  <si>
    <t>kgCO₂/bbl</t>
  </si>
  <si>
    <t>自定義</t>
  </si>
  <si>
    <t>kgCO₂/kg</t>
  </si>
  <si>
    <t>tonneCO₂/MMcf gas to flare</t>
  </si>
  <si>
    <t>scfdCO₂/well</t>
  </si>
  <si>
    <t>scfCO₂/completion</t>
  </si>
  <si>
    <t>scfCO₂/Mcf gas flared</t>
  </si>
  <si>
    <t>kgCH₄/Mcf gas flared</t>
  </si>
  <si>
    <t>kgCH₄/MMcf gas to flare</t>
  </si>
  <si>
    <t>tonneCO₂/Hphr</t>
  </si>
  <si>
    <t>kgCH₄/Hphr</t>
  </si>
  <si>
    <t>kgCO₂/scf</t>
  </si>
  <si>
    <t>tonneCO₂/ha</t>
  </si>
  <si>
    <t>IPCC</t>
  </si>
  <si>
    <t>kgCO₂/head/yr</t>
  </si>
  <si>
    <t>tonneCO₂/ha/yr</t>
  </si>
  <si>
    <t>tonne dry matter/ha/year</t>
  </si>
  <si>
    <t>tonne dry matter/ha</t>
  </si>
  <si>
    <t>tonneCO₂/tonne air-dry peat</t>
  </si>
  <si>
    <t>IGES</t>
  </si>
  <si>
    <t>Taiwan government</t>
  </si>
  <si>
    <t>GgCO₂/GWh</t>
  </si>
  <si>
    <t>MEIH</t>
  </si>
  <si>
    <t>kgCO₂/tonne-km</t>
  </si>
  <si>
    <t>kgCO₂/passenger-mile</t>
  </si>
  <si>
    <t>kgCO₂/passenger-km</t>
  </si>
  <si>
    <t>kgCO₂/ton-mile</t>
  </si>
  <si>
    <t>/</t>
  </si>
  <si>
    <t>Carbon footprint information platform by EPA (Environment Protection Administration)</t>
  </si>
  <si>
    <t>external-emission</t>
  </si>
  <si>
    <t>kgCO₂e/mᵌ</t>
  </si>
  <si>
    <t>kgCO₂/2021 USD, purchaser price</t>
  </si>
  <si>
    <t>US EPA-SupplyChain-USD2021</t>
  </si>
  <si>
    <t>Metric Tons CO₂/short tons</t>
  </si>
  <si>
    <t>kgCO₂/ccf</t>
  </si>
  <si>
    <t>kgCO₂/per FTE Working Hour</t>
  </si>
  <si>
    <t>序號</t>
  </si>
  <si>
    <t>產品名稱</t>
  </si>
  <si>
    <t>國際海/空運</t>
  </si>
  <si>
    <t>國內陸運（港口/機場到國內工廠）</t>
  </si>
  <si>
    <t>總排放當量
(公噸CO2e/年)</t>
  </si>
  <si>
    <t>溫室氣體</t>
  </si>
  <si>
    <t>排放量(公噸/年)</t>
  </si>
  <si>
    <t>排放當量
(公噸CO2e/年)</t>
  </si>
  <si>
    <t>kgCO₂</t>
  </si>
  <si>
    <t>總排放當量</t>
  </si>
  <si>
    <t>製程名稱</t>
  </si>
  <si>
    <t>原燃物料或產品</t>
  </si>
  <si>
    <t>活動數據種類</t>
  </si>
  <si>
    <t>活動數據種類等級</t>
  </si>
  <si>
    <t>活動數據可信種類(儀器校正誤差等級)</t>
  </si>
  <si>
    <t>活動數據可信等級</t>
  </si>
  <si>
    <t>排放係數種類</t>
  </si>
  <si>
    <t>係數種類等級</t>
  </si>
  <si>
    <t>單一排放源數據誤差等級</t>
  </si>
  <si>
    <t>評分區間範圍</t>
  </si>
  <si>
    <t>排放量佔比加權平均</t>
  </si>
  <si>
    <t>連續量測</t>
  </si>
  <si>
    <t>5 國家排放係數</t>
  </si>
  <si>
    <t>自行評估</t>
  </si>
  <si>
    <t>活動數據之不確定性</t>
  </si>
  <si>
    <t>溫室氣體#1之排放係數不確定性</t>
  </si>
  <si>
    <t>溫室氣體#2之排放係數不確定性</t>
  </si>
  <si>
    <t>溫室氣體#3之排放係數不確定性</t>
  </si>
  <si>
    <t>單一排放源不確定性</t>
  </si>
  <si>
    <t>95%信賴區間之下限</t>
  </si>
  <si>
    <t>95%信賴區間之上限</t>
  </si>
  <si>
    <t>數據來源</t>
  </si>
  <si>
    <t>溫室氣體排放當量(噸CO2e/年)</t>
  </si>
  <si>
    <t>係數不確定性資料來源</t>
  </si>
  <si>
    <t>單一溫室氣體不確定性</t>
  </si>
  <si>
    <t>統計用計算數值</t>
  </si>
  <si>
    <t>I欄絕對值</t>
  </si>
  <si>
    <t>P欄絕對值</t>
  </si>
  <si>
    <t>W欄絕對值</t>
  </si>
  <si>
    <t>彙整表一、全廠七大溫室氣體排放量統計表</t>
  </si>
  <si>
    <t>氣體別占比
(％)</t>
  </si>
  <si>
    <t>七種溫室氣體年總排放當量</t>
  </si>
  <si>
    <t>生質排放當量</t>
  </si>
  <si>
    <t>-</t>
  </si>
  <si>
    <t>彙整表二、類別一七大溫室氣體排放量統計表</t>
  </si>
  <si>
    <t>類別一七種溫室氣體
年總排放當量</t>
  </si>
  <si>
    <t>彙整表三、全廠溫室氣體類別及類別一排放型式排放量統計表</t>
  </si>
  <si>
    <t>類別一</t>
  </si>
  <si>
    <t>類別2</t>
  </si>
  <si>
    <t>類別3</t>
  </si>
  <si>
    <t>類別4</t>
  </si>
  <si>
    <t>類別5</t>
  </si>
  <si>
    <t>類別6</t>
  </si>
  <si>
    <t>排放占比
(％)</t>
  </si>
  <si>
    <t>固定排放</t>
  </si>
  <si>
    <t>製程排放</t>
  </si>
  <si>
    <t>移動排放</t>
  </si>
  <si>
    <t>逸散排放</t>
  </si>
  <si>
    <t>能源間接排放</t>
  </si>
  <si>
    <t>運輸之間接排放</t>
  </si>
  <si>
    <t>上游之間接排放</t>
  </si>
  <si>
    <t>下游之間接排放</t>
  </si>
  <si>
    <t>其他間接排放</t>
  </si>
  <si>
    <t>彙整表四、全廠溫室氣體數據等級評分結果</t>
  </si>
  <si>
    <t>等級</t>
  </si>
  <si>
    <t>第一級</t>
  </si>
  <si>
    <t>第二級</t>
  </si>
  <si>
    <t>第三級</t>
  </si>
  <si>
    <t>個數</t>
  </si>
  <si>
    <t>清冊等級總平均
分數</t>
  </si>
  <si>
    <t>清冊登記</t>
  </si>
  <si>
    <t>彙整表五、溫室氣體不確定性量化評估結果</t>
  </si>
  <si>
    <t>進行不確定性評估之排放量絕對值加總</t>
  </si>
  <si>
    <t>排放總量絕對值加總</t>
  </si>
  <si>
    <t>本清冊之總不確定性</t>
  </si>
  <si>
    <t>進行不確定性評估之排放量佔總排放量之比例</t>
  </si>
  <si>
    <t>95%信賴區間下限</t>
  </si>
  <si>
    <t>95%信賴區間上限</t>
  </si>
  <si>
    <t>評分範圍</t>
  </si>
  <si>
    <t>X&lt;10分</t>
  </si>
  <si>
    <t>10分≦X&lt;19分</t>
  </si>
  <si>
    <t>19≦X≦27分</t>
  </si>
  <si>
    <t>行業代碼</t>
  </si>
  <si>
    <t>行業名稱</t>
  </si>
  <si>
    <t>序號. 行業代碼 行業名稱</t>
  </si>
  <si>
    <t>0111</t>
  </si>
  <si>
    <t>稻作栽培業</t>
  </si>
  <si>
    <t>1. 0111 稻作栽培業</t>
  </si>
  <si>
    <t>0112</t>
  </si>
  <si>
    <t>雜糧栽培業</t>
  </si>
  <si>
    <t>2. 0112 雜糧栽培業</t>
  </si>
  <si>
    <t>0113</t>
  </si>
  <si>
    <t>特用作物栽培業</t>
  </si>
  <si>
    <t>3. 0113 特用作物栽培業</t>
  </si>
  <si>
    <t>0114</t>
  </si>
  <si>
    <t>蔬菜栽培業</t>
  </si>
  <si>
    <t>4. 0114 蔬菜栽培業</t>
  </si>
  <si>
    <t>0115</t>
  </si>
  <si>
    <t>果樹栽培業</t>
  </si>
  <si>
    <t>5. 0115 果樹栽培業</t>
  </si>
  <si>
    <t>0116</t>
  </si>
  <si>
    <t>食用菌菇類栽培業</t>
  </si>
  <si>
    <t>6. 0116 食用菌菇類栽培業</t>
  </si>
  <si>
    <t>0117</t>
  </si>
  <si>
    <t>花卉栽培業</t>
  </si>
  <si>
    <t>7. 0117 花卉栽培業</t>
  </si>
  <si>
    <t>0119</t>
  </si>
  <si>
    <t>其他農作物栽培業</t>
  </si>
  <si>
    <t>8. 0119 其他農作物栽培業</t>
  </si>
  <si>
    <t>0121</t>
  </si>
  <si>
    <t>牛飼育業</t>
  </si>
  <si>
    <t>9. 0121 牛飼育業</t>
  </si>
  <si>
    <t>0122</t>
  </si>
  <si>
    <t>豬飼育業</t>
  </si>
  <si>
    <t>10. 0122 豬飼育業</t>
  </si>
  <si>
    <t>0123</t>
  </si>
  <si>
    <t>雞飼育業</t>
  </si>
  <si>
    <t>11. 0123 雞飼育業</t>
  </si>
  <si>
    <t>0124</t>
  </si>
  <si>
    <t>鴨飼育業</t>
  </si>
  <si>
    <t>12. 0124 鴨飼育業</t>
  </si>
  <si>
    <t>0129</t>
  </si>
  <si>
    <t>其他畜牧業</t>
  </si>
  <si>
    <t>13. 0129 其他畜牧業</t>
  </si>
  <si>
    <t>0131</t>
  </si>
  <si>
    <t>作物栽培服務業</t>
  </si>
  <si>
    <t>14. 0131 作物栽培服務業</t>
  </si>
  <si>
    <t>0132</t>
  </si>
  <si>
    <t>農產品整理業</t>
  </si>
  <si>
    <t>15. 0132 農產品整理業</t>
  </si>
  <si>
    <t>0133</t>
  </si>
  <si>
    <t>畜牧服務業</t>
  </si>
  <si>
    <t>16. 0133 畜牧服務業</t>
  </si>
  <si>
    <t>0139</t>
  </si>
  <si>
    <t>其他農事服務業</t>
  </si>
  <si>
    <t>17. 0139 其他農事服務業</t>
  </si>
  <si>
    <t>0210</t>
  </si>
  <si>
    <t>造林業</t>
  </si>
  <si>
    <t>18. 0210 造林業</t>
  </si>
  <si>
    <t>0221</t>
  </si>
  <si>
    <t>伐木業</t>
  </si>
  <si>
    <t>19. 0221 伐木業</t>
  </si>
  <si>
    <t>0222</t>
  </si>
  <si>
    <t>野生物採捕業</t>
  </si>
  <si>
    <t>20. 0222 野生物採捕業</t>
  </si>
  <si>
    <t>0311</t>
  </si>
  <si>
    <t>海洋漁業</t>
  </si>
  <si>
    <t>21. 0311 海洋漁業</t>
  </si>
  <si>
    <t>0312</t>
  </si>
  <si>
    <t>內陸漁撈業</t>
  </si>
  <si>
    <t>22. 0312 內陸漁撈業</t>
  </si>
  <si>
    <t>0321</t>
  </si>
  <si>
    <t>海面養殖業</t>
  </si>
  <si>
    <t>23. 0321 海面養殖業</t>
  </si>
  <si>
    <t>0322</t>
  </si>
  <si>
    <t>內陸養殖業</t>
  </si>
  <si>
    <t>24. 0322 內陸養殖業</t>
  </si>
  <si>
    <t>0500</t>
  </si>
  <si>
    <t>石油及天然氣礦業</t>
  </si>
  <si>
    <t>25. 0500 石油及天然氣礦業</t>
  </si>
  <si>
    <t>0600</t>
  </si>
  <si>
    <t>砂、石及黏土採取業</t>
  </si>
  <si>
    <t>26. 0600 砂、石及黏土採取業</t>
  </si>
  <si>
    <t>0700</t>
  </si>
  <si>
    <t>其他礦業及土石採取業</t>
  </si>
  <si>
    <t>27. 0700 其他礦業及土石採取業</t>
  </si>
  <si>
    <t>0811</t>
  </si>
  <si>
    <t>屠宰業</t>
  </si>
  <si>
    <t>28. 0811 屠宰業</t>
  </si>
  <si>
    <t>0812</t>
  </si>
  <si>
    <t>冷凍冷藏肉類製造業</t>
  </si>
  <si>
    <t>29. 0812 冷凍冷藏肉類製造業</t>
  </si>
  <si>
    <t>0813</t>
  </si>
  <si>
    <t>肉品製造業</t>
  </si>
  <si>
    <t>30. 0813 肉品製造業</t>
  </si>
  <si>
    <t>0821</t>
  </si>
  <si>
    <t>冷凍冷藏水產製造業</t>
  </si>
  <si>
    <t>31. 0821 冷凍冷藏水產製造業</t>
  </si>
  <si>
    <t>0822</t>
  </si>
  <si>
    <t>水產品製造業</t>
  </si>
  <si>
    <t>32. 0822 水產品製造業</t>
  </si>
  <si>
    <t>0831</t>
  </si>
  <si>
    <t>冷凍冷藏蔬果製造業</t>
  </si>
  <si>
    <t>33. 0831 冷凍冷藏蔬果製造業</t>
  </si>
  <si>
    <t>0832</t>
  </si>
  <si>
    <t>蔬果製品製造業</t>
  </si>
  <si>
    <t>34. 0832 蔬果製品製造業</t>
  </si>
  <si>
    <t>0840</t>
  </si>
  <si>
    <t>食用油脂製造業</t>
  </si>
  <si>
    <t>35. 0840 食用油脂製造業</t>
  </si>
  <si>
    <t>0850</t>
  </si>
  <si>
    <t>乳品製造業</t>
  </si>
  <si>
    <t>36. 0850 乳品製造業</t>
  </si>
  <si>
    <t>0861</t>
  </si>
  <si>
    <t>碾榖業</t>
  </si>
  <si>
    <t>37. 0861 碾榖業</t>
  </si>
  <si>
    <t>0862</t>
  </si>
  <si>
    <t>磨粉製品製造業</t>
  </si>
  <si>
    <t>38. 0862 磨粉製品製造業</t>
  </si>
  <si>
    <t>0863</t>
  </si>
  <si>
    <t>澱粉及其製品製造業</t>
  </si>
  <si>
    <t>39. 0863 澱粉及其製品製造業</t>
  </si>
  <si>
    <t>0870</t>
  </si>
  <si>
    <t>動物飼料配製業</t>
  </si>
  <si>
    <t>40. 0870 動物飼料配製業</t>
  </si>
  <si>
    <t>0891</t>
  </si>
  <si>
    <t>烘焙炊蒸食品製造業</t>
  </si>
  <si>
    <t>41. 0891 烘焙炊蒸食品製造業</t>
  </si>
  <si>
    <t>0892</t>
  </si>
  <si>
    <t>麵條、粉條類食品製造業</t>
  </si>
  <si>
    <t>42. 0892 麵條、粉條類食品製造業</t>
  </si>
  <si>
    <t>0893</t>
  </si>
  <si>
    <t>製糖業</t>
  </si>
  <si>
    <t>43. 0893 製糖業</t>
  </si>
  <si>
    <t>0894</t>
  </si>
  <si>
    <t>糖果製造業</t>
  </si>
  <si>
    <t>44. 0894 糖果製造業</t>
  </si>
  <si>
    <t>0895</t>
  </si>
  <si>
    <t>製茶業</t>
  </si>
  <si>
    <t>45. 0895 製茶業</t>
  </si>
  <si>
    <t>0896</t>
  </si>
  <si>
    <t>調味品製造業</t>
  </si>
  <si>
    <t>46. 0896 調味品製造業</t>
  </si>
  <si>
    <t>0897</t>
  </si>
  <si>
    <t>調理食品製造業</t>
  </si>
  <si>
    <t>47. 0897 調理食品製造業</t>
  </si>
  <si>
    <t>0899</t>
  </si>
  <si>
    <t>未分類其他食品製造業</t>
  </si>
  <si>
    <t>48. 0899 未分類其他食品製造業</t>
  </si>
  <si>
    <t>0911</t>
  </si>
  <si>
    <t>啤酒製造業</t>
  </si>
  <si>
    <t>49. 0911 啤酒製造業</t>
  </si>
  <si>
    <t>0919</t>
  </si>
  <si>
    <t>其他酒精飲料製造業</t>
  </si>
  <si>
    <t>50. 0919 其他酒精飲料製造業</t>
  </si>
  <si>
    <t>0920</t>
  </si>
  <si>
    <t>非酒精飲料製造業</t>
  </si>
  <si>
    <t>51. 0920 非酒精飲料製造業</t>
  </si>
  <si>
    <t>菸草製造業</t>
  </si>
  <si>
    <t>52. 1000 菸草製造業</t>
  </si>
  <si>
    <t>棉紡紗業</t>
  </si>
  <si>
    <t>53. 1111 棉紡紗業</t>
  </si>
  <si>
    <t>毛紡紗業</t>
  </si>
  <si>
    <t>54. 1112 毛紡紗業</t>
  </si>
  <si>
    <t>人造纖維紡紗業</t>
  </si>
  <si>
    <t>55. 1113 人造纖維紡紗業</t>
  </si>
  <si>
    <t>人造纖維加工絲業</t>
  </si>
  <si>
    <t>56. 1114 人造纖維加工絲業</t>
  </si>
  <si>
    <t>其他紡紗業</t>
  </si>
  <si>
    <t>57. 1119 其他紡紗業</t>
  </si>
  <si>
    <t>棉梭織布業</t>
  </si>
  <si>
    <t>58. 1121 棉梭織布業</t>
  </si>
  <si>
    <t>毛梭織布業</t>
  </si>
  <si>
    <t>59. 1122 毛梭織布業</t>
  </si>
  <si>
    <t>人造纖維梭織布業</t>
  </si>
  <si>
    <t>60. 1123 人造纖維梭織布業</t>
  </si>
  <si>
    <t>玻璃纖維梭織布業</t>
  </si>
  <si>
    <t>61. 1124 玻璃纖維梭織布業</t>
  </si>
  <si>
    <t>針織布業</t>
  </si>
  <si>
    <t>62. 1125 針織布業</t>
  </si>
  <si>
    <t>其他織布業</t>
  </si>
  <si>
    <t>63. 1129 其他織布業</t>
  </si>
  <si>
    <t>不織布業</t>
  </si>
  <si>
    <t>64. 1130 不織布業</t>
  </si>
  <si>
    <t>印染整理業</t>
  </si>
  <si>
    <t>65. 1140 印染整理業</t>
  </si>
  <si>
    <t>紡織製成品製造業</t>
  </si>
  <si>
    <t>66. 1151 紡織製成品製造業</t>
  </si>
  <si>
    <t>繩、纜、網製造業</t>
  </si>
  <si>
    <t>67. 1152 繩、纜、網製造業</t>
  </si>
  <si>
    <t>其他紡織品製造業</t>
  </si>
  <si>
    <t>68. 1159 其他紡織品製造業</t>
  </si>
  <si>
    <t>梭織外衣製造業</t>
  </si>
  <si>
    <t>69. 1211 梭織外衣製造業</t>
  </si>
  <si>
    <t>梭織內衣及睡衣製造業</t>
  </si>
  <si>
    <t>70. 1212 梭織內衣及睡衣製造業</t>
  </si>
  <si>
    <t>針織外衣製造業</t>
  </si>
  <si>
    <t>71. 1221 針織外衣製造業</t>
  </si>
  <si>
    <t>針織內衣及睡衣製造業</t>
  </si>
  <si>
    <t>72. 1222 針織內衣及睡衣製造業</t>
  </si>
  <si>
    <t>襪類製造業</t>
  </si>
  <si>
    <t>73. 1231 襪類製造業</t>
  </si>
  <si>
    <t>紡織手套製造業</t>
  </si>
  <si>
    <t>74. 1232 紡織手套製造業</t>
  </si>
  <si>
    <t>紡織帽製造業</t>
  </si>
  <si>
    <t>75. 1233 紡織帽製造業</t>
  </si>
  <si>
    <t>其他服飾品製造業</t>
  </si>
  <si>
    <t>76. 1239 其他服飾品製造業</t>
  </si>
  <si>
    <t>皮革、毛皮整製業</t>
  </si>
  <si>
    <t>77. 1301 皮革、毛皮整製業</t>
  </si>
  <si>
    <t>鞋類製造業</t>
  </si>
  <si>
    <t>78. 1302 鞋類製造業</t>
  </si>
  <si>
    <t>行李箱及手提袋製造業</t>
  </si>
  <si>
    <t>79. 1303 行李箱及手提袋製造業</t>
  </si>
  <si>
    <t>其他皮革、毛皮製品製造業</t>
  </si>
  <si>
    <t>80. 1309 其他皮革、毛皮製品製造業</t>
  </si>
  <si>
    <t>製材業</t>
  </si>
  <si>
    <t>81. 1401 製材業</t>
  </si>
  <si>
    <t>合板及組合木材製造業</t>
  </si>
  <si>
    <t>82. 1402 合板及組合木材製造業</t>
  </si>
  <si>
    <t>建築用木製品製造業</t>
  </si>
  <si>
    <t>83. 1403 建築用木製品製造業</t>
  </si>
  <si>
    <t>木質容器製造業</t>
  </si>
  <si>
    <t>84. 1404 木質容器製造業</t>
  </si>
  <si>
    <t>其他木竹製品製造業</t>
  </si>
  <si>
    <t>85. 1409 其他木竹製品製造業</t>
  </si>
  <si>
    <t>紙漿製造業</t>
  </si>
  <si>
    <t>86. 1511 紙漿製造業</t>
  </si>
  <si>
    <t>紙張製造業</t>
  </si>
  <si>
    <t>87. 1512 紙張製造業</t>
  </si>
  <si>
    <t>紙板製造業</t>
  </si>
  <si>
    <t>88. 1513 紙板製造業</t>
  </si>
  <si>
    <t>紙容器製造業</t>
  </si>
  <si>
    <t>89. 1520 紙容器製造業</t>
  </si>
  <si>
    <t>家庭及衛生用紙製造業</t>
  </si>
  <si>
    <t>90. 1591 家庭及衛生用紙製造業</t>
  </si>
  <si>
    <t>未分類其他紙製品製造業</t>
  </si>
  <si>
    <t>91. 1599 未分類其他紙製品製造業</t>
  </si>
  <si>
    <t>印刷業</t>
  </si>
  <si>
    <t>92. 1611 印刷業</t>
  </si>
  <si>
    <t>印刷輔助業</t>
  </si>
  <si>
    <t>93. 1612 印刷輔助業</t>
  </si>
  <si>
    <t>資料儲存媒體複製業</t>
  </si>
  <si>
    <t>94. 1620 資料儲存媒體複製業</t>
  </si>
  <si>
    <t>石油及煤製品製造業</t>
  </si>
  <si>
    <t>95. 1700 石油及煤製品製造業</t>
  </si>
  <si>
    <t>基本化學材料製造業</t>
  </si>
  <si>
    <t>96. 1810 基本化學材料製造業</t>
  </si>
  <si>
    <t>石油化工原料製造業</t>
  </si>
  <si>
    <t>97. 1820 石油化工原料製造業</t>
  </si>
  <si>
    <t>肥料製造業</t>
  </si>
  <si>
    <t>98. 1830 肥料製造業</t>
  </si>
  <si>
    <t>合成樹脂及塑膠製造業</t>
  </si>
  <si>
    <t>99. 1841 合成樹脂及塑膠製造業</t>
  </si>
  <si>
    <t>合成橡膠製造業</t>
  </si>
  <si>
    <t>100. 1842 合成橡膠製造業</t>
  </si>
  <si>
    <t>人造纖維製造業</t>
  </si>
  <si>
    <t>101. 1850 人造纖維製造業</t>
  </si>
  <si>
    <t>農藥及環境衛生用藥製造業</t>
  </si>
  <si>
    <t>102. 1910 農藥及環境衛生用藥製造業</t>
  </si>
  <si>
    <t>塗料、染料及顏料製造業</t>
  </si>
  <si>
    <t>103. 1920 塗料、染料及顏料製造業</t>
  </si>
  <si>
    <t>清潔用品製造業</t>
  </si>
  <si>
    <t>104. 1930 清潔用品製造業</t>
  </si>
  <si>
    <t>化粧品製造業</t>
  </si>
  <si>
    <t>105. 1940 化粧品製造業</t>
  </si>
  <si>
    <t>其他化學製品製造業</t>
  </si>
  <si>
    <t>106. 1990 其他化學製品製造業</t>
  </si>
  <si>
    <t>原料藥製造業</t>
  </si>
  <si>
    <t>107. 2001 原料藥製造業</t>
  </si>
  <si>
    <t>西藥製造業</t>
  </si>
  <si>
    <t>108. 2002 西藥製造業</t>
  </si>
  <si>
    <t>生物藥品製造業</t>
  </si>
  <si>
    <t>109. 2003 生物藥品製造業</t>
  </si>
  <si>
    <t>中藥製造業</t>
  </si>
  <si>
    <t>110. 2004 中藥製造業</t>
  </si>
  <si>
    <t>體外檢驗試劑製造業</t>
  </si>
  <si>
    <t>111. 2005 體外檢驗試劑製造業</t>
  </si>
  <si>
    <t>輪胎製造業</t>
  </si>
  <si>
    <t>112. 2101 輪胎製造業</t>
  </si>
  <si>
    <t>工業用橡膠製品製造業</t>
  </si>
  <si>
    <t>113. 2102 工業用橡膠製品製造業</t>
  </si>
  <si>
    <t>其他橡膠製品製造業</t>
  </si>
  <si>
    <t>114. 2109 其他橡膠製品製造業</t>
  </si>
  <si>
    <t>塑膠皮、板、管材製造業</t>
  </si>
  <si>
    <t>115. 2201 塑膠皮、板、管材製造業</t>
  </si>
  <si>
    <t>塑膠膜袋製造業</t>
  </si>
  <si>
    <t>116. 2202 塑膠膜袋製造業</t>
  </si>
  <si>
    <t>塑膠日用品製造業</t>
  </si>
  <si>
    <t>117. 2203 塑膠日用品製造業</t>
  </si>
  <si>
    <t>工業用塑膠製品製造業</t>
  </si>
  <si>
    <t>118. 2204 工業用塑膠製品製造業</t>
  </si>
  <si>
    <t>其他塑膠製品製造業</t>
  </si>
  <si>
    <t>119. 2209 其他塑膠製品製造業</t>
  </si>
  <si>
    <t>平板玻璃及其製品製造業</t>
  </si>
  <si>
    <t>120. 2311 平板玻璃及其製品製造業</t>
  </si>
  <si>
    <t>玻璃容器製造業</t>
  </si>
  <si>
    <t>121. 2312 玻璃容器製造業</t>
  </si>
  <si>
    <t>玻璃纖維製造業</t>
  </si>
  <si>
    <t>122. 2313 玻璃纖維製造業</t>
  </si>
  <si>
    <t>其他玻璃及其製品製造業</t>
  </si>
  <si>
    <t>123. 2319 其他玻璃及其製品製造業</t>
  </si>
  <si>
    <t>耐火材料製造業</t>
  </si>
  <si>
    <t>124. 2321 耐火材料製造業</t>
  </si>
  <si>
    <t>黏土建築材料製造業</t>
  </si>
  <si>
    <t>125. 2322 黏土建築材料製造業</t>
  </si>
  <si>
    <t>陶瓷衛浴設備製造業</t>
  </si>
  <si>
    <t>126. 2323 陶瓷衛浴設備製造業</t>
  </si>
  <si>
    <t>其他陶瓷製品製造業</t>
  </si>
  <si>
    <t>127. 2329 其他陶瓷製品製造業</t>
  </si>
  <si>
    <t>水泥製造業</t>
  </si>
  <si>
    <t>128. 2331 水泥製造業</t>
  </si>
  <si>
    <t>預拌混凝土製造業</t>
  </si>
  <si>
    <t>129. 2332 預拌混凝土製造業</t>
  </si>
  <si>
    <t>水泥製品製造業</t>
  </si>
  <si>
    <t>130. 2333 水泥製品製造業</t>
  </si>
  <si>
    <t>石材製品製造業</t>
  </si>
  <si>
    <t>131. 2340 石材製品製造業</t>
  </si>
  <si>
    <t>工業及研磨材料製造業</t>
  </si>
  <si>
    <t>132. 2391 工業及研磨材料製造業</t>
  </si>
  <si>
    <t>石灰製造業</t>
  </si>
  <si>
    <t>133. 2392 石灰製造業</t>
  </si>
  <si>
    <t>石膏製品製造業</t>
  </si>
  <si>
    <t>134. 2393 石膏製品製造業</t>
  </si>
  <si>
    <t>未分類其他非金屬礦物製品製造業</t>
  </si>
  <si>
    <t>135. 2399 未分類其他非金屬礦物製品製造業</t>
  </si>
  <si>
    <t>鋼鐵冶鍊業</t>
  </si>
  <si>
    <t>136. 2411 鋼鐵冶鍊業</t>
  </si>
  <si>
    <t>鋼鐵鑄造業</t>
  </si>
  <si>
    <t>137. 2412 鋼鐵鑄造業</t>
  </si>
  <si>
    <t>鋼鐵軋延及擠型業</t>
  </si>
  <si>
    <t>138. 2413 鋼鐵軋延及擠型業</t>
  </si>
  <si>
    <t>鋼鐵伸線業</t>
  </si>
  <si>
    <t>139. 2414 鋼鐵伸線業</t>
  </si>
  <si>
    <t>鍊鋁業</t>
  </si>
  <si>
    <t>140. 2421 鍊鋁業</t>
  </si>
  <si>
    <t>鋁鑄造業</t>
  </si>
  <si>
    <t>141. 2422 鋁鑄造業</t>
  </si>
  <si>
    <t>鋁材軋延、擠型、伸線業</t>
  </si>
  <si>
    <t>142. 2423 鋁材軋延、擠型、伸線業</t>
  </si>
  <si>
    <t>鍊銅業</t>
  </si>
  <si>
    <t>143. 2431 鍊銅業</t>
  </si>
  <si>
    <t>銅鑄造業</t>
  </si>
  <si>
    <t>144. 2432 銅鑄造業</t>
  </si>
  <si>
    <t>銅材軋延、擠型、伸線業</t>
  </si>
  <si>
    <t>145. 2433 銅材軋延、擠型、伸線業</t>
  </si>
  <si>
    <t>其他基本金屬鑄造業</t>
  </si>
  <si>
    <t>146. 2491 其他基本金屬鑄造業</t>
  </si>
  <si>
    <t>未分類其他基本金屬製造業</t>
  </si>
  <si>
    <t>147. 2499 未分類其他基本金屬製造業</t>
  </si>
  <si>
    <t>金屬手工具製造業</t>
  </si>
  <si>
    <t>148. 2511 金屬手工具製造業</t>
  </si>
  <si>
    <t>金屬模具製造業</t>
  </si>
  <si>
    <t>149. 2512 金屬模具製造業</t>
  </si>
  <si>
    <t>金屬結構製造業</t>
  </si>
  <si>
    <t>150. 2521 金屬結構製造業</t>
  </si>
  <si>
    <t>金屬建築組件製造業</t>
  </si>
  <si>
    <t>151. 2522 金屬建築組件製造業</t>
  </si>
  <si>
    <t>鍋爐、金屬貯槽及壓力容器製造業</t>
  </si>
  <si>
    <t>152. 2531 鍋爐、金屬貯槽及壓力容器製造業</t>
  </si>
  <si>
    <t>其他金屬容器製造業</t>
  </si>
  <si>
    <t>153. 2539 其他金屬容器製造業</t>
  </si>
  <si>
    <t>金屬鍛造業</t>
  </si>
  <si>
    <t>154. 2541 金屬鍛造業</t>
  </si>
  <si>
    <t>粉末冶金業</t>
  </si>
  <si>
    <t>155. 2542 粉末冶金業</t>
  </si>
  <si>
    <t>金屬熱處理業</t>
  </si>
  <si>
    <t>156. 2543 金屬熱處理業</t>
  </si>
  <si>
    <t>金屬表面處理業</t>
  </si>
  <si>
    <t>157. 2544 金屬表面處理業</t>
  </si>
  <si>
    <t>其他金屬加工處理業</t>
  </si>
  <si>
    <t>158. 2549 其他金屬加工處理業</t>
  </si>
  <si>
    <t>螺絲、螺帽及鉚釘製造業</t>
  </si>
  <si>
    <t>159. 2591 螺絲、螺帽及鉚釘製造業</t>
  </si>
  <si>
    <t>金屬彈簧製造業</t>
  </si>
  <si>
    <t>160. 2592 金屬彈簧製造業</t>
  </si>
  <si>
    <t>金屬線製品製造業</t>
  </si>
  <si>
    <t>161. 2593 金屬線製品製造業</t>
  </si>
  <si>
    <t>未分類其他金屬製品製造業</t>
  </si>
  <si>
    <t>162. 2599 未分類其他金屬製品製造業</t>
  </si>
  <si>
    <t>積體電路製造業</t>
  </si>
  <si>
    <t>163. 2611 積體電路製造業</t>
  </si>
  <si>
    <t>分離式元件製造業</t>
  </si>
  <si>
    <t>164. 2612 分離式元件製造業</t>
  </si>
  <si>
    <t>半導體封裝及測試業</t>
  </si>
  <si>
    <t>165. 2613 半導體封裝及測試業</t>
  </si>
  <si>
    <t>被動電子元件製造業</t>
  </si>
  <si>
    <t>166. 2620 被動電子元件製造業</t>
  </si>
  <si>
    <t>印刷電路板製造業</t>
  </si>
  <si>
    <t>167. 2630 印刷電路板製造業</t>
  </si>
  <si>
    <t>液晶面板及其組件製造業</t>
  </si>
  <si>
    <t>168. 2641 液晶面板及其組件製造業</t>
  </si>
  <si>
    <t>其他光電材料及元件製造業</t>
  </si>
  <si>
    <t>169. 2649 其他光電材料及元件製造業</t>
  </si>
  <si>
    <t>印刷電路板組件製造業</t>
  </si>
  <si>
    <t>170. 2691 印刷電路板組件製造業</t>
  </si>
  <si>
    <t>電子管製造業</t>
  </si>
  <si>
    <t>171. 2692 電子管製造業</t>
  </si>
  <si>
    <t>未分類其他電子零組件製造業</t>
  </si>
  <si>
    <t>172. 2699 未分類其他電子零組件製造業</t>
  </si>
  <si>
    <t>電腦製造業</t>
  </si>
  <si>
    <t>173. 2711 電腦製造業</t>
  </si>
  <si>
    <t>顯示器及終端機製造業</t>
  </si>
  <si>
    <t>174. 2712 顯示器及終端機製造業</t>
  </si>
  <si>
    <t>其他電腦週邊設備製造業</t>
  </si>
  <si>
    <t>175. 2719 其他電腦週邊設備製造業</t>
  </si>
  <si>
    <t>電話及手機製造業</t>
  </si>
  <si>
    <t>176. 2721 電話及手機製造業</t>
  </si>
  <si>
    <t>其他通訊傳播設備製造業</t>
  </si>
  <si>
    <t>177. 2729 其他通訊傳播設備製造業</t>
  </si>
  <si>
    <t>視聽電子產品製造業</t>
  </si>
  <si>
    <t>178. 2730 視聽電子產品製造業</t>
  </si>
  <si>
    <t>資料儲存媒體製造業</t>
  </si>
  <si>
    <t>179. 2740 資料儲存媒體製造業</t>
  </si>
  <si>
    <t>量測、導航及控制設備製造業</t>
  </si>
  <si>
    <t>180. 2751 量測、導航及控制設備製造業</t>
  </si>
  <si>
    <t>鐘錶製造業</t>
  </si>
  <si>
    <t>181. 2752 鐘錶製造業</t>
  </si>
  <si>
    <t>輻射及電子醫學設備製造業</t>
  </si>
  <si>
    <t>182. 2760 輻射及電子醫學設備製造業</t>
  </si>
  <si>
    <t>照相機製造業</t>
  </si>
  <si>
    <t>183. 2771 照相機製造業</t>
  </si>
  <si>
    <t>其他光學儀器及設備製造業</t>
  </si>
  <si>
    <t>184. 2779 其他光學儀器及設備製造業</t>
  </si>
  <si>
    <t>發電、輸電、配電機械製造業</t>
  </si>
  <si>
    <t>185. 2810 發電、輸電、配電機械製造業</t>
  </si>
  <si>
    <t>電池製造業</t>
  </si>
  <si>
    <t>186. 2820 電池製造業</t>
  </si>
  <si>
    <t>電線及電纜製造業</t>
  </si>
  <si>
    <t>187. 2831 電線及電纜製造業</t>
  </si>
  <si>
    <t>配線器材製造業</t>
  </si>
  <si>
    <t>188. 2832 配線器材製造業</t>
  </si>
  <si>
    <t>電燈泡及燈管製造業</t>
  </si>
  <si>
    <t>189. 2841 電燈泡及燈管製造業</t>
  </si>
  <si>
    <t>照明器具製造業</t>
  </si>
  <si>
    <t>190. 2842 照明器具製造業</t>
  </si>
  <si>
    <t>家用空調器具製造業</t>
  </si>
  <si>
    <t>191. 2851 家用空調器具製造業</t>
  </si>
  <si>
    <t>家用電冰箱製造業</t>
  </si>
  <si>
    <t>192. 2852 家用電冰箱製造業</t>
  </si>
  <si>
    <t>家用洗衣設備製造業</t>
  </si>
  <si>
    <t>193. 2853 家用洗衣設備製造業</t>
  </si>
  <si>
    <t>家用電扇製造業</t>
  </si>
  <si>
    <t>194. 2854 家用電扇製造業</t>
  </si>
  <si>
    <t>其他家用電器製造業</t>
  </si>
  <si>
    <t>195. 2859 其他家用電器製造業</t>
  </si>
  <si>
    <t>其他電力設備製造業</t>
  </si>
  <si>
    <t>196. 2890 其他電力設備製造業</t>
  </si>
  <si>
    <t>冶金機械製造業</t>
  </si>
  <si>
    <t>197. 2911 冶金機械製造業</t>
  </si>
  <si>
    <t>金屬切削工具機製造業</t>
  </si>
  <si>
    <t>198. 2912 金屬切削工具機製造業</t>
  </si>
  <si>
    <t>其他金屬加工用機械設備製造業</t>
  </si>
  <si>
    <t>199. 2919 其他金屬加工用機械設備製造業</t>
  </si>
  <si>
    <t>農用及林用機械設備製造業</t>
  </si>
  <si>
    <t>200. 2921 農用及林用機械設備製造業</t>
  </si>
  <si>
    <t>採礦及營造用機械設備製造業</t>
  </si>
  <si>
    <t>201. 2922 採礦及營造用機械設備製造業</t>
  </si>
  <si>
    <t>食品、飲料及菸草製作用機械設備製造業</t>
  </si>
  <si>
    <t>202. 2923 食品、飲料及菸草製作用機械設備製造業</t>
  </si>
  <si>
    <t>紡織、成衣及皮革生產用機械設備製造業</t>
  </si>
  <si>
    <t>203. 2924 紡織、成衣及皮革生產用機械設備製造業</t>
  </si>
  <si>
    <t>木工機械設備製造業</t>
  </si>
  <si>
    <t>204. 2925 木工機械設備製造業</t>
  </si>
  <si>
    <t>化工機械設備製造業</t>
  </si>
  <si>
    <t>205. 2926 化工機械設備製造業</t>
  </si>
  <si>
    <t>橡膠及塑膠加工用機械設備製造業</t>
  </si>
  <si>
    <t>206. 2927 橡膠及塑膠加工用機械設備製造業</t>
  </si>
  <si>
    <t>電子及半導體生產用機械設備製造業</t>
  </si>
  <si>
    <t>207. 2928 電子及半導體生產用機械設備製造業</t>
  </si>
  <si>
    <t>未分類其他專用機械設備製造業</t>
  </si>
  <si>
    <t>208. 2929 未分類其他專用機械設備製造業</t>
  </si>
  <si>
    <t>原動機製造業</t>
  </si>
  <si>
    <t>209. 2931 原動機製造業</t>
  </si>
  <si>
    <t>流體傳動設備製造業</t>
  </si>
  <si>
    <t>210. 2932 流體傳動設備製造業</t>
  </si>
  <si>
    <t>泵、壓縮機、活栓及活閥製造業</t>
  </si>
  <si>
    <t>211. 2933 泵、壓縮機、活栓及活閥製造業</t>
  </si>
  <si>
    <t>機械傳動設備製造業</t>
  </si>
  <si>
    <t>212. 2934 機械傳動設備製造業</t>
  </si>
  <si>
    <t>輸送機械設備製造業</t>
  </si>
  <si>
    <t>213. 2935 輸送機械設備製造業</t>
  </si>
  <si>
    <t>事務機械設備製造業</t>
  </si>
  <si>
    <t>214. 2936 事務機械設備製造業</t>
  </si>
  <si>
    <t>污染防治設備製造業</t>
  </si>
  <si>
    <t>215. 2937 污染防治設備製造業</t>
  </si>
  <si>
    <t>動力手工具製造業</t>
  </si>
  <si>
    <t>216. 2938 動力手工具製造業</t>
  </si>
  <si>
    <t>其他通用機械設備製造業</t>
  </si>
  <si>
    <t>217. 2939 其他通用機械設備製造業</t>
  </si>
  <si>
    <t>汽車製造業</t>
  </si>
  <si>
    <t>218. 3010 汽車製造業</t>
  </si>
  <si>
    <t>車體製造業</t>
  </si>
  <si>
    <t>219. 3020 車體製造業</t>
  </si>
  <si>
    <t>汽車零件製造業</t>
  </si>
  <si>
    <t>220. 3030 汽車零件製造業</t>
  </si>
  <si>
    <t>船舶及其零件製造業</t>
  </si>
  <si>
    <t>221. 3110 船舶及其零件製造業</t>
  </si>
  <si>
    <t>機車製造業</t>
  </si>
  <si>
    <t>222. 3121 機車製造業</t>
  </si>
  <si>
    <t>機車零件製造業</t>
  </si>
  <si>
    <t>223. 3122 機車零件製造業</t>
  </si>
  <si>
    <t>自行車製造業</t>
  </si>
  <si>
    <t>224. 3131 自行車製造業</t>
  </si>
  <si>
    <t>自行車零件製造業</t>
  </si>
  <si>
    <t>225. 3132 自行車零件製造業</t>
  </si>
  <si>
    <t>未分類其他運輸工具及零件製造業</t>
  </si>
  <si>
    <t>226. 3190 未分類其他運輸工具及零件製造業</t>
  </si>
  <si>
    <t>木製家具製造業</t>
  </si>
  <si>
    <t>227. 3211 木製家具製造業</t>
  </si>
  <si>
    <t>其他非金屬家具製造業</t>
  </si>
  <si>
    <t>228. 3219 其他非金屬家具製造業</t>
  </si>
  <si>
    <t>金屬家具製造業</t>
  </si>
  <si>
    <t>229. 3220 金屬家具製造業</t>
  </si>
  <si>
    <t>體育用品製造業</t>
  </si>
  <si>
    <t>230. 3311 體育用品製造業</t>
  </si>
  <si>
    <t>玩具製造業</t>
  </si>
  <si>
    <t>231. 3312 玩具製造業</t>
  </si>
  <si>
    <t>樂器製造業</t>
  </si>
  <si>
    <t>232. 3313 樂器製造業</t>
  </si>
  <si>
    <t>文具製造業</t>
  </si>
  <si>
    <t>233. 3314 文具製造業</t>
  </si>
  <si>
    <t>眼鏡製造業</t>
  </si>
  <si>
    <t>234. 3321 眼鏡製造業</t>
  </si>
  <si>
    <t>其他醫療器材及用品製造業</t>
  </si>
  <si>
    <t>235. 3329 其他醫療器材及用品製造業</t>
  </si>
  <si>
    <t>珠寶及金工製品製造業</t>
  </si>
  <si>
    <t>236. 3391 珠寶及金工製品製造業</t>
  </si>
  <si>
    <t>拉鍊及鈕扣製造業</t>
  </si>
  <si>
    <t>237. 3392 拉鍊及鈕扣製造業</t>
  </si>
  <si>
    <t>其他未分類製造業</t>
  </si>
  <si>
    <t>238. 3399 其他未分類製造業</t>
  </si>
  <si>
    <t>產業用機械設備維修及安裝業</t>
  </si>
  <si>
    <t>239. 3400 產業用機械設備維修及安裝業</t>
  </si>
  <si>
    <t>電力供應業</t>
  </si>
  <si>
    <t>240. 3510 電力供應業</t>
  </si>
  <si>
    <t>氣體燃料供應業</t>
  </si>
  <si>
    <t>241. 3520 氣體燃料供應業</t>
  </si>
  <si>
    <t>蒸汽供應業</t>
  </si>
  <si>
    <t>242. 3530 蒸汽供應業</t>
  </si>
  <si>
    <t>用水供應業</t>
  </si>
  <si>
    <t>243. 3600 用水供應業</t>
  </si>
  <si>
    <t>廢（污）水處理業</t>
  </si>
  <si>
    <t>244. 3700 廢（污）水處理業</t>
  </si>
  <si>
    <t>無害廢棄物清除業</t>
  </si>
  <si>
    <t>245. 3811 無害廢棄物清除業</t>
  </si>
  <si>
    <t>有害廢棄物清除業</t>
  </si>
  <si>
    <t>246. 3812 有害廢棄物清除業</t>
  </si>
  <si>
    <t>無害廢棄物處理業</t>
  </si>
  <si>
    <t>247. 3821 無害廢棄物處理業</t>
  </si>
  <si>
    <t>有害廢棄物處理業</t>
  </si>
  <si>
    <t>248. 3822 有害廢棄物處理業</t>
  </si>
  <si>
    <t>資源回收業</t>
  </si>
  <si>
    <t>249. 3830 資源回收業</t>
  </si>
  <si>
    <t>污染整治業</t>
  </si>
  <si>
    <t>250. 3900 污染整治業</t>
  </si>
  <si>
    <t>建築工程業</t>
  </si>
  <si>
    <t>251. 4100 建築工程業</t>
  </si>
  <si>
    <t>道路工程業</t>
  </si>
  <si>
    <t>252. 4210 道路工程業</t>
  </si>
  <si>
    <t>公用事業設施工程業</t>
  </si>
  <si>
    <t>253. 4220 公用事業設施工程業</t>
  </si>
  <si>
    <t>其他土木工程業</t>
  </si>
  <si>
    <t>254. 4290 其他土木工程業</t>
  </si>
  <si>
    <t>整地、基礎及結構工程業</t>
  </si>
  <si>
    <t>255. 4310 整地、基礎及結構工程業</t>
  </si>
  <si>
    <t>庭園景觀工程業</t>
  </si>
  <si>
    <t>256. 4320 庭園景觀工程業</t>
  </si>
  <si>
    <t>機電、電信及電路設備安裝業</t>
  </si>
  <si>
    <t>257. 4331 機電、電信及電路設備安裝業</t>
  </si>
  <si>
    <t>冷凍、空調及管道工程業</t>
  </si>
  <si>
    <t>258. 4332 冷凍、空調及管道工程業</t>
  </si>
  <si>
    <t>其他建築設備安裝業</t>
  </si>
  <si>
    <t>259. 4339 其他建築設備安裝業</t>
  </si>
  <si>
    <t>最後修整工程業</t>
  </si>
  <si>
    <t>260. 4340 最後修整工程業</t>
  </si>
  <si>
    <t>其他專門營造業</t>
  </si>
  <si>
    <t>261. 4390 其他專門營造業</t>
  </si>
  <si>
    <t>商品經紀業</t>
  </si>
  <si>
    <t>262. 4510 商品經紀業</t>
  </si>
  <si>
    <t>綜合商品批發業</t>
  </si>
  <si>
    <t>263. 4520 綜合商品批發業</t>
  </si>
  <si>
    <t>穀類及豆類批發業</t>
  </si>
  <si>
    <t>264. 4531 穀類及豆類批發業</t>
  </si>
  <si>
    <t>花卉批發業</t>
  </si>
  <si>
    <t>265. 4532 花卉批發業</t>
  </si>
  <si>
    <t>活動物批發業</t>
  </si>
  <si>
    <t>266. 4533 活動物批發業</t>
  </si>
  <si>
    <t>其他農產原料批發業</t>
  </si>
  <si>
    <t>267. 4539 其他農產原料批發業</t>
  </si>
  <si>
    <t>蔬果批發業</t>
  </si>
  <si>
    <t>268. 4541 蔬果批發業</t>
  </si>
  <si>
    <t>肉品批發業</t>
  </si>
  <si>
    <t>269. 4542 肉品批發業</t>
  </si>
  <si>
    <t>水產品批發業</t>
  </si>
  <si>
    <t>270. 4543 水產品批發業</t>
  </si>
  <si>
    <t>冷凍調理食品批發業</t>
  </si>
  <si>
    <t>271. 4544 冷凍調理食品批發業</t>
  </si>
  <si>
    <t>乳製品、蛋及食用油脂批發業</t>
  </si>
  <si>
    <t>272. 4545 乳製品、蛋及食用油脂批發業</t>
  </si>
  <si>
    <t>菸酒批發業</t>
  </si>
  <si>
    <t>273. 4546 菸酒批發業</t>
  </si>
  <si>
    <t>非酒精飲料批發業</t>
  </si>
  <si>
    <t>274. 4547 非酒精飲料批發業</t>
  </si>
  <si>
    <t>咖啡、茶葉及香料批發業</t>
  </si>
  <si>
    <t>275. 4548 咖啡、茶葉及香料批發業</t>
  </si>
  <si>
    <t>其他食品批發業</t>
  </si>
  <si>
    <t>276. 4549 其他食品批發業</t>
  </si>
  <si>
    <t>布疋批發業</t>
  </si>
  <si>
    <t>277. 4551 布疋批發業</t>
  </si>
  <si>
    <t>服裝及其配件批發業</t>
  </si>
  <si>
    <t>278. 4552 服裝及其配件批發業</t>
  </si>
  <si>
    <t>鞋類批發業</t>
  </si>
  <si>
    <t>279. 4553 鞋類批發業</t>
  </si>
  <si>
    <t>其他服飾品批發業</t>
  </si>
  <si>
    <t>280. 4559 其他服飾品批發業</t>
  </si>
  <si>
    <t>家庭電器批發業</t>
  </si>
  <si>
    <t>281. 4561 家庭電器批發業</t>
  </si>
  <si>
    <t>家具批發業</t>
  </si>
  <si>
    <t>282. 4562 家具批發業</t>
  </si>
  <si>
    <t>家飾品批發業</t>
  </si>
  <si>
    <t>283. 4563 家飾品批發業</t>
  </si>
  <si>
    <t>家用攝影器材及光學產品批發業</t>
  </si>
  <si>
    <t>284. 4564 家用攝影器材及光學產品批發業</t>
  </si>
  <si>
    <t>鐘錶及眼鏡批發業</t>
  </si>
  <si>
    <t>285. 4565 鐘錶及眼鏡批發業</t>
  </si>
  <si>
    <t>珠寶及貴金屬製品批發業</t>
  </si>
  <si>
    <t>286. 4566 珠寶及貴金屬製品批發業</t>
  </si>
  <si>
    <t>清潔用品批發業</t>
  </si>
  <si>
    <t>287. 4567 清潔用品批發業</t>
  </si>
  <si>
    <t>其他家庭器具及用品批發業</t>
  </si>
  <si>
    <t>288. 4569 其他家庭器具及用品批發業</t>
  </si>
  <si>
    <t>藥品及醫療用品批發業</t>
  </si>
  <si>
    <t>289. 4571 藥品及醫療用品批發業</t>
  </si>
  <si>
    <t>化粧品批發業</t>
  </si>
  <si>
    <t>290. 4572 化粧品批發業</t>
  </si>
  <si>
    <t>書籍、文具批發業</t>
  </si>
  <si>
    <t>291. 4581 書籍、文具批發業</t>
  </si>
  <si>
    <t>運動用品、器材批發業</t>
  </si>
  <si>
    <t>292. 4582 運動用品、器材批發業</t>
  </si>
  <si>
    <t>玩具、娛樂用品批發業</t>
  </si>
  <si>
    <t>293. 4583 玩具、娛樂用品批發業</t>
  </si>
  <si>
    <t>木製建材批發業</t>
  </si>
  <si>
    <t>294. 4611 木製建材批發業</t>
  </si>
  <si>
    <t>磚瓦、砂石、水泥及其製品批發業</t>
  </si>
  <si>
    <t>295. 4612 磚瓦、砂石、水泥及其製品批發業</t>
  </si>
  <si>
    <t>磁磚、貼面石材、衛浴設備批發業</t>
  </si>
  <si>
    <t>296. 4613 磁磚、貼面石材、衛浴設備批發業</t>
  </si>
  <si>
    <t>漆料、塗料批發業</t>
  </si>
  <si>
    <t>297. 4614 漆料、塗料批發業</t>
  </si>
  <si>
    <t>金屬建材批發業</t>
  </si>
  <si>
    <t>298. 4615 金屬建材批發業</t>
  </si>
  <si>
    <t>其他建材批發業</t>
  </si>
  <si>
    <t>299. 4619 其他建材批發業</t>
  </si>
  <si>
    <t>化學原料批發業</t>
  </si>
  <si>
    <t>300. 4621 化學原料批發業</t>
  </si>
  <si>
    <t>化學製品批發業</t>
  </si>
  <si>
    <t>301. 4622 化學製品批發業</t>
  </si>
  <si>
    <t>石油製品燃料批發業</t>
  </si>
  <si>
    <t>302. 4631 石油製品燃料批發業</t>
  </si>
  <si>
    <t>其他燃料批發業</t>
  </si>
  <si>
    <t>303. 4639 其他燃料批發業</t>
  </si>
  <si>
    <t>電腦及其週邊設備、軟體批發業</t>
  </si>
  <si>
    <t>304. 4641 電腦及其週邊設備、軟體批發業</t>
  </si>
  <si>
    <t>電子設備及其零組件批發業</t>
  </si>
  <si>
    <t>305. 4642 電子設備及其零組件批發業</t>
  </si>
  <si>
    <t>農用及工業用機械設備批發業</t>
  </si>
  <si>
    <t>306. 4643 農用及工業用機械設備批發業</t>
  </si>
  <si>
    <t>辦公用機械器具批發業</t>
  </si>
  <si>
    <t>307. 4644 辦公用機械器具批發業</t>
  </si>
  <si>
    <t>其他機械器具批發業</t>
  </si>
  <si>
    <t>308. 4649 其他機械器具批發業</t>
  </si>
  <si>
    <t>汽車批發業</t>
  </si>
  <si>
    <t>309. 4651 汽車批發業</t>
  </si>
  <si>
    <t>機車批發業</t>
  </si>
  <si>
    <t>310. 4652 機車批發業</t>
  </si>
  <si>
    <t>汽機車零配件、用品批發業</t>
  </si>
  <si>
    <t>311. 4653 汽機車零配件、用品批發業</t>
  </si>
  <si>
    <t>回收物料批發業</t>
  </si>
  <si>
    <t>312. 4691 回收物料批發業</t>
  </si>
  <si>
    <t>未分類其他專賣批發業</t>
  </si>
  <si>
    <t>313. 4699 未分類其他專賣批發業</t>
  </si>
  <si>
    <t>食品飲料為主之綜合商品零售業</t>
  </si>
  <si>
    <t>314. 4711 食品飲料為主之綜合商品零售業</t>
  </si>
  <si>
    <t>其他綜合商品零售業</t>
  </si>
  <si>
    <t>315. 4719 其他綜合商品零售業</t>
  </si>
  <si>
    <t>蔬果零售業</t>
  </si>
  <si>
    <t>316. 4721 蔬果零售業</t>
  </si>
  <si>
    <t>肉品零售業</t>
  </si>
  <si>
    <t>317. 4722 肉品零售業</t>
  </si>
  <si>
    <t>水產品零售業</t>
  </si>
  <si>
    <t>318. 4723 水產品零售業</t>
  </si>
  <si>
    <t>其他食品及飲料、菸草製品零售業</t>
  </si>
  <si>
    <t>319. 4729 其他食品及飲料、菸草製品零售業</t>
  </si>
  <si>
    <t>布疋零售業</t>
  </si>
  <si>
    <t>320. 4731 布疋零售業</t>
  </si>
  <si>
    <t>服裝及其配件零售業</t>
  </si>
  <si>
    <t>321. 4732 服裝及其配件零售業</t>
  </si>
  <si>
    <t>鞋類零售業</t>
  </si>
  <si>
    <t>322. 4733 鞋類零售業</t>
  </si>
  <si>
    <t>其他服飾品零售業</t>
  </si>
  <si>
    <t>323. 4739 其他服飾品零售業</t>
  </si>
  <si>
    <t>家庭電器零售業</t>
  </si>
  <si>
    <t>324. 4741 家庭電器零售業</t>
  </si>
  <si>
    <t>家具零售業</t>
  </si>
  <si>
    <t>325. 4742 家具零售業</t>
  </si>
  <si>
    <t>家飾品零售業</t>
  </si>
  <si>
    <t>326. 4743 家飾品零售業</t>
  </si>
  <si>
    <t>鐘錶及眼鏡零售業</t>
  </si>
  <si>
    <t>327. 4744 鐘錶及眼鏡零售業</t>
  </si>
  <si>
    <t>珠寶及貴金屬製品零售業</t>
  </si>
  <si>
    <t>328. 4745 珠寶及貴金屬製品零售業</t>
  </si>
  <si>
    <t>其他家庭器具及用品零售業</t>
  </si>
  <si>
    <t>329. 4749 其他家庭器具及用品零售業</t>
  </si>
  <si>
    <t>藥品及醫療用品零售業</t>
  </si>
  <si>
    <t>330. 4751 藥品及醫療用品零售業</t>
  </si>
  <si>
    <t>化粧品零售業</t>
  </si>
  <si>
    <t>331. 4752 化粧品零售業</t>
  </si>
  <si>
    <t>書籍、文具零售業</t>
  </si>
  <si>
    <t>332. 4761 書籍、文具零售業</t>
  </si>
  <si>
    <t>運動用品、器材零售業</t>
  </si>
  <si>
    <t>333. 4762 運動用品、器材零售業</t>
  </si>
  <si>
    <t>玩具、娛樂用品零售業</t>
  </si>
  <si>
    <t>334. 4763 玩具、娛樂用品零售業</t>
  </si>
  <si>
    <t>音樂帶及影片零售業</t>
  </si>
  <si>
    <t>335. 4764 音樂帶及影片零售業</t>
  </si>
  <si>
    <t>建材零售業</t>
  </si>
  <si>
    <t>336. 4810 建材零售業</t>
  </si>
  <si>
    <t>加油站業</t>
  </si>
  <si>
    <t>337. 4821 加油站業</t>
  </si>
  <si>
    <t>其他燃料零售業</t>
  </si>
  <si>
    <t>338. 4829 其他燃料零售業</t>
  </si>
  <si>
    <t>電腦及其週邊設備、軟體零售業</t>
  </si>
  <si>
    <t>339. 4831 電腦及其週邊設備、軟體零售業</t>
  </si>
  <si>
    <t>通訊設備零售業</t>
  </si>
  <si>
    <t>340. 4832 通訊設備零售業</t>
  </si>
  <si>
    <t>視聽設備零售業</t>
  </si>
  <si>
    <t>341. 4833 視聽設備零售業</t>
  </si>
  <si>
    <t>汽車零售業</t>
  </si>
  <si>
    <t>342. 4841 汽車零售業</t>
  </si>
  <si>
    <t>機車零售業</t>
  </si>
  <si>
    <t>343. 4842 機車零售業</t>
  </si>
  <si>
    <t>汽機車零配件、用品零售業</t>
  </si>
  <si>
    <t>344. 4843 汽機車零配件、用品零售業</t>
  </si>
  <si>
    <t>花卉零售業</t>
  </si>
  <si>
    <t>345. 4851 花卉零售業</t>
  </si>
  <si>
    <t>其他全新商品零售業</t>
  </si>
  <si>
    <t>346. 4852 其他全新商品零售業</t>
  </si>
  <si>
    <t>中古商品零售業</t>
  </si>
  <si>
    <t>347. 4853 中古商品零售業</t>
  </si>
  <si>
    <t>食品、飲料及菸草製品之零售攤販業</t>
  </si>
  <si>
    <t>348. 4861 食品、飲料及菸草製品之零售攤販業</t>
  </si>
  <si>
    <t>紡織品、服裝及鞋類之零售攤販業</t>
  </si>
  <si>
    <t>349. 4862 紡織品、服裝及鞋類之零售攤販業</t>
  </si>
  <si>
    <t>其他商品之零售攤販業</t>
  </si>
  <si>
    <t>350. 4869 其他商品之零售攤販業</t>
  </si>
  <si>
    <t>電子購物及郵購業</t>
  </si>
  <si>
    <t>351. 4871 電子購物及郵購業</t>
  </si>
  <si>
    <t>直銷業</t>
  </si>
  <si>
    <t>352. 4872 直銷業</t>
  </si>
  <si>
    <t>未分類其他無店面零售業</t>
  </si>
  <si>
    <t>353. 4879 未分類其他無店面零售業</t>
  </si>
  <si>
    <t>鐵路運輸業</t>
  </si>
  <si>
    <t>354. 4910 鐵路運輸業</t>
  </si>
  <si>
    <t>大眾捷運系統運輸業</t>
  </si>
  <si>
    <t>355. 4920 大眾捷運系統運輸業</t>
  </si>
  <si>
    <t>公共汽車客運業</t>
  </si>
  <si>
    <t>356. 4931 公共汽車客運業</t>
  </si>
  <si>
    <t>計程車客運業</t>
  </si>
  <si>
    <t>357. 4932 計程車客運業</t>
  </si>
  <si>
    <t>其他汽車客運業</t>
  </si>
  <si>
    <t>358. 4939 其他汽車客運業</t>
  </si>
  <si>
    <t>汽車貨運業</t>
  </si>
  <si>
    <t>359. 4940 汽車貨運業</t>
  </si>
  <si>
    <t>其他陸上運輸業</t>
  </si>
  <si>
    <t>360. 4990 其他陸上運輸業</t>
  </si>
  <si>
    <t>海洋水運業</t>
  </si>
  <si>
    <t>361. 5010 海洋水運業</t>
  </si>
  <si>
    <t>內河及湖泊水運業</t>
  </si>
  <si>
    <t>362. 5020 內河及湖泊水運業</t>
  </si>
  <si>
    <t>民用航空運輸業</t>
  </si>
  <si>
    <t>363. 5101 民用航空運輸業</t>
  </si>
  <si>
    <t>普通航空業</t>
  </si>
  <si>
    <t>364. 5102 普通航空業</t>
  </si>
  <si>
    <t>報關業</t>
  </si>
  <si>
    <t>365. 5210 報關業</t>
  </si>
  <si>
    <t>船務代理業</t>
  </si>
  <si>
    <t>366. 5220 船務代理業</t>
  </si>
  <si>
    <t>陸上貨運承攬業</t>
  </si>
  <si>
    <t>367. 5231 陸上貨運承攬業</t>
  </si>
  <si>
    <t>海洋貨運承攬業</t>
  </si>
  <si>
    <t>368. 5232 海洋貨運承攬業</t>
  </si>
  <si>
    <t>航空貨運承攬業</t>
  </si>
  <si>
    <t>369. 5233 航空貨運承攬業</t>
  </si>
  <si>
    <t>停車場業</t>
  </si>
  <si>
    <t>370. 5241 停車場業</t>
  </si>
  <si>
    <t>其他陸上運輸輔助業</t>
  </si>
  <si>
    <t>371. 5249 其他陸上運輸輔助業</t>
  </si>
  <si>
    <t>港埠業</t>
  </si>
  <si>
    <t>372. 5251 港埠業</t>
  </si>
  <si>
    <t>其他水上運輸輔助業</t>
  </si>
  <si>
    <t>373. 5259 其他水上運輸輔助業</t>
  </si>
  <si>
    <t>航空運輸輔助業</t>
  </si>
  <si>
    <t>374. 5260 航空運輸輔助業</t>
  </si>
  <si>
    <t>其他運輸輔助業</t>
  </si>
  <si>
    <t>375. 5290 其他運輸輔助業</t>
  </si>
  <si>
    <t>普通倉儲業</t>
  </si>
  <si>
    <t>376. 5301 普通倉儲業</t>
  </si>
  <si>
    <t>冷凍冷藏倉儲業</t>
  </si>
  <si>
    <t>377. 5302 冷凍冷藏倉儲業</t>
  </si>
  <si>
    <t>郵政業</t>
  </si>
  <si>
    <t>378. 5410 郵政業</t>
  </si>
  <si>
    <t>快遞服務業</t>
  </si>
  <si>
    <t>379. 5420 快遞服務業</t>
  </si>
  <si>
    <t>短期住宿服務業</t>
  </si>
  <si>
    <t>380. 5510 短期住宿服務業</t>
  </si>
  <si>
    <t>其他住宿服務業</t>
  </si>
  <si>
    <t>381. 5590 其他住宿服務業</t>
  </si>
  <si>
    <t>餐館業</t>
  </si>
  <si>
    <t>382. 5610 餐館業</t>
  </si>
  <si>
    <t>非酒精飲料店業</t>
  </si>
  <si>
    <t>383. 5621 非酒精飲料店業</t>
  </si>
  <si>
    <t>酒精飲料店業</t>
  </si>
  <si>
    <t>384. 5622 酒精飲料店業</t>
  </si>
  <si>
    <t>餐食攤販業</t>
  </si>
  <si>
    <t>385. 5631 餐食攤販業</t>
  </si>
  <si>
    <t>調理飲料攤販業</t>
  </si>
  <si>
    <t>386. 5632 調理飲料攤販業</t>
  </si>
  <si>
    <t>其他餐飲業</t>
  </si>
  <si>
    <t>387. 5690 其他餐飲業</t>
  </si>
  <si>
    <t>新聞出版業</t>
  </si>
  <si>
    <t>388. 5811 新聞出版業</t>
  </si>
  <si>
    <t>雜誌（期刊）出版業</t>
  </si>
  <si>
    <t>389. 5812 雜誌（期刊）出版業</t>
  </si>
  <si>
    <t>書籍出版業</t>
  </si>
  <si>
    <t>390. 5813 書籍出版業</t>
  </si>
  <si>
    <t>其他出版業</t>
  </si>
  <si>
    <t>391. 5819 其他出版業</t>
  </si>
  <si>
    <t>軟體出版業</t>
  </si>
  <si>
    <t>392. 5820 軟體出版業</t>
  </si>
  <si>
    <t>影片製作業</t>
  </si>
  <si>
    <t>393. 5911 影片製作業</t>
  </si>
  <si>
    <t>影片後製服務業</t>
  </si>
  <si>
    <t>394. 5912 影片後製服務業</t>
  </si>
  <si>
    <t>影片發行業</t>
  </si>
  <si>
    <t>395. 5913 影片發行業</t>
  </si>
  <si>
    <t>影片放映業</t>
  </si>
  <si>
    <t>396. 5914 影片放映業</t>
  </si>
  <si>
    <t>聲音錄製及音樂出版業</t>
  </si>
  <si>
    <t>397. 5920 聲音錄製及音樂出版業</t>
  </si>
  <si>
    <t>廣播業</t>
  </si>
  <si>
    <t>398. 6010 廣播業</t>
  </si>
  <si>
    <t>電視傳播業</t>
  </si>
  <si>
    <t>399. 6021 電視傳播業</t>
  </si>
  <si>
    <t>有線及其他付費節目播送業</t>
  </si>
  <si>
    <t>400. 6022 有線及其他付費節目播送業</t>
  </si>
  <si>
    <t>電信業</t>
  </si>
  <si>
    <t>401. 6100 電信業</t>
  </si>
  <si>
    <t>電腦軟體設計業</t>
  </si>
  <si>
    <t>402. 6201 電腦軟體設計業</t>
  </si>
  <si>
    <t>電腦系統整合服務業</t>
  </si>
  <si>
    <t>403. 6202 電腦系統整合服務業</t>
  </si>
  <si>
    <t>其他電腦系統設計服務業</t>
  </si>
  <si>
    <t>404. 6209 其他電腦系統設計服務業</t>
  </si>
  <si>
    <t>入口網站經營業</t>
  </si>
  <si>
    <t>405. 6311 入口網站經營業</t>
  </si>
  <si>
    <t>資料處理、網站代管及相關服務業</t>
  </si>
  <si>
    <t>406. 6312 資料處理、網站代管及相關服務業</t>
  </si>
  <si>
    <t>新聞供應業</t>
  </si>
  <si>
    <t>407. 6391 新聞供應業</t>
  </si>
  <si>
    <t>未分類其他資訊供應服務業</t>
  </si>
  <si>
    <t>408. 6399 未分類其他資訊供應服務業</t>
  </si>
  <si>
    <t>中央銀行</t>
  </si>
  <si>
    <t>409. 6411 中央銀行</t>
  </si>
  <si>
    <t>銀行業</t>
  </si>
  <si>
    <t>410. 6412 銀行業</t>
  </si>
  <si>
    <t>信用合作社業</t>
  </si>
  <si>
    <t>411. 6413 信用合作社業</t>
  </si>
  <si>
    <t>農會、漁會信用部</t>
  </si>
  <si>
    <t>412. 6414 農會、漁會信用部</t>
  </si>
  <si>
    <t>郵政儲金匯兌業</t>
  </si>
  <si>
    <t>413. 6415 郵政儲金匯兌業</t>
  </si>
  <si>
    <t>其他存款機構</t>
  </si>
  <si>
    <t>414. 6419 其他存款機構</t>
  </si>
  <si>
    <t>金融控股業</t>
  </si>
  <si>
    <t>415. 6420 金融控股業</t>
  </si>
  <si>
    <t>信託、基金及其他金融工具</t>
  </si>
  <si>
    <t>416. 6430 信託、基金及其他金融工具</t>
  </si>
  <si>
    <t>金融租賃業</t>
  </si>
  <si>
    <t>417. 6491 金融租賃業</t>
  </si>
  <si>
    <t>票券金融業</t>
  </si>
  <si>
    <t>418. 6492 票券金融業</t>
  </si>
  <si>
    <t>證券金融業</t>
  </si>
  <si>
    <t>419. 6493 證券金融業</t>
  </si>
  <si>
    <t>信用卡業</t>
  </si>
  <si>
    <t>420. 6494 信用卡業</t>
  </si>
  <si>
    <t>典當業</t>
  </si>
  <si>
    <t>421. 6495 典當業</t>
  </si>
  <si>
    <t>民間融資業</t>
  </si>
  <si>
    <t>422. 6496 民間融資業</t>
  </si>
  <si>
    <t>未分類其他金融中介業</t>
  </si>
  <si>
    <t>423. 6499 未分類其他金融中介業</t>
  </si>
  <si>
    <t>人身保險業</t>
  </si>
  <si>
    <t>424. 6510 人身保險業</t>
  </si>
  <si>
    <t>財產保險業</t>
  </si>
  <si>
    <t>425. 6520 財產保險業</t>
  </si>
  <si>
    <t>再保險業</t>
  </si>
  <si>
    <t>426. 6530 再保險業</t>
  </si>
  <si>
    <t>退休基金</t>
  </si>
  <si>
    <t>427. 6540 退休基金</t>
  </si>
  <si>
    <t>保險代理及經紀業</t>
  </si>
  <si>
    <t>428. 6551 保險代理及經紀業</t>
  </si>
  <si>
    <t>其他保險及退休基金輔助業</t>
  </si>
  <si>
    <t>429. 6559 其他保險及退休基金輔助業</t>
  </si>
  <si>
    <t>證券商</t>
  </si>
  <si>
    <t>430. 6611 證券商</t>
  </si>
  <si>
    <t>其他證券業</t>
  </si>
  <si>
    <t>431. 6619 其他證券業</t>
  </si>
  <si>
    <t>期貨商</t>
  </si>
  <si>
    <t>432. 6621 期貨商</t>
  </si>
  <si>
    <t>其他期貨業</t>
  </si>
  <si>
    <t>433. 6629 其他期貨業</t>
  </si>
  <si>
    <t>投資顧問業</t>
  </si>
  <si>
    <t>434. 6631 投資顧問業</t>
  </si>
  <si>
    <t>信託服務業</t>
  </si>
  <si>
    <t>435. 6632 信託服務業</t>
  </si>
  <si>
    <t>其他金融輔助業</t>
  </si>
  <si>
    <t>436. 6639 其他金融輔助業</t>
  </si>
  <si>
    <t>基金管理業</t>
  </si>
  <si>
    <t>437. 6640 基金管理業</t>
  </si>
  <si>
    <t>不動產開發業</t>
  </si>
  <si>
    <t>438. 6700 不動產開發業</t>
  </si>
  <si>
    <t>不動產租售業</t>
  </si>
  <si>
    <t>439. 6811 不動產租售業</t>
  </si>
  <si>
    <t>不動產經紀業</t>
  </si>
  <si>
    <t>440. 6812 不動產經紀業</t>
  </si>
  <si>
    <t>不動產管理業</t>
  </si>
  <si>
    <t>441. 6891 不動產管理業</t>
  </si>
  <si>
    <t>未分類其他不動產業</t>
  </si>
  <si>
    <t>442. 6899 未分類其他不動產業</t>
  </si>
  <si>
    <t>律師事務服務業</t>
  </si>
  <si>
    <t>443. 6911 律師事務服務業</t>
  </si>
  <si>
    <t>代書事務服務業</t>
  </si>
  <si>
    <t>444. 6912 代書事務服務業</t>
  </si>
  <si>
    <t>其他法律服務業</t>
  </si>
  <si>
    <t>445. 6919 其他法律服務業</t>
  </si>
  <si>
    <t>會計服務業</t>
  </si>
  <si>
    <t>446. 6920 會計服務業</t>
  </si>
  <si>
    <t>企業總管理機構</t>
  </si>
  <si>
    <t>447. 7010 企業總管理機構</t>
  </si>
  <si>
    <t>管理顧問業</t>
  </si>
  <si>
    <t>448. 7020 管理顧問業</t>
  </si>
  <si>
    <t>建築服務業</t>
  </si>
  <si>
    <t>449. 7111 建築服務業</t>
  </si>
  <si>
    <t>工程服務及相關技術顧問業</t>
  </si>
  <si>
    <t>450. 7112 工程服務及相關技術顧問業</t>
  </si>
  <si>
    <t>環境檢測服務業</t>
  </si>
  <si>
    <t>451. 7121 環境檢測服務業</t>
  </si>
  <si>
    <t>其他技術檢測及分析服務業</t>
  </si>
  <si>
    <t>452. 7129 其他技術檢測及分析服務業</t>
  </si>
  <si>
    <t>自然及工程科學研究發展服務業</t>
  </si>
  <si>
    <t>453. 7210 自然及工程科學研究發展服務業</t>
  </si>
  <si>
    <t>社會及人文科學研究發展服務業</t>
  </si>
  <si>
    <t>454. 7220 社會及人文科學研究發展服務業</t>
  </si>
  <si>
    <t>綜合研究發展服務業</t>
  </si>
  <si>
    <t>455. 7230 綜合研究發展服務業</t>
  </si>
  <si>
    <t>一般廣告業</t>
  </si>
  <si>
    <t>456. 7311 一般廣告業</t>
  </si>
  <si>
    <t>戶外廣告業</t>
  </si>
  <si>
    <t>457. 7312 戶外廣告業</t>
  </si>
  <si>
    <t>其他廣告業</t>
  </si>
  <si>
    <t>458. 7319 其他廣告業</t>
  </si>
  <si>
    <t>市場研究及民意調查業</t>
  </si>
  <si>
    <t>459. 7320 市場研究及民意調查業</t>
  </si>
  <si>
    <t>室內設計業</t>
  </si>
  <si>
    <t>460. 7401 室內設計業</t>
  </si>
  <si>
    <t>其他專門設計服務業</t>
  </si>
  <si>
    <t>461. 7409 其他專門設計服務業</t>
  </si>
  <si>
    <t>獸醫服務業</t>
  </si>
  <si>
    <t>462. 7500 獸醫服務業</t>
  </si>
  <si>
    <t>攝影業</t>
  </si>
  <si>
    <t>463. 7601 攝影業</t>
  </si>
  <si>
    <t>翻譯服務業</t>
  </si>
  <si>
    <t>464. 7602 翻譯服務業</t>
  </si>
  <si>
    <t>藝人及模特兒等經紀業</t>
  </si>
  <si>
    <t>465. 7603 藝人及模特兒等經紀業</t>
  </si>
  <si>
    <t>未分類其他專業、科學及技術服務業</t>
  </si>
  <si>
    <t>466. 7609 未分類其他專業、科學及技術服務業</t>
  </si>
  <si>
    <t>營造用機械設備租賃業</t>
  </si>
  <si>
    <t>467. 7711 營造用機械設備租賃業</t>
  </si>
  <si>
    <t>農業及其他工業用機械設備租賃業</t>
  </si>
  <si>
    <t>468. 7712 農業及其他工業用機械設備租賃業</t>
  </si>
  <si>
    <t>辦公用機械設備租賃業</t>
  </si>
  <si>
    <t>469. 7713 辦公用機械設備租賃業</t>
  </si>
  <si>
    <t>其他機械設備租賃業</t>
  </si>
  <si>
    <t>470. 7719 其他機械設備租賃業</t>
  </si>
  <si>
    <t>汽車租賃業</t>
  </si>
  <si>
    <t>471. 7721 汽車租賃業</t>
  </si>
  <si>
    <t>船舶租賃業</t>
  </si>
  <si>
    <t>472. 7722 船舶租賃業</t>
  </si>
  <si>
    <t>貨櫃租賃業</t>
  </si>
  <si>
    <t>473. 7723 貨櫃租賃業</t>
  </si>
  <si>
    <t>其他運輸工具設備租賃業</t>
  </si>
  <si>
    <t>474. 7729 其他運輸工具設備租賃業</t>
  </si>
  <si>
    <t>運動及娛樂用品租賃業</t>
  </si>
  <si>
    <t>475. 7731 運動及娛樂用品租賃業</t>
  </si>
  <si>
    <t>錄影帶及碟片租賃業</t>
  </si>
  <si>
    <t>476. 7732 錄影帶及碟片租賃業</t>
  </si>
  <si>
    <t>其他物品租賃業</t>
  </si>
  <si>
    <t>477. 7739 其他物品租賃業</t>
  </si>
  <si>
    <t>非金融性無形資產租賃業</t>
  </si>
  <si>
    <t>478. 7740 非金融性無形資產租賃業</t>
  </si>
  <si>
    <t>職業介紹服務業</t>
  </si>
  <si>
    <t>479. 7801 職業介紹服務業</t>
  </si>
  <si>
    <t>人力派遣業</t>
  </si>
  <si>
    <t>480. 7802 人力派遣業</t>
  </si>
  <si>
    <t>其他就業服務業</t>
  </si>
  <si>
    <t>481. 7809 其他就業服務業</t>
  </si>
  <si>
    <t>旅行業</t>
  </si>
  <si>
    <t>482. 7900 旅行業</t>
  </si>
  <si>
    <t>保全服務業</t>
  </si>
  <si>
    <t>483. 8001 保全服務業</t>
  </si>
  <si>
    <t>系統保全服務業</t>
  </si>
  <si>
    <t>484. 8002 系統保全服務業</t>
  </si>
  <si>
    <t>私家偵探服務業</t>
  </si>
  <si>
    <t>485. 8003 私家偵探服務業</t>
  </si>
  <si>
    <t>複合支援服務業</t>
  </si>
  <si>
    <t>486. 8110 複合支援服務業</t>
  </si>
  <si>
    <t>清潔服務業</t>
  </si>
  <si>
    <t>487. 8120 清潔服務業</t>
  </si>
  <si>
    <t>綠化服務業</t>
  </si>
  <si>
    <t>488. 8130 綠化服務業</t>
  </si>
  <si>
    <t>代收帳款及信用調查服務業</t>
  </si>
  <si>
    <t>489. 8201 代收帳款及信用調查服務業</t>
  </si>
  <si>
    <t>會議及展覽服務業</t>
  </si>
  <si>
    <t>490. 8202 會議及展覽服務業</t>
  </si>
  <si>
    <t>影印業</t>
  </si>
  <si>
    <t>491. 8203 影印業</t>
  </si>
  <si>
    <t>其他業務及辦公室支援服務業</t>
  </si>
  <si>
    <t>492. 8209 其他業務及辦公室支援服務業</t>
  </si>
  <si>
    <t>政府機關</t>
  </si>
  <si>
    <t>493. 8311 政府機關</t>
  </si>
  <si>
    <t>民意機關</t>
  </si>
  <si>
    <t>494. 8312 民意機關</t>
  </si>
  <si>
    <t>國防事務業</t>
  </si>
  <si>
    <t>495. 8320 國防事務業</t>
  </si>
  <si>
    <t>強制性社會安全</t>
  </si>
  <si>
    <t>496. 8330 強制性社會安全</t>
  </si>
  <si>
    <t>國際組織及外國機構</t>
  </si>
  <si>
    <t>497. 8400 國際組織及外國機構</t>
  </si>
  <si>
    <t>學前教育事業</t>
  </si>
  <si>
    <t>498. 8510 學前教育事業</t>
  </si>
  <si>
    <t>小學</t>
  </si>
  <si>
    <t>499. 8520 小學</t>
  </si>
  <si>
    <t>中學</t>
  </si>
  <si>
    <t>500. 8530 中學</t>
  </si>
  <si>
    <t>職業學校</t>
  </si>
  <si>
    <t>501. 8540 職業學校</t>
  </si>
  <si>
    <t>大專校院</t>
  </si>
  <si>
    <t>502. 8550 大專校院</t>
  </si>
  <si>
    <t>特殊教育事業</t>
  </si>
  <si>
    <t>503. 8560 特殊教育事業</t>
  </si>
  <si>
    <t>外語教育服務業</t>
  </si>
  <si>
    <t>504. 8571 外語教育服務業</t>
  </si>
  <si>
    <t>藝術教育服務業</t>
  </si>
  <si>
    <t>505. 8572 藝術教育服務業</t>
  </si>
  <si>
    <t>運動及休閒教育服務業</t>
  </si>
  <si>
    <t>506. 8573 運動及休閒教育服務業</t>
  </si>
  <si>
    <t>商業、資訊及專業管理教育服務業</t>
  </si>
  <si>
    <t>507. 8574 商業、資訊及專業管理教育服務業</t>
  </si>
  <si>
    <t>未分類其他教育服務業</t>
  </si>
  <si>
    <t>508. 8579 未分類其他教育服務業</t>
  </si>
  <si>
    <t>教育輔助服務業</t>
  </si>
  <si>
    <t>509. 8580 教育輔助服務業</t>
  </si>
  <si>
    <t>醫院</t>
  </si>
  <si>
    <t>510. 8610 醫院</t>
  </si>
  <si>
    <t>診所</t>
  </si>
  <si>
    <t>511. 8620 診所</t>
  </si>
  <si>
    <t>醫學檢驗服務業</t>
  </si>
  <si>
    <t>512. 8691 醫學檢驗服務業</t>
  </si>
  <si>
    <t>未分類其他醫療保健服務業</t>
  </si>
  <si>
    <t>513. 8699 未分類其他醫療保健服務業</t>
  </si>
  <si>
    <t>護理照顧服務業</t>
  </si>
  <si>
    <t>514. 8701 護理照顧服務業</t>
  </si>
  <si>
    <t>心智障礙及藥物濫用者居住照顧服務業</t>
  </si>
  <si>
    <t>515. 8702 心智障礙及藥物濫用者居住照顧服務業</t>
  </si>
  <si>
    <t>老人居住照顧服務業</t>
  </si>
  <si>
    <t>516. 8703 老人居住照顧服務業</t>
  </si>
  <si>
    <t>其他居住照顧服務業</t>
  </si>
  <si>
    <t>517. 8709 其他居住照顧服務業</t>
  </si>
  <si>
    <t>兒童及少年之社會工作服務業</t>
  </si>
  <si>
    <t>518. 8801 兒童及少年之社會工作服務業</t>
  </si>
  <si>
    <t>老人之社會工作服務業</t>
  </si>
  <si>
    <t>519. 8802 老人之社會工作服務業</t>
  </si>
  <si>
    <t>身心障礙者之社會工作服務業</t>
  </si>
  <si>
    <t>520. 8803 身心障礙者之社會工作服務業</t>
  </si>
  <si>
    <t>婦女之社會工作服務業</t>
  </si>
  <si>
    <t>521. 8804 婦女之社會工作服務業</t>
  </si>
  <si>
    <t>未分類其他社會工作服務業</t>
  </si>
  <si>
    <t>522. 8809 未分類其他社會工作服務業</t>
  </si>
  <si>
    <t>創作業</t>
  </si>
  <si>
    <t>523. 9010 創作業</t>
  </si>
  <si>
    <t>藝術表演業</t>
  </si>
  <si>
    <t>524. 9020 藝術表演業</t>
  </si>
  <si>
    <t>藝術表演場所經營業</t>
  </si>
  <si>
    <t>525. 9031 藝術表演場所經營業</t>
  </si>
  <si>
    <t>其他藝術表演輔助服務業</t>
  </si>
  <si>
    <t>526. 9039 其他藝術表演輔助服務業</t>
  </si>
  <si>
    <t>圖書館及檔案保存業</t>
  </si>
  <si>
    <t>527. 9101 圖書館及檔案保存業</t>
  </si>
  <si>
    <t>植物園、動物園及自然生態保護機構</t>
  </si>
  <si>
    <t>528. 9102 植物園、動物園及自然生態保護機構</t>
  </si>
  <si>
    <t>博物館、歷史遺址及其他類似機構</t>
  </si>
  <si>
    <t>529. 9103 博物館、歷史遺址及其他類似機構</t>
  </si>
  <si>
    <t>博弈業</t>
  </si>
  <si>
    <t>530. 9200 博弈業</t>
  </si>
  <si>
    <t>職業運動業</t>
  </si>
  <si>
    <t>531. 9311 職業運動業</t>
  </si>
  <si>
    <t>運動場館業</t>
  </si>
  <si>
    <t>532. 9312 運動場館業</t>
  </si>
  <si>
    <t>其他運動服務業</t>
  </si>
  <si>
    <t>533. 9319 其他運動服務業</t>
  </si>
  <si>
    <t>遊樂園及主題樂園</t>
  </si>
  <si>
    <t>534. 9321 遊樂園及主題樂園</t>
  </si>
  <si>
    <t>視聽及視唱業</t>
  </si>
  <si>
    <t>535. 9322 視聽及視唱業</t>
  </si>
  <si>
    <t>特殊娛樂業</t>
  </si>
  <si>
    <t>536. 9323 特殊娛樂業</t>
  </si>
  <si>
    <t>遊戲場業</t>
  </si>
  <si>
    <t>537. 9324 遊戲場業</t>
  </si>
  <si>
    <t>其他娛樂及休閒服務業</t>
  </si>
  <si>
    <t>538. 9329 其他娛樂及休閒服務業</t>
  </si>
  <si>
    <t>宗教組織</t>
  </si>
  <si>
    <t>539. 9410 宗教組織</t>
  </si>
  <si>
    <t>工商業團體</t>
  </si>
  <si>
    <t>540. 9421 工商業團體</t>
  </si>
  <si>
    <t>專門職業團體</t>
  </si>
  <si>
    <t>541. 9422 專門職業團體</t>
  </si>
  <si>
    <t>勞工團體</t>
  </si>
  <si>
    <t>542. 9423 勞工團體</t>
  </si>
  <si>
    <t>農民團體</t>
  </si>
  <si>
    <t>543. 9424 農民團體</t>
  </si>
  <si>
    <t>政治團體</t>
  </si>
  <si>
    <t>544. 9491 政治團體</t>
  </si>
  <si>
    <t>未分類其他組織</t>
  </si>
  <si>
    <t>545. 9499 未分類其他組織</t>
  </si>
  <si>
    <t>汽車維修業</t>
  </si>
  <si>
    <t>546. 9511 汽車維修業</t>
  </si>
  <si>
    <t>汽車美容業</t>
  </si>
  <si>
    <t>547. 9512 汽車美容業</t>
  </si>
  <si>
    <t>電腦及其週邊設備修理業</t>
  </si>
  <si>
    <t>548. 9521 電腦及其週邊設備修理業</t>
  </si>
  <si>
    <t>通訊傳播設備修理業</t>
  </si>
  <si>
    <t>549. 9522 通訊傳播設備修理業</t>
  </si>
  <si>
    <t>視聽電子產品及家用電器修理業</t>
  </si>
  <si>
    <t>550. 9523 視聽電子產品及家用電器修理業</t>
  </si>
  <si>
    <t>機車維修業</t>
  </si>
  <si>
    <t>551. 9591 機車維修業</t>
  </si>
  <si>
    <t>未分類其他個人及家庭用品維修業</t>
  </si>
  <si>
    <t>552. 9599 未分類其他個人及家庭用品維修業</t>
  </si>
  <si>
    <t>洗衣業</t>
  </si>
  <si>
    <t>553. 9610 洗衣業</t>
  </si>
  <si>
    <t>理髮及美容業</t>
  </si>
  <si>
    <t>554. 9620 理髮及美容業</t>
  </si>
  <si>
    <t>殯葬服務業</t>
  </si>
  <si>
    <t>555. 9630 殯葬服務業</t>
  </si>
  <si>
    <t>家事服務業</t>
  </si>
  <si>
    <t>556. 9640 家事服務業</t>
  </si>
  <si>
    <t>其他個人服務業</t>
  </si>
  <si>
    <t>557. 9690 其他個人服務業</t>
  </si>
  <si>
    <t>代碼</t>
  </si>
  <si>
    <t>預設GWP值</t>
  </si>
  <si>
    <t>自定 GWP 值</t>
  </si>
  <si>
    <t>Montreal Protocol
*</t>
  </si>
  <si>
    <t>溫室氣體化學式</t>
  </si>
  <si>
    <t>IPCC第二次評估報告（1995）</t>
  </si>
  <si>
    <t>IPCC第三次評估報告(2001)</t>
  </si>
  <si>
    <t>IPCC第四次評估報告(2007)</t>
  </si>
  <si>
    <t>IPCC第五次評估報告(2013)</t>
  </si>
  <si>
    <t>IPCC第六次評估報告(2021)</t>
  </si>
  <si>
    <t>備註</t>
  </si>
  <si>
    <t>來源</t>
  </si>
  <si>
    <t>Chlorofluorocarbons, 氟氯碳化物</t>
  </si>
  <si>
    <t>Hydrofluorocarbons, HFCs, 氫氟碳化物</t>
  </si>
  <si>
    <t>180014</t>
  </si>
  <si>
    <t>CO2二氧化碳</t>
  </si>
  <si>
    <t>180177</t>
  </si>
  <si>
    <t>CH4甲烷</t>
  </si>
  <si>
    <t>21</t>
  </si>
  <si>
    <t>23</t>
  </si>
  <si>
    <t>25</t>
  </si>
  <si>
    <t>28</t>
  </si>
  <si>
    <t>GG1802</t>
  </si>
  <si>
    <t>N2O氧化亞氮</t>
  </si>
  <si>
    <t>310</t>
  </si>
  <si>
    <t>296</t>
  </si>
  <si>
    <t>298</t>
  </si>
  <si>
    <t>265</t>
  </si>
  <si>
    <t>273</t>
  </si>
  <si>
    <t>CFC-11，CCl3F</t>
  </si>
  <si>
    <t>3800</t>
  </si>
  <si>
    <t>4600</t>
  </si>
  <si>
    <t>4,750</t>
  </si>
  <si>
    <t>4,460</t>
  </si>
  <si>
    <t>*</t>
  </si>
  <si>
    <t>CFC-12，CCl2F2</t>
  </si>
  <si>
    <t>8100</t>
  </si>
  <si>
    <t>10600</t>
  </si>
  <si>
    <t>10,900</t>
  </si>
  <si>
    <t>10,200</t>
  </si>
  <si>
    <t>CFC-13，CClF3</t>
  </si>
  <si>
    <t>14000</t>
  </si>
  <si>
    <t>14,400</t>
  </si>
  <si>
    <t>13,900</t>
  </si>
  <si>
    <t>CFC-113，CCl2FCClF2</t>
  </si>
  <si>
    <t>4800</t>
  </si>
  <si>
    <t>6000</t>
  </si>
  <si>
    <t>6,130</t>
  </si>
  <si>
    <t>5,820</t>
  </si>
  <si>
    <t>CFC-114，CClF2CClF2</t>
  </si>
  <si>
    <t>9800</t>
  </si>
  <si>
    <t>10,000</t>
  </si>
  <si>
    <t>8,590</t>
  </si>
  <si>
    <t>,</t>
  </si>
  <si>
    <t>CFC-115，CClF2CF3</t>
  </si>
  <si>
    <t>7200</t>
  </si>
  <si>
    <t>7,370</t>
  </si>
  <si>
    <t>7,670</t>
  </si>
  <si>
    <t>GG1840</t>
  </si>
  <si>
    <t>HFC-23/R-23三氟甲烷，CHF3</t>
  </si>
  <si>
    <t>11,700</t>
  </si>
  <si>
    <t>12,000</t>
  </si>
  <si>
    <t>14,800</t>
  </si>
  <si>
    <t>12,400</t>
  </si>
  <si>
    <t>14,600</t>
  </si>
  <si>
    <t>GG1839</t>
  </si>
  <si>
    <t>HFC-32/R-32二氟甲烷，CH2F2</t>
  </si>
  <si>
    <t>650</t>
  </si>
  <si>
    <t>550</t>
  </si>
  <si>
    <t>675</t>
  </si>
  <si>
    <t>677</t>
  </si>
  <si>
    <t>771</t>
  </si>
  <si>
    <t>GG1838</t>
  </si>
  <si>
    <t>HFC-41一氟甲烷，CH3F</t>
  </si>
  <si>
    <t>150</t>
  </si>
  <si>
    <t>97</t>
  </si>
  <si>
    <t>92</t>
  </si>
  <si>
    <t>116</t>
  </si>
  <si>
    <t>135</t>
  </si>
  <si>
    <t>GG1837</t>
  </si>
  <si>
    <t>HFC-125/R-125，1,1,1,2,2-五氟乙烷，C2HF5</t>
  </si>
  <si>
    <t>2,800</t>
  </si>
  <si>
    <t>3,400</t>
  </si>
  <si>
    <t>3,500</t>
  </si>
  <si>
    <t>3,170</t>
  </si>
  <si>
    <t>3,740</t>
  </si>
  <si>
    <t>GG1836</t>
  </si>
  <si>
    <t>HFC-134，1,1,2,2-四氟乙烷，C2H2F4</t>
  </si>
  <si>
    <t>1,000</t>
  </si>
  <si>
    <t>1,100</t>
  </si>
  <si>
    <t>1,120</t>
  </si>
  <si>
    <t>1,260</t>
  </si>
  <si>
    <t>GG1835</t>
  </si>
  <si>
    <t>HFC-134a/R-134a，1,1,1,2-四氟乙烷，C2H2F4</t>
  </si>
  <si>
    <t>1,300</t>
  </si>
  <si>
    <t>1,430</t>
  </si>
  <si>
    <t>1,530</t>
  </si>
  <si>
    <t>GG1834</t>
  </si>
  <si>
    <t>HFC-143，1,1,2-三氟乙烷，CHF2CH2F</t>
  </si>
  <si>
    <t>330</t>
  </si>
  <si>
    <t>353</t>
  </si>
  <si>
    <t>328</t>
  </si>
  <si>
    <t>364</t>
  </si>
  <si>
    <t>GG1833</t>
  </si>
  <si>
    <t>HFC-143a/R-143a，1,1,1-三氟乙烷，C2H3F3</t>
  </si>
  <si>
    <t>3,800</t>
  </si>
  <si>
    <t>4,300</t>
  </si>
  <si>
    <t>4,470</t>
  </si>
  <si>
    <t>4,800</t>
  </si>
  <si>
    <t>5,810</t>
  </si>
  <si>
    <t>GG1832</t>
  </si>
  <si>
    <t>HFC-152，1,2-二氟乙烷，CH2FCH2F</t>
  </si>
  <si>
    <t>43</t>
  </si>
  <si>
    <t>53</t>
  </si>
  <si>
    <t>16</t>
  </si>
  <si>
    <t>22</t>
  </si>
  <si>
    <t>GG1831</t>
  </si>
  <si>
    <t>HFC-152a/R-152a，1,1-二氟乙烷，C2H4F2</t>
  </si>
  <si>
    <t>140</t>
  </si>
  <si>
    <t>124</t>
  </si>
  <si>
    <t>138</t>
  </si>
  <si>
    <t>164</t>
  </si>
  <si>
    <t>GG1830</t>
  </si>
  <si>
    <t>HFC-161，一氟乙烷，CH3CH2F</t>
  </si>
  <si>
    <t>HFC-227ca，CF3CF2CHF2</t>
  </si>
  <si>
    <t>─</t>
  </si>
  <si>
    <t>2,640</t>
  </si>
  <si>
    <t>GG1829</t>
  </si>
  <si>
    <t>HFC-227ea，1,1,1,2,3,3,3-七氟丙烷，CF3CHFCF3</t>
  </si>
  <si>
    <t>2,900</t>
  </si>
  <si>
    <t>3,220</t>
  </si>
  <si>
    <t>3,350</t>
  </si>
  <si>
    <t>3,600</t>
  </si>
  <si>
    <t>GG1828</t>
  </si>
  <si>
    <t>HFC-236cb，1,1,1,2,2,3-六氟丙烷，CH2FCF2CF3</t>
  </si>
  <si>
    <t>1,340</t>
  </si>
  <si>
    <t>1,210</t>
  </si>
  <si>
    <t>1,350</t>
  </si>
  <si>
    <t>GG1827</t>
  </si>
  <si>
    <t>HFC-236ea，1,1,1,2,3,3,3-六氟丙烷，CHF2CHFCF3</t>
  </si>
  <si>
    <t>1,200</t>
  </si>
  <si>
    <t>1,370</t>
  </si>
  <si>
    <t>1,330</t>
  </si>
  <si>
    <t>1,500</t>
  </si>
  <si>
    <t>GG1826</t>
  </si>
  <si>
    <t>HFC-236fa，1,1,1,3,3,3-六氟丙烷，C3H2F6</t>
  </si>
  <si>
    <t>6,300</t>
  </si>
  <si>
    <t>9,400</t>
  </si>
  <si>
    <t>9,810</t>
  </si>
  <si>
    <t>8,060</t>
  </si>
  <si>
    <t>8,690</t>
  </si>
  <si>
    <t>GG1825</t>
  </si>
  <si>
    <t>HFC-245ca，1,1,2,2,3-五氟丙烷，CH2FCF2CHF2</t>
  </si>
  <si>
    <t>560</t>
  </si>
  <si>
    <t>640</t>
  </si>
  <si>
    <t>693</t>
  </si>
  <si>
    <t>716</t>
  </si>
  <si>
    <t>787</t>
  </si>
  <si>
    <t>HFC-245cb，CF3CF2CF3</t>
  </si>
  <si>
    <t>4,620</t>
  </si>
  <si>
    <t>HFC-245ea，CHF2CHFCHF2</t>
  </si>
  <si>
    <t>235</t>
  </si>
  <si>
    <t>HFC-245eb，CH2FCHFCF3</t>
  </si>
  <si>
    <t>290</t>
  </si>
  <si>
    <t>GG1824</t>
  </si>
  <si>
    <t>HFC-245fa，1,1,1,3,3-五氟丙烷，CHF2CH2CF3</t>
  </si>
  <si>
    <t>950</t>
  </si>
  <si>
    <t>1,030</t>
  </si>
  <si>
    <t>858</t>
  </si>
  <si>
    <t>962</t>
  </si>
  <si>
    <t>HFC-263fb，CH3CH2CF3</t>
  </si>
  <si>
    <t>76</t>
  </si>
  <si>
    <t>HFC-272ca，CH3CF2CH3</t>
  </si>
  <si>
    <t>144</t>
  </si>
  <si>
    <t>HFC-329p，CHF2CF2CF2CF3</t>
  </si>
  <si>
    <t>2,360</t>
  </si>
  <si>
    <t>GG1823</t>
  </si>
  <si>
    <t>HFC-365mfc，1,1,1,3,3-五氟丁烷，CF3CH2CF2CH3</t>
  </si>
  <si>
    <t>890</t>
  </si>
  <si>
    <t>794</t>
  </si>
  <si>
    <t>804</t>
  </si>
  <si>
    <t>914</t>
  </si>
  <si>
    <t>GG1822</t>
  </si>
  <si>
    <t>HFC-43-10mee，1,1,1,2,2,3,4,5,5,5-十氟戊烷，CF3CHFCHFCF2CF3</t>
  </si>
  <si>
    <t>1,640</t>
  </si>
  <si>
    <t>1,650</t>
  </si>
  <si>
    <t>1,600</t>
  </si>
  <si>
    <t>HFC-1132a，CH2=CF2</t>
  </si>
  <si>
    <t>&lt;1</t>
  </si>
  <si>
    <t>HFC-1141，CH2=CHF</t>
  </si>
  <si>
    <t>(Z)-HFC-1225ye，CF3CF=CHF(Z)</t>
  </si>
  <si>
    <t>(E)-HFC-1225ye，CF3CF=CHF(E)</t>
  </si>
  <si>
    <t>(Z)-HFC-1234ze，CF3CH=CHF(Z)</t>
  </si>
  <si>
    <t>HFC-1234yf，CF3CF=CH2</t>
  </si>
  <si>
    <t>(E)-HFC-1234ze，trans-CF3CH=CHF</t>
  </si>
  <si>
    <t>(Z)-HFC-1336，CF3CH=CHCF3(Z)</t>
  </si>
  <si>
    <t>HFC-1243zf，CF3CH=CH2</t>
  </si>
  <si>
    <t>HFC-1345zfc，C2F5CH=CH2</t>
  </si>
  <si>
    <t>3,3,4,4,5,5,6,6,6-Nonafluorohex-1-ene，C4F9CH=CH2</t>
  </si>
  <si>
    <t>3,3,4,4,5,5,6,6,7,7,8,8,8-Tridecafluorooct-1-ene，C6F13CH=CH2</t>
  </si>
  <si>
    <t>3,3,4,4,5,5,6,6,7,7,8,8,9,9,10,10,10-Hep-tadecafluorodec-1-ene，C8F17CH=CH2</t>
  </si>
  <si>
    <t>Hydrochlorofluorocarbons, HCFCs, 氫氟氯碳化物</t>
  </si>
  <si>
    <t>HCFC-21，CHCl2F</t>
  </si>
  <si>
    <t>210</t>
  </si>
  <si>
    <t>151</t>
  </si>
  <si>
    <t>148</t>
  </si>
  <si>
    <t>GG1841</t>
  </si>
  <si>
    <t>HCFC-22，CHF2Cl</t>
  </si>
  <si>
    <t>1,700</t>
  </si>
  <si>
    <t>1,810</t>
  </si>
  <si>
    <t>1,760</t>
  </si>
  <si>
    <t>HCFC-122，CHCl2CF2Cl</t>
  </si>
  <si>
    <t>59</t>
  </si>
  <si>
    <t>HCFC-122a，CHFClCFCl2</t>
  </si>
  <si>
    <t>258</t>
  </si>
  <si>
    <t>HCFC-123，CHCl2CF3</t>
  </si>
  <si>
    <t>90</t>
  </si>
  <si>
    <t>77</t>
  </si>
  <si>
    <t>79</t>
  </si>
  <si>
    <t>HCFC-123a，CHClFCF2Cl</t>
  </si>
  <si>
    <t>370</t>
  </si>
  <si>
    <t>HCFC-124，CHClFCF3</t>
  </si>
  <si>
    <t>470</t>
  </si>
  <si>
    <t>620</t>
  </si>
  <si>
    <t>609</t>
  </si>
  <si>
    <t>527</t>
  </si>
  <si>
    <t>HCFC-132c，CH2FCFCl2</t>
  </si>
  <si>
    <t>338</t>
  </si>
  <si>
    <t>HCFC-141b，CH3CCl2F</t>
  </si>
  <si>
    <t>600</t>
  </si>
  <si>
    <t>700</t>
  </si>
  <si>
    <t>725</t>
  </si>
  <si>
    <t>782</t>
  </si>
  <si>
    <t>HCFC-142b，CH3CClF2</t>
  </si>
  <si>
    <t>1800</t>
  </si>
  <si>
    <t>2400</t>
  </si>
  <si>
    <t>2,310</t>
  </si>
  <si>
    <t>1,980</t>
  </si>
  <si>
    <t>HCFC-225ca，CHCl2CF2CF3</t>
  </si>
  <si>
    <t>122</t>
  </si>
  <si>
    <t>127</t>
  </si>
  <si>
    <t>HCFC-225cb，CHClFCF2CClF2</t>
  </si>
  <si>
    <t>595</t>
  </si>
  <si>
    <t>525</t>
  </si>
  <si>
    <t>(E)-1-Chloro-3,3,3-trifluoroprop-1-ene，trans-CF3CH=CHCl</t>
  </si>
  <si>
    <t>Chlorocarbons and Hydrochlorocarbons</t>
  </si>
  <si>
    <t>Methyl chloroform，CH3CCl3</t>
  </si>
  <si>
    <t>146</t>
  </si>
  <si>
    <t>160</t>
  </si>
  <si>
    <t>Carbon tetrachloride，CCl4</t>
  </si>
  <si>
    <t>1400</t>
  </si>
  <si>
    <t>1,400</t>
  </si>
  <si>
    <t>1,730</t>
  </si>
  <si>
    <t>Methyl chloride，CH3Cl</t>
  </si>
  <si>
    <t>13</t>
  </si>
  <si>
    <t>Methylene chloride ，CH2Cl2</t>
  </si>
  <si>
    <t>9</t>
  </si>
  <si>
    <t>8.7</t>
  </si>
  <si>
    <t>Chloroform ，CHCl3</t>
  </si>
  <si>
    <t>30</t>
  </si>
  <si>
    <t>31</t>
  </si>
  <si>
    <t>1,2-Dichloroethane，CH2ClCH2Cl</t>
  </si>
  <si>
    <t>Bromocarbons, Hydrobromocarbons and Halons</t>
  </si>
  <si>
    <t>Methyl bromide，CH3Br</t>
  </si>
  <si>
    <t>Methylene bromide，CH2Br2</t>
  </si>
  <si>
    <t>1.54</t>
  </si>
  <si>
    <t>Halon-1201，CHBrF2</t>
  </si>
  <si>
    <t>404</t>
  </si>
  <si>
    <t>376</t>
  </si>
  <si>
    <t>Halon-1202，CBrF2</t>
  </si>
  <si>
    <t>231</t>
  </si>
  <si>
    <t>Halon-1211，CBrClF2</t>
  </si>
  <si>
    <t>1300</t>
  </si>
  <si>
    <t>1,890</t>
  </si>
  <si>
    <t>1,750</t>
  </si>
  <si>
    <t>Halon-1301，CBrF3</t>
  </si>
  <si>
    <t>5400</t>
  </si>
  <si>
    <t>6900</t>
  </si>
  <si>
    <t>7,140</t>
  </si>
  <si>
    <t>6,290</t>
  </si>
  <si>
    <t>Halon-2301，CH2BrCF3</t>
  </si>
  <si>
    <t>173</t>
  </si>
  <si>
    <t>Halon-2311/Halothane，CHBrClCF3</t>
  </si>
  <si>
    <t>41</t>
  </si>
  <si>
    <t>Halon-2401，CHFBrCF3</t>
  </si>
  <si>
    <t>184</t>
  </si>
  <si>
    <t>Halon-2402，CBrF2CBrF2</t>
  </si>
  <si>
    <t>1,470</t>
  </si>
  <si>
    <t>180123</t>
  </si>
  <si>
    <t>NF3，三氟化氮</t>
  </si>
  <si>
    <t>10,800</t>
  </si>
  <si>
    <t>17,200</t>
  </si>
  <si>
    <t>16,100</t>
  </si>
  <si>
    <t>17,400</t>
  </si>
  <si>
    <t>180122</t>
  </si>
  <si>
    <t>SF6，六氟化硫</t>
  </si>
  <si>
    <t>23,900</t>
  </si>
  <si>
    <t>22,200</t>
  </si>
  <si>
    <t>22,800</t>
  </si>
  <si>
    <t>23,500</t>
  </si>
  <si>
    <t>25,200</t>
  </si>
  <si>
    <t>Trifluoromethyl sulphur pentafluoride ，SF5CF3</t>
  </si>
  <si>
    <t>17,700</t>
  </si>
  <si>
    <t>Sulphuryl fluoride，SO2F2</t>
  </si>
  <si>
    <t>4,090</t>
  </si>
  <si>
    <t>GG1803</t>
  </si>
  <si>
    <t>PFC-14，四氟化碳，CF4</t>
  </si>
  <si>
    <t>6,500</t>
  </si>
  <si>
    <t>5,700</t>
  </si>
  <si>
    <t>7,390</t>
  </si>
  <si>
    <t>6,630</t>
  </si>
  <si>
    <t>7,380</t>
  </si>
  <si>
    <t>GG1804</t>
  </si>
  <si>
    <t>PFC-116，六氟乙烷，C2F6</t>
  </si>
  <si>
    <t>9,200</t>
  </si>
  <si>
    <t>11,900</t>
  </si>
  <si>
    <t>12,200</t>
  </si>
  <si>
    <t>11,100</t>
  </si>
  <si>
    <t>Perfluorocyclopropane  (PFC-c216)，c-C3F6</t>
  </si>
  <si>
    <t>&gt;17,340</t>
  </si>
  <si>
    <t>GG1809</t>
  </si>
  <si>
    <t>PFC-218 ，C3F8，全氟丙烷</t>
  </si>
  <si>
    <t>7,000</t>
  </si>
  <si>
    <t>8,600</t>
  </si>
  <si>
    <t>8,830</t>
  </si>
  <si>
    <t>8,900</t>
  </si>
  <si>
    <t>9,290</t>
  </si>
  <si>
    <t>GG1808</t>
  </si>
  <si>
    <t>PFC-318 。c-C4F8，八氟環丁烷</t>
  </si>
  <si>
    <t>8,700</t>
  </si>
  <si>
    <t>10,300</t>
  </si>
  <si>
    <t>9,540</t>
  </si>
  <si>
    <t>GG1807</t>
  </si>
  <si>
    <t>C4F10，全氟丁烷</t>
  </si>
  <si>
    <t>8,860</t>
  </si>
  <si>
    <t>GG1886</t>
  </si>
  <si>
    <t>Perfluorocyclopentene，c-C5F8，八氟環戊烯</t>
  </si>
  <si>
    <t>GG1806</t>
  </si>
  <si>
    <t>PFC-4-1-12，C5F12 (n-C5F12)，全氟戊烷</t>
  </si>
  <si>
    <t>7,500</t>
  </si>
  <si>
    <t>9,160</t>
  </si>
  <si>
    <t>8,550</t>
  </si>
  <si>
    <t>9,220</t>
  </si>
  <si>
    <t>GG1805</t>
  </si>
  <si>
    <t>PFC-5-1-14 ，C6F14 (n-C6F14)，全氟己烷</t>
  </si>
  <si>
    <t>7,400</t>
  </si>
  <si>
    <t>9,000</t>
  </si>
  <si>
    <t>9,300</t>
  </si>
  <si>
    <t>7,910</t>
  </si>
  <si>
    <t>8,620</t>
  </si>
  <si>
    <t>PFC-61-16，n-C7F16</t>
  </si>
  <si>
    <t>7,820</t>
  </si>
  <si>
    <t>PFC-71-18，C8F18</t>
  </si>
  <si>
    <t>7,620</t>
  </si>
  <si>
    <t>PFC-9-1-18 ，C10F18</t>
  </si>
  <si>
    <t>&gt;7,500</t>
  </si>
  <si>
    <t>7,190</t>
  </si>
  <si>
    <t>Perfluorodecalin (cis)，Z-C10F18</t>
  </si>
  <si>
    <t>7,240</t>
  </si>
  <si>
    <t>Perfluorodecalin (trans)，E-C10F18</t>
  </si>
  <si>
    <t>PFC-1114，CF2=CF2</t>
  </si>
  <si>
    <t>PFC-1216，CF3CF=CF2</t>
  </si>
  <si>
    <t>Perfluorobuta-1,3-diene，CF2=CFCF=CF2</t>
  </si>
  <si>
    <t>Perfluorobut-1-ene，CF3CF2CF=CF2</t>
  </si>
  <si>
    <t>Perfluorobut-2-ene，</t>
  </si>
  <si>
    <t>混合冷媒</t>
  </si>
  <si>
    <t>GG1821</t>
  </si>
  <si>
    <t>R-401A，HCFC-22/HFC-152a/HCFC-124 (53.0/13.0/34.0)</t>
  </si>
  <si>
    <t>1,126</t>
  </si>
  <si>
    <t>1,127</t>
  </si>
  <si>
    <t>1,182</t>
  </si>
  <si>
    <t>1,130</t>
  </si>
  <si>
    <t>1,263</t>
  </si>
  <si>
    <t>GG1820</t>
  </si>
  <si>
    <t>R-401B，HCFC-22/HFC-152a/HCFC-124 (61.0/11.0/28.0)</t>
  </si>
  <si>
    <t>1,223</t>
  </si>
  <si>
    <t>1,224</t>
  </si>
  <si>
    <t>1,288</t>
  </si>
  <si>
    <t>1,236</t>
  </si>
  <si>
    <t>1,381</t>
  </si>
  <si>
    <t>GG1842</t>
  </si>
  <si>
    <t>R-401C，HCFC-22/HFC-152a/HCFC-124 (33.0/15.0/52.0)</t>
  </si>
  <si>
    <t>899</t>
  </si>
  <si>
    <t>901</t>
  </si>
  <si>
    <t>933</t>
  </si>
  <si>
    <t>876</t>
  </si>
  <si>
    <t>982</t>
  </si>
  <si>
    <t>GG1843</t>
  </si>
  <si>
    <t>R-402A，HFC-125/HC-290/HCFC-22 (60.0/2.0/38.0)</t>
  </si>
  <si>
    <t>2,326</t>
  </si>
  <si>
    <t>2,686</t>
  </si>
  <si>
    <t>2,788</t>
  </si>
  <si>
    <t>2,571</t>
  </si>
  <si>
    <t>2,989</t>
  </si>
  <si>
    <t>GG1844</t>
  </si>
  <si>
    <t>R-402B，HFC-125/HC-290/HCFC-22 (38.0/2.0/60.0)</t>
  </si>
  <si>
    <t>2,084</t>
  </si>
  <si>
    <t>2,312</t>
  </si>
  <si>
    <t>2,416</t>
  </si>
  <si>
    <t>2,261</t>
  </si>
  <si>
    <t>2,597</t>
  </si>
  <si>
    <t>GG1845</t>
  </si>
  <si>
    <t>R-403A，HC-290/HCFC-22/PFC-218 (5.0/75.0/20.0)</t>
  </si>
  <si>
    <t>1,415</t>
  </si>
  <si>
    <t>1,534</t>
  </si>
  <si>
    <t>3,100</t>
  </si>
  <si>
    <t>3,328</t>
  </si>
  <si>
    <t>GG1846</t>
  </si>
  <si>
    <t>R-403B，HC-290/HCFC-22/PFC-218 (5.0/56.0/39.0)</t>
  </si>
  <si>
    <t>3,682</t>
  </si>
  <si>
    <t>4,457</t>
  </si>
  <si>
    <t>4,721</t>
  </si>
  <si>
    <t>GG1819</t>
  </si>
  <si>
    <t>R-404A，HFC-125/HFC-143a/HFC-134a (44.0/52.0/4.0)</t>
  </si>
  <si>
    <t>3,260</t>
  </si>
  <si>
    <t>3,784</t>
  </si>
  <si>
    <t>3,922</t>
  </si>
  <si>
    <t>3,943</t>
  </si>
  <si>
    <t>4,728</t>
  </si>
  <si>
    <t>GG1847</t>
  </si>
  <si>
    <t>R-405A，HCFC-22/ HFC-152a/ HCFC-142b/PFC-318 (45.0/7.0/5.5/42.5)</t>
  </si>
  <si>
    <t>4,571</t>
  </si>
  <si>
    <t>5,155</t>
  </si>
  <si>
    <t>5,328</t>
  </si>
  <si>
    <t>4,965</t>
  </si>
  <si>
    <t>941</t>
  </si>
  <si>
    <t>GG1848</t>
  </si>
  <si>
    <t>R-406A，HCFC-22/HC-600a/HCFC-142b (55.0/14.0/41.0)</t>
  </si>
  <si>
    <t>1,673</t>
  </si>
  <si>
    <t>1,919</t>
  </si>
  <si>
    <t>1,943</t>
  </si>
  <si>
    <t>1,780</t>
  </si>
  <si>
    <t>1,431</t>
  </si>
  <si>
    <t>GG1818</t>
  </si>
  <si>
    <t>R-407A，HFC-32/HFC-125/HFC-134a (20.0/40.0/40.0)</t>
  </si>
  <si>
    <t>1,770</t>
  </si>
  <si>
    <t>1,990</t>
  </si>
  <si>
    <t>2,107</t>
  </si>
  <si>
    <t>1,923</t>
  </si>
  <si>
    <t>2,262</t>
  </si>
  <si>
    <t>GG1817</t>
  </si>
  <si>
    <t>R-407B，HFC-32/HFC-125/HFC-134a (10.0/70.0/20.0)</t>
  </si>
  <si>
    <t>2,285</t>
  </si>
  <si>
    <t>2,695</t>
  </si>
  <si>
    <t>2,804</t>
  </si>
  <si>
    <t>2,547</t>
  </si>
  <si>
    <t>3,001</t>
  </si>
  <si>
    <t>GG1816</t>
  </si>
  <si>
    <t>R-407C，HFC-32/HFC-125/HFC-134a (23.0/25.0/52.0)</t>
  </si>
  <si>
    <t>1,526</t>
  </si>
  <si>
    <t>1,653</t>
  </si>
  <si>
    <t>1,774</t>
  </si>
  <si>
    <t>1,624</t>
  </si>
  <si>
    <t>1,908</t>
  </si>
  <si>
    <t>GG1849</t>
  </si>
  <si>
    <t>R-407D，HFC-32/HFC-125/HFC-134a (15.0/15.0/70.0)</t>
  </si>
  <si>
    <t>1,428</t>
  </si>
  <si>
    <t>1,503</t>
  </si>
  <si>
    <t>1,627</t>
  </si>
  <si>
    <t>1,487</t>
  </si>
  <si>
    <t>1,748</t>
  </si>
  <si>
    <t>GG1850</t>
  </si>
  <si>
    <t>R-407E，HFC-32/HFC-125/HFC-134a (25.0/15.0/60.0)</t>
  </si>
  <si>
    <t>1,363</t>
  </si>
  <si>
    <t>1,552</t>
  </si>
  <si>
    <t>1,425</t>
  </si>
  <si>
    <t>1,672</t>
  </si>
  <si>
    <t>GG1815</t>
  </si>
  <si>
    <t>R-408A，HFC-125/HFC-143a/HCFC-22 (7.0/46.0/47.0)</t>
  </si>
  <si>
    <t>2,743</t>
  </si>
  <si>
    <t>3,015</t>
  </si>
  <si>
    <t>3,152</t>
  </si>
  <si>
    <t>3,257</t>
  </si>
  <si>
    <t>3,856</t>
  </si>
  <si>
    <t>GG1851</t>
  </si>
  <si>
    <t>R-409A，HCFC-22/HCFC-124/HCFC-142b (60.0/25.0/15.0)</t>
  </si>
  <si>
    <t>1,442</t>
  </si>
  <si>
    <t>1,535</t>
  </si>
  <si>
    <t>1,585</t>
  </si>
  <si>
    <t>1,485</t>
  </si>
  <si>
    <t>1,454</t>
  </si>
  <si>
    <t>GG1852</t>
  </si>
  <si>
    <t>R-409B，HCFC-22/HCFC-124/HCFC-142b (65.0/25.0/10.0)</t>
  </si>
  <si>
    <t>1,437</t>
  </si>
  <si>
    <t>1,560</t>
  </si>
  <si>
    <t>1,474</t>
  </si>
  <si>
    <t xml:space="preserve">1,509 </t>
  </si>
  <si>
    <t>GG1814</t>
  </si>
  <si>
    <t>R-410A，HFC-32/HFC-125 (50.0/50.0)</t>
  </si>
  <si>
    <t>1,725</t>
  </si>
  <si>
    <t>1,975</t>
  </si>
  <si>
    <t>2,088</t>
  </si>
  <si>
    <t>1,924</t>
  </si>
  <si>
    <t>2,256</t>
  </si>
  <si>
    <t>GG1853</t>
  </si>
  <si>
    <t>R-410B，HFC-32/HFC-125 (45.0/55.0)</t>
  </si>
  <si>
    <t>1,618</t>
  </si>
  <si>
    <t>1,833</t>
  </si>
  <si>
    <t>1,946</t>
  </si>
  <si>
    <t>2,048</t>
  </si>
  <si>
    <t>2,404</t>
  </si>
  <si>
    <t>GG1854</t>
  </si>
  <si>
    <t>R-411A，HC-1270/HCFC-22/HFC-152a (1.5/87.5/11.0)</t>
  </si>
  <si>
    <t>1,501</t>
  </si>
  <si>
    <t>1,597</t>
  </si>
  <si>
    <t>1,555</t>
  </si>
  <si>
    <t>1,733</t>
  </si>
  <si>
    <t>GG1855</t>
  </si>
  <si>
    <t>R-411B，HC-1270/HCFC-22/HFC-152a (3.0/94.0/3.0)</t>
  </si>
  <si>
    <t>1,602</t>
  </si>
  <si>
    <t>1,705</t>
  </si>
  <si>
    <t>1,659</t>
  </si>
  <si>
    <t>1,847</t>
  </si>
  <si>
    <t>GG1856</t>
  </si>
  <si>
    <t>R-411C，HC-1270/HCFC-22/HFC-152a (3.0/95.5/1.5)</t>
  </si>
  <si>
    <t>1,626</t>
  </si>
  <si>
    <t>1,625</t>
  </si>
  <si>
    <t>1,683</t>
  </si>
  <si>
    <t>1,874</t>
  </si>
  <si>
    <t>GG1857</t>
  </si>
  <si>
    <t>R-412A，HCFC-22/PFC-218/HCFC-142b (70.0/5.0/25.0)</t>
  </si>
  <si>
    <t>2,140</t>
  </si>
  <si>
    <t>2,286</t>
  </si>
  <si>
    <t>2,172</t>
  </si>
  <si>
    <t>2,052</t>
  </si>
  <si>
    <t>GG1813</t>
  </si>
  <si>
    <t>R-413A，PFC-218/HFC-134a/HC-600a (9.0/88.0/3.0)</t>
  </si>
  <si>
    <t>2,053</t>
  </si>
  <si>
    <t>1,945</t>
  </si>
  <si>
    <t>2,183</t>
  </si>
  <si>
    <t>GG1858</t>
  </si>
  <si>
    <t>R-414A，HCFC-22/HCFC-124/HC-600a/HCFC-142b (51.0/28.5/4.0/16.5)</t>
  </si>
  <si>
    <t>1,338</t>
  </si>
  <si>
    <t>1,440</t>
  </si>
  <si>
    <t>1,478</t>
  </si>
  <si>
    <t>1,375</t>
  </si>
  <si>
    <t>1,312</t>
  </si>
  <si>
    <t>GG1859</t>
  </si>
  <si>
    <t>R-414B，HCFC-22/HCFC-124/HC-600a/HCFC-142b (50.0/39.0/1.5/9.5)</t>
  </si>
  <si>
    <t>1,259</t>
  </si>
  <si>
    <t>1,320</t>
  </si>
  <si>
    <t>1,362</t>
  </si>
  <si>
    <t>1,274</t>
  </si>
  <si>
    <t>1,295</t>
  </si>
  <si>
    <t>GG1860</t>
  </si>
  <si>
    <t>R-415A，HCFC-22/HFC-152a (82.0/18.0)</t>
  </si>
  <si>
    <t>1,419</t>
  </si>
  <si>
    <t>1,416</t>
  </si>
  <si>
    <t>1,507</t>
  </si>
  <si>
    <t>1,468</t>
  </si>
  <si>
    <t>1,637</t>
  </si>
  <si>
    <t>GG1861</t>
  </si>
  <si>
    <t>R-415B，HCFC-22/HFC-152a (25.0/75.0)</t>
  </si>
  <si>
    <t>530</t>
  </si>
  <si>
    <t>515</t>
  </si>
  <si>
    <t>546</t>
  </si>
  <si>
    <t>544</t>
  </si>
  <si>
    <t>613</t>
  </si>
  <si>
    <t>GG1862</t>
  </si>
  <si>
    <t>R-416A，HFC-134a/HCFC-124/HC-600 (59.0/39.5/1.5)</t>
  </si>
  <si>
    <t>1,008</t>
  </si>
  <si>
    <t>1,012</t>
  </si>
  <si>
    <t>1,084</t>
  </si>
  <si>
    <t>975</t>
  </si>
  <si>
    <t xml:space="preserve">1,139 </t>
  </si>
  <si>
    <t>GG1812</t>
  </si>
  <si>
    <t>R-417A，HFC-125/HFC-134a/HC-600 (46.6/50.0/3.4)</t>
  </si>
  <si>
    <t>1,955</t>
  </si>
  <si>
    <t>2,234</t>
  </si>
  <si>
    <t>2,346</t>
  </si>
  <si>
    <t>2,127</t>
  </si>
  <si>
    <t xml:space="preserve">2,508 </t>
  </si>
  <si>
    <t>GG1863</t>
  </si>
  <si>
    <t>R-418A，HC-290/HCFC-22/HFC-152a (1.5/96.0/2.5)</t>
  </si>
  <si>
    <t>1,636</t>
  </si>
  <si>
    <t>1,635</t>
  </si>
  <si>
    <t>1,741</t>
  </si>
  <si>
    <t>1,693</t>
  </si>
  <si>
    <t xml:space="preserve">1,886 </t>
  </si>
  <si>
    <t>GG1864</t>
  </si>
  <si>
    <t>R-419A，HFC-125/HFC-134a/HE-E170 (77.0/19.0/4.0)</t>
  </si>
  <si>
    <t>2,403</t>
  </si>
  <si>
    <t>2,865</t>
  </si>
  <si>
    <t>2,967</t>
  </si>
  <si>
    <t>2,688</t>
  </si>
  <si>
    <t xml:space="preserve">3,171 </t>
  </si>
  <si>
    <t>GG1865</t>
  </si>
  <si>
    <t>R-420A，HFC-134a/HCFC-142b (88.0/12.0)</t>
  </si>
  <si>
    <t>1,360</t>
  </si>
  <si>
    <t>1,432</t>
  </si>
  <si>
    <t>1,536</t>
  </si>
  <si>
    <t>1,382</t>
  </si>
  <si>
    <t xml:space="preserve">1,450 </t>
  </si>
  <si>
    <t>GG1866</t>
  </si>
  <si>
    <t>R-421A，HFC-125/HFC-134a (58.0/42.0)</t>
  </si>
  <si>
    <t>2,170</t>
  </si>
  <si>
    <t>2,518</t>
  </si>
  <si>
    <t>2,631</t>
  </si>
  <si>
    <t>2,385</t>
  </si>
  <si>
    <t xml:space="preserve">2,812 </t>
  </si>
  <si>
    <t>GG1867</t>
  </si>
  <si>
    <t>R-421B，HFC-125/HFC-134a (85.0/15.0)</t>
  </si>
  <si>
    <t>2,575</t>
  </si>
  <si>
    <t>3,085</t>
  </si>
  <si>
    <t>3,190</t>
  </si>
  <si>
    <t>2,890</t>
  </si>
  <si>
    <t xml:space="preserve">3,409 </t>
  </si>
  <si>
    <t>GG1868</t>
  </si>
  <si>
    <t>R-422A，HFC-125/HFC-134a/HC-600a (85.1/11.5/3.4)</t>
  </si>
  <si>
    <t>2,532</t>
  </si>
  <si>
    <t>3,043</t>
  </si>
  <si>
    <t>3,143</t>
  </si>
  <si>
    <t>2,847</t>
  </si>
  <si>
    <t xml:space="preserve">3,359 </t>
  </si>
  <si>
    <t>GG1869</t>
  </si>
  <si>
    <t>R-422B，HFC-125/HFC-134a/HC-600a (55.0/42.0/3.0)</t>
  </si>
  <si>
    <t>2,086</t>
  </si>
  <si>
    <t>2,526</t>
  </si>
  <si>
    <t>2,290</t>
  </si>
  <si>
    <t xml:space="preserve">2,700 </t>
  </si>
  <si>
    <t>GG1870</t>
  </si>
  <si>
    <t>R-422C，HFC-125/HFC-134a/HC-600a (82.0/15.0/3.0)</t>
  </si>
  <si>
    <t>2,491</t>
  </si>
  <si>
    <t>2,983</t>
  </si>
  <si>
    <t>2,794</t>
  </si>
  <si>
    <t xml:space="preserve">3,296 </t>
  </si>
  <si>
    <t>GG1871</t>
  </si>
  <si>
    <t>R-500，CFC-12/HFC-152a (73.8/26.2)</t>
  </si>
  <si>
    <t>6,014</t>
  </si>
  <si>
    <t>7,854</t>
  </si>
  <si>
    <t>8,077</t>
  </si>
  <si>
    <t>7,564</t>
  </si>
  <si>
    <t xml:space="preserve">8,309 </t>
  </si>
  <si>
    <t>GG1872</t>
  </si>
  <si>
    <t>R-501，HCFC-22/CFC-12 (75.0/25.0)</t>
  </si>
  <si>
    <t>3,300</t>
  </si>
  <si>
    <t>3,925</t>
  </si>
  <si>
    <t>4,083</t>
  </si>
  <si>
    <t>3,870</t>
  </si>
  <si>
    <t xml:space="preserve">4,270 </t>
  </si>
  <si>
    <t>GG1873</t>
  </si>
  <si>
    <t>R-502，HCFC-22/CFC-115 (48.8/51.2)</t>
  </si>
  <si>
    <t>4,516</t>
  </si>
  <si>
    <t>4,657</t>
  </si>
  <si>
    <t>4,786</t>
  </si>
  <si>
    <t xml:space="preserve">5,872 </t>
  </si>
  <si>
    <t>GG1874</t>
  </si>
  <si>
    <t>R-503，HFC-23/CFC-13 (40.1/59.9)</t>
  </si>
  <si>
    <t>13,078</t>
  </si>
  <si>
    <t>13,198</t>
  </si>
  <si>
    <t>14,560</t>
  </si>
  <si>
    <t>13,299</t>
  </si>
  <si>
    <t xml:space="preserve">15,558 </t>
  </si>
  <si>
    <t>GG1875</t>
  </si>
  <si>
    <t>R-504，HFC-32/CFC-115 (48.2/51.8)</t>
  </si>
  <si>
    <t>4,043</t>
  </si>
  <si>
    <t>3,995</t>
  </si>
  <si>
    <t>4,143</t>
  </si>
  <si>
    <t>4,299</t>
  </si>
  <si>
    <t xml:space="preserve">5,344 </t>
  </si>
  <si>
    <t>GG1876</t>
  </si>
  <si>
    <t>R-505，CFC-12/HCFC-31 (78.0/22.0)</t>
  </si>
  <si>
    <t>8,809</t>
  </si>
  <si>
    <t>8,268</t>
  </si>
  <si>
    <t>8,502</t>
  </si>
  <si>
    <t>7,956</t>
  </si>
  <si>
    <t xml:space="preserve">8,753 </t>
  </si>
  <si>
    <t>GG1877</t>
  </si>
  <si>
    <t>R-506，CFC-31/CFC-114 (55.1/44.9)</t>
  </si>
  <si>
    <t>6,891</t>
  </si>
  <si>
    <t>4,400</t>
  </si>
  <si>
    <t>4,490</t>
  </si>
  <si>
    <t>3,857</t>
  </si>
  <si>
    <t xml:space="preserve">4,234 </t>
  </si>
  <si>
    <t>GG1878</t>
  </si>
  <si>
    <t>R-507A，HFC-125/HFC-143a (50.0/50.0)</t>
  </si>
  <si>
    <t>3,850</t>
  </si>
  <si>
    <t>3,985</t>
  </si>
  <si>
    <t xml:space="preserve">4,775 </t>
  </si>
  <si>
    <t>GG1879</t>
  </si>
  <si>
    <t>R-508A，HFC-23/PFC-116 (39.0/61.0)</t>
  </si>
  <si>
    <t>10,175</t>
  </si>
  <si>
    <t>11,939</t>
  </si>
  <si>
    <t>13,214</t>
  </si>
  <si>
    <t>11,607</t>
  </si>
  <si>
    <t xml:space="preserve">13,258 </t>
  </si>
  <si>
    <t>GG1880</t>
  </si>
  <si>
    <t>R-508B，HFC-23/PFC-116 (46.0/54.0)</t>
  </si>
  <si>
    <t>10,350</t>
  </si>
  <si>
    <t>11,946</t>
  </si>
  <si>
    <t>13,396</t>
  </si>
  <si>
    <t>11,698</t>
  </si>
  <si>
    <t xml:space="preserve">13,412 </t>
  </si>
  <si>
    <t>GG1881</t>
  </si>
  <si>
    <t>R-509A，HCFC-22/PFC-218 (44.0/56.0)</t>
  </si>
  <si>
    <t>4,668</t>
  </si>
  <si>
    <t>5,741</t>
  </si>
  <si>
    <t>5,758</t>
  </si>
  <si>
    <t xml:space="preserve">6,065 </t>
  </si>
  <si>
    <t>GG1882</t>
  </si>
  <si>
    <t>R-600A，異丁烷(CH3)CHCH3</t>
  </si>
  <si>
    <t>GG1883</t>
  </si>
  <si>
    <t>FC-77，全氟混合物</t>
  </si>
  <si>
    <t>GG1885</t>
  </si>
  <si>
    <t>C4F6，六氟丁二烯</t>
  </si>
  <si>
    <t>C5F8，八氟環戊烯</t>
  </si>
  <si>
    <t>GG1887</t>
  </si>
  <si>
    <t>C4F8O</t>
  </si>
  <si>
    <t>GG1888</t>
  </si>
  <si>
    <t>COF2</t>
  </si>
  <si>
    <t>GG1889</t>
  </si>
  <si>
    <t>F2</t>
  </si>
  <si>
    <t>根據
2006年IPCC國家溫室氣體清冊指引第三
冊第七章表7.8之混合冷媒比例</t>
  </si>
  <si>
    <t>IPCC尚未公告GWP值</t>
  </si>
  <si>
    <t>IPCC尚未公告GWP值，目前僅提供代碼
以便光電半導體業計算其所產生之副產
物。</t>
  </si>
</sst>
</file>

<file path=xl/styles.xml><?xml version="1.0" encoding="utf-8"?>
<styleSheet xmlns="http://schemas.openxmlformats.org/spreadsheetml/2006/main">
  <numFmts count="6">
    <numFmt numFmtId="164" formatCode="@"/>
    <numFmt numFmtId="165" formatCode="0.0000000000"/>
    <numFmt numFmtId="166" formatCode="0.0000"/>
    <numFmt numFmtId="167" formatCode="0.0000%"/>
    <numFmt numFmtId="168" formatCode="0.000"/>
    <numFmt numFmtId="169" formatCode="0.000%"/>
  </numFmts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165" fontId="3" fillId="5" borderId="1" xfId="0" applyNumberFormat="1" applyFont="1" applyFill="1" applyBorder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 wrapText="1"/>
    </xf>
    <xf numFmtId="167" fontId="3" fillId="4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66" fontId="3" fillId="5" borderId="1" xfId="0" applyNumberFormat="1" applyFont="1" applyFill="1" applyBorder="1" applyAlignment="1">
      <alignment horizontal="center" vertical="center" wrapText="1"/>
    </xf>
    <xf numFmtId="168" fontId="3" fillId="8" borderId="1" xfId="0" applyNumberFormat="1" applyFont="1" applyFill="1" applyBorder="1" applyAlignment="1">
      <alignment horizontal="center" vertical="center" wrapText="1"/>
    </xf>
    <xf numFmtId="169" fontId="3" fillId="8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wrapText="1"/>
    </xf>
    <xf numFmtId="0" fontId="3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561975</xdr:colOff>
      <xdr:row>16</xdr:row>
      <xdr:rowOff>0</xdr:rowOff>
    </xdr:to>
    <xdr:sp macro="" textlink="">
      <xdr:nvSpPr>
        <xdr:cNvPr id="2" name="TextBox 1"/>
        <xdr:cNvSpPr txBox="1"/>
      </xdr:nvSpPr>
      <xdr:spPr>
        <a:xfrm>
          <a:off x="0" y="190500"/>
          <a:ext cx="495300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  <a:p>
          <a:r>
            <a:rPr lang="en-US" sz="1100"/>
            <a:t>重大性評估因子及評估門檻</a:t>
          </a:r>
        </a:p>
        <a:p>
          <a:r>
            <a:rPr lang="en-US" sz="1100"/>
            <a:t>· 重大間接溫室氣體排放源之評估門檻：15</a:t>
          </a:r>
        </a:p>
        <a:p>
          <a:r>
            <a:rPr lang="en-US" sz="1100"/>
            <a:t>· 法規或客戶要求即為該年度重大間接排放源，須進行量化</a:t>
          </a:r>
        </a:p>
        <a:p>
          <a:r>
            <a:rPr lang="en-US" sz="1100"/>
            <a:t>· 未來評估門檻得依營運情形滾動式修正，惟須於盤查報告書闡明修正緣由</a:t>
          </a:r>
        </a:p>
        <a:p>
          <a:r>
            <a:rPr lang="en-US" sz="1100"/>
            <a:t>· 非法規要求之間接排放源重大性評分方式：</a:t>
          </a:r>
        </a:p>
        <a:p>
          <a:r>
            <a:rPr lang="en-US" sz="1100"/>
            <a:t>S= C+R+P+F+V</a:t>
          </a:r>
        </a:p>
        <a:p>
          <a:r>
            <a:rPr lang="en-US" sz="1100"/>
            <a:t>S：總分數 (Significance)</a:t>
          </a:r>
        </a:p>
        <a:p>
          <a:r>
            <a:rPr lang="en-US" sz="1100"/>
            <a:t>C：數據可信度(Credibility)</a:t>
          </a:r>
        </a:p>
        <a:p>
          <a:r>
            <a:rPr lang="en-US" sz="1100"/>
            <a:t>R：排放因子來源 (Risk)</a:t>
          </a:r>
        </a:p>
        <a:p>
          <a:r>
            <a:rPr lang="en-US" sz="1100"/>
            <a:t>P：減量措施推行可行度(Practicability)</a:t>
          </a:r>
        </a:p>
        <a:p>
          <a:r>
            <a:rPr lang="en-US" sz="1100"/>
            <a:t>F：發生頻率 (Frequency)</a:t>
          </a:r>
        </a:p>
        <a:p>
          <a:r>
            <a:rPr lang="en-US" sz="1100"/>
            <a:t>V：排放量 (Volume)</a:t>
          </a:r>
        </a:p>
        <a:p>
          <a:r>
            <a:rPr lang="en-US" sz="1100"/>
            <a:t>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/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2023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15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16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17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18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L26"/>
  <sheetViews>
    <sheetView workbookViewId="0"/>
  </sheetViews>
  <sheetFormatPr defaultRowHeight="15"/>
  <cols>
    <col min="1" max="1" width="18.42578125" customWidth="1"/>
    <col min="2" max="2" width="16.7109375" customWidth="1"/>
    <col min="3" max="3" width="23.85546875" customWidth="1"/>
    <col min="4" max="4" width="18.42578125" customWidth="1"/>
    <col min="5" max="6" width="16.7109375" customWidth="1"/>
    <col min="7" max="8" width="25.42578125" customWidth="1"/>
    <col min="9" max="9" width="18.42578125" customWidth="1"/>
    <col min="10" max="10" width="20.5703125" customWidth="1"/>
    <col min="11" max="11" width="18.42578125" customWidth="1"/>
    <col min="12" max="13" width="16.7109375" customWidth="1"/>
    <col min="14" max="15" width="12.5703125" customWidth="1"/>
    <col min="16" max="29" width="16.7109375" customWidth="1"/>
  </cols>
  <sheetData>
    <row r="3" spans="1:12">
      <c r="A3" s="11" t="s">
        <v>579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2">
      <c r="A4" s="11"/>
      <c r="B4" s="11"/>
      <c r="C4" s="9" t="s">
        <v>29</v>
      </c>
      <c r="D4" s="9" t="s">
        <v>30</v>
      </c>
      <c r="E4" s="9" t="s">
        <v>31</v>
      </c>
      <c r="F4" s="9" t="s">
        <v>32</v>
      </c>
      <c r="G4" s="9" t="s">
        <v>33</v>
      </c>
      <c r="H4" s="9" t="s">
        <v>34</v>
      </c>
      <c r="I4" s="9" t="s">
        <v>35</v>
      </c>
      <c r="J4" s="9" t="s">
        <v>581</v>
      </c>
      <c r="K4" s="9" t="s">
        <v>582</v>
      </c>
    </row>
    <row r="5" spans="1:12">
      <c r="A5" s="9" t="s">
        <v>547</v>
      </c>
      <c r="B5" s="9"/>
      <c r="C5" s="20">
        <f>SUMIF('3-定量盤查'!$J$3:$J$195,"=CO₂",'3-定量盤查'!$O$3:$O$195)-K5</f>
        <v>0</v>
      </c>
      <c r="D5" s="20">
        <f>SUMIF('3-定量盤查'!$J$3:$J$195,"=CH₄",'3-定量盤查'!$O$3:$O$195)+SUMIF('3-定量盤查'!$P$3:$P$195,"=CH₄",'3-定量盤查'!$U$3:$U$195)</f>
        <v>0</v>
      </c>
      <c r="E5" s="20">
        <f>SUMIF('3-定量盤查'!$J$3:$J$195,"=N₂O",'3-定量盤查'!$O$3:$O$195)+SUMIF('3-定量盤查'!$P$3:$P$195,"=N₂O",'3-定量盤查'!$U$3:$U$195)+SUMIF('3-定量盤查'!$V$3:$V$195,"=N₂O",'3-定量盤查'!$AA$3:$AA$195)</f>
        <v>0</v>
      </c>
      <c r="F5" s="20">
        <f>SUMIF('3-定量盤查'!$J$3:$J$195,"=HFCₛ",'3-定量盤查'!$O$3:$O$195)</f>
        <v>0</v>
      </c>
      <c r="G5" s="20">
        <f>SUMIF('3-定量盤查'!$J$3:$J$195,"=PFCₛ",'3-定量盤查'!$O$3:$O$195)</f>
        <v>0</v>
      </c>
      <c r="H5" s="20">
        <f>SUMIF('3-定量盤查'!$J$3:$J$195,"=SF₆",'3-定量盤查'!$O$3:$O$195)</f>
        <v>0</v>
      </c>
      <c r="I5" s="20">
        <f>SUMIF('3-定量盤查'!$J$3:$J$195,"=NF₃",'3-定量盤查'!$O$3:$O$195)</f>
        <v>0</v>
      </c>
      <c r="J5" s="20">
        <f>ROUND(SUM(C5:I5),3)</f>
        <v>0</v>
      </c>
      <c r="K5" s="20">
        <f>SUM('3-定量盤查'!AC3:AC195)</f>
        <v>0</v>
      </c>
    </row>
    <row r="6" spans="1:12">
      <c r="A6" s="9" t="s">
        <v>580</v>
      </c>
      <c r="B6" s="9"/>
      <c r="C6" s="21">
        <f>C5/$J$5</f>
        <v>0</v>
      </c>
      <c r="D6" s="21">
        <f>D5/$J$5</f>
        <v>0</v>
      </c>
      <c r="E6" s="21">
        <f>E5/$J$5</f>
        <v>0</v>
      </c>
      <c r="F6" s="21">
        <f>F5/$J$5</f>
        <v>0</v>
      </c>
      <c r="G6" s="21">
        <f>G5/$J$5</f>
        <v>0</v>
      </c>
      <c r="H6" s="21">
        <f>H5/$J$5</f>
        <v>0</v>
      </c>
      <c r="I6" s="21">
        <f>I5/$J$5</f>
        <v>0</v>
      </c>
      <c r="J6" s="21">
        <f>J5/$J$5</f>
        <v>0</v>
      </c>
      <c r="K6" s="21" t="s">
        <v>583</v>
      </c>
    </row>
    <row r="9" spans="1:12">
      <c r="A9" s="11" t="s">
        <v>584</v>
      </c>
      <c r="B9" s="11"/>
      <c r="C9" s="11"/>
      <c r="D9" s="11"/>
      <c r="E9" s="11"/>
      <c r="F9" s="11"/>
      <c r="G9" s="11"/>
      <c r="H9" s="11"/>
      <c r="I9" s="11"/>
      <c r="J9" s="11"/>
    </row>
    <row r="10" spans="1:12">
      <c r="A10" s="11"/>
      <c r="B10" s="11"/>
      <c r="C10" s="9" t="s">
        <v>29</v>
      </c>
      <c r="D10" s="9" t="s">
        <v>30</v>
      </c>
      <c r="E10" s="9" t="s">
        <v>31</v>
      </c>
      <c r="F10" s="9" t="s">
        <v>32</v>
      </c>
      <c r="G10" s="9" t="s">
        <v>33</v>
      </c>
      <c r="H10" s="9" t="s">
        <v>34</v>
      </c>
      <c r="I10" s="9" t="s">
        <v>35</v>
      </c>
      <c r="J10" s="9" t="s">
        <v>585</v>
      </c>
    </row>
    <row r="11" spans="1:12">
      <c r="A11" s="9" t="s">
        <v>547</v>
      </c>
      <c r="B11" s="9"/>
      <c r="C11" s="20">
        <f>SUMIF('3-定量盤查'!$AE$9:$AE$201,"=1CO₂否",'3-定量盤查'!$O$3:$O$201)</f>
        <v>0</v>
      </c>
      <c r="D11" s="20">
        <f>SUMIF('3-定量盤查'!$AF$9:$AF$201,"=1CH₄",'3-定量盤查'!$O$3:$O$201)+SUMIF('3-定量盤查'!$AG$9:$AG$201,"=1CH₄",'3-定量盤查'!$U$3:$U$201)+SUMIF('3-定量盤查'!$AH$9:$AH$201,"=1CH₄",'3-定量盤查'!$AA$3:$AA$201)</f>
        <v>0</v>
      </c>
      <c r="E11" s="20">
        <f>SUMIF('3-定量盤查'!$AF$9:$AF$201,"=1N₂O",'3-定量盤查'!$O$3:$O$201)+SUMIF('3-定量盤查'!$AG$9:$AG$201,"=1N₂O",'3-定量盤查'!$U$3:$U$201)+SUMIF('3-定量盤查'!$AH$9:$AH$201,"=1N₂O",'3-定量盤查'!$AA$3:$AA$201)</f>
        <v>0</v>
      </c>
      <c r="F11" s="20">
        <f>SUMIF('3-定量盤查'!$AF$9:$AF$201,"=1HFCₛ",'3-定量盤查'!$O$3:$O$201)+SUMIF('3-定量盤查'!$AG$9:$AG$201,"=1HFCₛ",'3-定量盤查'!$U$3:$U$201)+SUMIF('3-定量盤查'!$AH$9:$AH$201,"=1HFCₛ",'3-定量盤查'!$AA$3:$AA$201)</f>
        <v>0</v>
      </c>
      <c r="G11" s="20">
        <f>SUMIF('3-定量盤查'!$AF$9:$AF$201,"=1PFCₛ",'3-定量盤查'!$O$3:$O$201)+SUMIF('3-定量盤查'!$AG$9:$AG$201,"=1PFCₛ",'3-定量盤查'!$U$3:$U$201)+SUMIF('3-定量盤查'!$AH$9:$AH$201,"=1PFCₛ",'3-定量盤查'!$AA$3:$AA$201)</f>
        <v>0</v>
      </c>
      <c r="H11" s="20">
        <f>SUMIF('3-定量盤查'!$AF$9:$AF$201,"=1SF₆",'3-定量盤查'!$O$3:$O$201)+SUMIF('3-定量盤查'!$AG$9:$AG$201,"=1SF₆",'3-定量盤查'!$U$3:$U$201)+SUMIF('3-定量盤查'!$AH$9:$AH$201,"=1SF₆",'3-定量盤查'!$AA$3:$AA$201)</f>
        <v>0</v>
      </c>
      <c r="I11" s="20">
        <f>SUMIF('3-定量盤查'!$AF$9:$AF$201,"=1NF₃",'3-定量盤查'!$O$3:$O$195)+SUMIF('3-定量盤查'!$AG$9:$AG$201,"=1NF₃",'3-定量盤查'!$U$3:$U$195)+SUMIF('3-定量盤查'!$AH$9:$AH$201,"=1NF₃",'3-定量盤查'!$AA$3:$AA$195)</f>
        <v>0</v>
      </c>
      <c r="J11" s="20">
        <f>SUM(C11:I11)</f>
        <v>0</v>
      </c>
    </row>
    <row r="12" spans="1:12">
      <c r="A12" s="9" t="s">
        <v>580</v>
      </c>
      <c r="B12" s="9"/>
      <c r="C12" s="21">
        <f>C11/$J$11</f>
        <v>0</v>
      </c>
      <c r="D12" s="21">
        <f>D11/$J$11</f>
        <v>0</v>
      </c>
      <c r="E12" s="21">
        <f>E11/$J$11</f>
        <v>0</v>
      </c>
      <c r="F12" s="21">
        <f>F11/$J$11</f>
        <v>0</v>
      </c>
      <c r="G12" s="21">
        <f>G11/$J$11</f>
        <v>0</v>
      </c>
      <c r="H12" s="21">
        <f>H11/$J$11</f>
        <v>0</v>
      </c>
      <c r="I12" s="21">
        <f>I11/$J$11</f>
        <v>0</v>
      </c>
      <c r="J12" s="21">
        <f>J11/C17</f>
        <v>0</v>
      </c>
    </row>
    <row r="14" spans="1:12">
      <c r="A14" s="11" t="s">
        <v>586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>
      <c r="A15" s="11"/>
      <c r="B15" s="11"/>
      <c r="C15" s="11" t="s">
        <v>587</v>
      </c>
      <c r="D15" s="11"/>
      <c r="E15" s="11"/>
      <c r="F15" s="11"/>
      <c r="G15" s="11" t="s">
        <v>588</v>
      </c>
      <c r="H15" s="11" t="s">
        <v>589</v>
      </c>
      <c r="I15" s="11" t="s">
        <v>590</v>
      </c>
      <c r="J15" s="11" t="s">
        <v>591</v>
      </c>
      <c r="K15" s="11" t="s">
        <v>592</v>
      </c>
      <c r="L15" s="11" t="s">
        <v>549</v>
      </c>
    </row>
    <row r="16" spans="1:12">
      <c r="A16" s="11"/>
      <c r="B16" s="11"/>
      <c r="C16" s="11" t="s">
        <v>594</v>
      </c>
      <c r="D16" s="11" t="s">
        <v>595</v>
      </c>
      <c r="E16" s="11" t="s">
        <v>596</v>
      </c>
      <c r="F16" s="11" t="s">
        <v>597</v>
      </c>
      <c r="G16" s="11" t="s">
        <v>598</v>
      </c>
      <c r="H16" s="11" t="s">
        <v>599</v>
      </c>
      <c r="I16" s="11" t="s">
        <v>600</v>
      </c>
      <c r="J16" s="11" t="s">
        <v>601</v>
      </c>
      <c r="K16" s="11" t="s">
        <v>602</v>
      </c>
      <c r="L16" s="11"/>
    </row>
    <row r="17" spans="1:12">
      <c r="A17" s="9" t="s">
        <v>547</v>
      </c>
      <c r="B17" s="9"/>
      <c r="C17" s="20">
        <f>SUMIF('3-定量盤查'!$F$3:$F$195,"=1",'3-定量盤查'!$AB$3:$AB$28)</f>
        <v>0</v>
      </c>
      <c r="D17" s="20"/>
      <c r="E17" s="20"/>
      <c r="F17" s="20"/>
      <c r="G17" s="20">
        <f>SUMIF('3-定量盤查'!$F$3:$F$195,"=2",'3-定量盤查'!$AB$3:$AB$195)</f>
        <v>0</v>
      </c>
      <c r="H17" s="20">
        <f>SUMIF('3-定量盤查'!$F$3:$F$195,"=3",'3-定量盤查'!$AB$3:$AB$195)</f>
        <v>0</v>
      </c>
      <c r="I17" s="20">
        <f>SUMIF('3-定量盤查'!$F$3:$F$195,"=4",'3-定量盤查'!$AB$3:$AB$195)</f>
        <v>0</v>
      </c>
      <c r="J17" s="20">
        <f>SUMIF('3-定量盤查'!$F$3:$F$195,"=5",'3-定量盤查'!$AB$3:$AB$195)</f>
        <v>0</v>
      </c>
      <c r="K17" s="20">
        <f>SUMIF('3-定量盤查'!$F$3:$F$195,"=6",'3-定量盤查'!$AB$3:$AB$195)</f>
        <v>0</v>
      </c>
      <c r="L17" s="20">
        <f>J5</f>
        <v>0</v>
      </c>
    </row>
    <row r="18" spans="1:12">
      <c r="A18" s="9"/>
      <c r="B18" s="9"/>
      <c r="C18" s="20">
        <f>SUMIF('3-定量盤查'!$AI$9:$AI$201,"=1E,固定",'3-定量盤查'!$O$3:$O$195)+SUMIF('3-定量盤查'!$AJ$9:$AJ$201,"=1E,固定",'3-定量盤查'!$U$3:$U$195)+SUMIF('3-定量盤查'!$AK$9:$AK$201,"=1E,固定",'3-定量盤查'!$AA$3:$AA$195)-SUMIF('3-定量盤查'!$AL$9:$AL$201,"=1CO2E,固定是",'3-定量盤查'!$O$3:$O$195)</f>
        <v>0</v>
      </c>
      <c r="D18" s="20">
        <f>SUMIF('3-定量盤查'!$AI$9:$AI$201,"=1P,製程",'3-定量盤查'!$O$3:$O$195)+SUMIF('3-定量盤查'!$AJ$9:$AJ$201,"=1P,製程",'3-定量盤查'!$U$3:$U$195)+SUMIF('3-定量盤查'!$AK$9:$AK$201,"=1P,製程",'3-定量盤查'!$AA$3:$AA$195)-SUMIF('3-定量盤查'!$AI$9:$AI$201,"=1CO2P,製程是",'3-定量盤查'!$O$3:$O$195)</f>
        <v>0</v>
      </c>
      <c r="E18" s="20">
        <f>SUMIF('3-定量盤查'!$AI$9:$AI$201,"=1T,移動",'3-定量盤查'!$O$3:$O$195)+SUMIF('3-定量盤查'!$AJ$9:$AJ$201,"=1T,移動",'3-定量盤查'!$U$3:$U$195)+SUMIF('3-定量盤查'!$AK$9:$AK$201,"=1T,移動",'3-定量盤查'!$AA$3:$AA$195)-SUMIF('3-定量盤查'!$AI$9:$AI$201,"=1CO2T,移動是",'3-定量盤查'!$O$3:$O$195)</f>
        <v>0</v>
      </c>
      <c r="F18" s="20">
        <f>SUMIF('3-定量盤查'!$AI$9:$AI$201,"=1F,逸散",'3-定量盤查'!$O$3:$O$195)+SUMIF('3-定量盤查'!$AJ$9:$AJ$201,"=1F,逸散",'3-定量盤查'!$U$3:$U$195)+SUMIF('3-定量盤查'!$AK$9:$AK$201,"=1F,逸散",'3-定量盤查'!$AA$3:$AA$195)-SUMIF('3-定量盤查'!$AI$9:$AI$201,"=1CO2F,逸散是",'3-定量盤查'!$O$3:$O$195)</f>
        <v>0</v>
      </c>
      <c r="G18" s="20"/>
      <c r="H18" s="20"/>
      <c r="I18" s="20"/>
      <c r="J18" s="20"/>
      <c r="K18" s="20"/>
      <c r="L18" s="20"/>
    </row>
    <row r="19" spans="1:12">
      <c r="A19" s="9" t="s">
        <v>593</v>
      </c>
      <c r="B19" s="9"/>
      <c r="C19" s="21">
        <f>C17/L17</f>
        <v>0</v>
      </c>
      <c r="D19" s="21"/>
      <c r="E19" s="21"/>
      <c r="F19" s="21"/>
      <c r="G19" s="21">
        <f>G17/$L$17</f>
        <v>0</v>
      </c>
      <c r="H19" s="21">
        <f>H17/$L$17</f>
        <v>0</v>
      </c>
      <c r="I19" s="21">
        <f>I17/$L$17</f>
        <v>0</v>
      </c>
      <c r="J19" s="21">
        <f>J17/$L$17</f>
        <v>0</v>
      </c>
      <c r="K19" s="21">
        <f>K17/$L$17</f>
        <v>0</v>
      </c>
      <c r="L19" s="21">
        <f>L17/$L$17</f>
        <v>0</v>
      </c>
    </row>
    <row r="20" spans="1:12">
      <c r="A20" s="9"/>
      <c r="B20" s="9"/>
      <c r="C20" s="21">
        <f>C18/$L$17</f>
        <v>0</v>
      </c>
      <c r="D20" s="21">
        <f>D18/$L$17</f>
        <v>0</v>
      </c>
      <c r="E20" s="21">
        <f>E18/$L$17</f>
        <v>0</v>
      </c>
      <c r="F20" s="21">
        <f>F18/$L$17</f>
        <v>0</v>
      </c>
      <c r="G20" s="21"/>
      <c r="H20" s="21"/>
      <c r="I20" s="21"/>
      <c r="J20" s="21"/>
      <c r="K20" s="21"/>
      <c r="L20" s="21"/>
    </row>
    <row r="22" spans="1:12">
      <c r="B22" s="11" t="s">
        <v>603</v>
      </c>
      <c r="C22" s="11"/>
      <c r="D22" s="11"/>
      <c r="E22" s="11"/>
      <c r="G22" s="11" t="s">
        <v>611</v>
      </c>
      <c r="H22" s="11"/>
      <c r="I22" s="11"/>
      <c r="J22" s="11"/>
      <c r="K22" s="11"/>
      <c r="L22" s="11"/>
    </row>
    <row r="23" spans="1:12">
      <c r="B23" s="11" t="s">
        <v>604</v>
      </c>
      <c r="C23" s="11" t="s">
        <v>605</v>
      </c>
      <c r="D23" s="11" t="s">
        <v>606</v>
      </c>
      <c r="E23" s="11" t="s">
        <v>607</v>
      </c>
      <c r="G23" s="9" t="s">
        <v>612</v>
      </c>
      <c r="H23" s="9" t="s">
        <v>613</v>
      </c>
      <c r="I23" s="9" t="s">
        <v>614</v>
      </c>
      <c r="J23" s="9"/>
      <c r="K23" s="9"/>
      <c r="L23" s="9"/>
    </row>
    <row r="24" spans="1:12">
      <c r="B24" s="11" t="s">
        <v>618</v>
      </c>
      <c r="C24" s="11" t="s">
        <v>619</v>
      </c>
      <c r="D24" s="11" t="s">
        <v>620</v>
      </c>
      <c r="E24" s="11" t="s">
        <v>621</v>
      </c>
      <c r="G24" s="20">
        <f>SUM('5-不確定性之評估'!AG5:AG197)+SUM('5-不確定性之評估'!AH5:AH197)+SUM('5-不確定性之評估'!AI5:AI197)</f>
        <v>0</v>
      </c>
      <c r="H24" s="20">
        <f>SUM('3-定量盤查'!AM9:AM201)</f>
        <v>0</v>
      </c>
      <c r="I24" s="9"/>
      <c r="J24" s="9"/>
      <c r="K24" s="9"/>
      <c r="L24" s="9"/>
    </row>
    <row r="25" spans="1:12">
      <c r="B25" s="9" t="s">
        <v>608</v>
      </c>
      <c r="C25" s="20">
        <f>COUNTIF('4-數據品質管理'!M4:M196,"=1")</f>
        <v>0</v>
      </c>
      <c r="D25" s="20">
        <f>COUNTIF('4-數據品質管理'!M4:M196,"=2")</f>
        <v>0</v>
      </c>
      <c r="E25" s="20">
        <f>COUNTIF('4-數據品質管理'!M4:M196,"=3")</f>
        <v>0</v>
      </c>
      <c r="G25" s="9" t="s">
        <v>615</v>
      </c>
      <c r="H25" s="9"/>
      <c r="I25" s="9" t="s">
        <v>616</v>
      </c>
      <c r="J25" s="9"/>
      <c r="K25" s="9" t="s">
        <v>617</v>
      </c>
      <c r="L25" s="9"/>
    </row>
    <row r="26" spans="1:12">
      <c r="B26" s="9" t="s">
        <v>609</v>
      </c>
      <c r="C26" s="20">
        <f>SUM('4-數據品質管理'!N4:N196)</f>
        <v>0</v>
      </c>
      <c r="D26" s="9" t="s">
        <v>610</v>
      </c>
      <c r="E26" s="20">
        <f>IF(C26&lt;10,"第一級",IF(C26&lt;19,"第二級",IF(C26&lt;=27,"第三級","-")))</f>
        <v>0</v>
      </c>
      <c r="G26" s="20">
        <f>G24/H24</f>
        <v>0</v>
      </c>
      <c r="H26" s="20"/>
      <c r="I26" s="20">
        <f>(SUM('5-不確定性之評估'!AE5:AE197))^0.5/SUM('5-不確定性之評估'!AG5:AG197,'5-不確定性之評估'!AH5:AH197,'5-不確定性之評估'!AI5:AI197)</f>
        <v>0</v>
      </c>
      <c r="J26" s="20"/>
      <c r="K26" s="20">
        <f>(SUM('5-不確定性之評估'!AF5:AF197))^0.5/SUM('5-不確定性之評估'!AG5:AG197,'5-不確定性之評估'!AH5:AH197,'5-不確定性之評估'!AI5:AI197)</f>
        <v>0</v>
      </c>
      <c r="L26" s="20"/>
    </row>
  </sheetData>
  <mergeCells count="24">
    <mergeCell ref="A3:K3"/>
    <mergeCell ref="A4:B4"/>
    <mergeCell ref="A5:B5"/>
    <mergeCell ref="A6:B6"/>
    <mergeCell ref="A9:J9"/>
    <mergeCell ref="A11:B11"/>
    <mergeCell ref="A12:B12"/>
    <mergeCell ref="A10:B10"/>
    <mergeCell ref="A14:L14"/>
    <mergeCell ref="C15:F15"/>
    <mergeCell ref="A15:B16"/>
    <mergeCell ref="A17:B18"/>
    <mergeCell ref="A19:B20"/>
    <mergeCell ref="C17:F17"/>
    <mergeCell ref="C19:F19"/>
    <mergeCell ref="B22:E22"/>
    <mergeCell ref="G22:L22"/>
    <mergeCell ref="I23:L24"/>
    <mergeCell ref="G25:H25"/>
    <mergeCell ref="I25:J25"/>
    <mergeCell ref="K25:L25"/>
    <mergeCell ref="G26:H26"/>
    <mergeCell ref="I26:J26"/>
    <mergeCell ref="K26:L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558"/>
  <sheetViews>
    <sheetView workbookViewId="0"/>
  </sheetViews>
  <sheetFormatPr defaultRowHeight="15"/>
  <cols>
    <col min="1" max="1" width="10.85546875" customWidth="1"/>
    <col min="2" max="2" width="13.7109375" customWidth="1"/>
    <col min="3" max="3" width="42.85546875" customWidth="1"/>
    <col min="4" max="4" width="36.85546875" customWidth="1"/>
  </cols>
  <sheetData>
    <row r="1" spans="1:4">
      <c r="A1" s="22" t="s">
        <v>540</v>
      </c>
      <c r="B1" s="22" t="s">
        <v>622</v>
      </c>
      <c r="C1" s="22" t="s">
        <v>623</v>
      </c>
      <c r="D1" s="22" t="s">
        <v>624</v>
      </c>
    </row>
    <row r="2" spans="1:4">
      <c r="A2" s="11">
        <v>1</v>
      </c>
      <c r="B2" s="11" t="s">
        <v>625</v>
      </c>
      <c r="C2" s="11" t="s">
        <v>626</v>
      </c>
      <c r="D2" s="11" t="s">
        <v>627</v>
      </c>
    </row>
    <row r="3" spans="1:4">
      <c r="A3" s="11">
        <v>2</v>
      </c>
      <c r="B3" s="11" t="s">
        <v>628</v>
      </c>
      <c r="C3" s="11" t="s">
        <v>629</v>
      </c>
      <c r="D3" s="11" t="s">
        <v>630</v>
      </c>
    </row>
    <row r="4" spans="1:4">
      <c r="A4" s="11">
        <v>3</v>
      </c>
      <c r="B4" s="11" t="s">
        <v>631</v>
      </c>
      <c r="C4" s="11" t="s">
        <v>632</v>
      </c>
      <c r="D4" s="11" t="s">
        <v>633</v>
      </c>
    </row>
    <row r="5" spans="1:4">
      <c r="A5" s="11">
        <v>4</v>
      </c>
      <c r="B5" s="11" t="s">
        <v>634</v>
      </c>
      <c r="C5" s="11" t="s">
        <v>635</v>
      </c>
      <c r="D5" s="11" t="s">
        <v>636</v>
      </c>
    </row>
    <row r="6" spans="1:4">
      <c r="A6" s="11">
        <v>5</v>
      </c>
      <c r="B6" s="11" t="s">
        <v>637</v>
      </c>
      <c r="C6" s="11" t="s">
        <v>638</v>
      </c>
      <c r="D6" s="11" t="s">
        <v>639</v>
      </c>
    </row>
    <row r="7" spans="1:4">
      <c r="A7" s="11">
        <v>6</v>
      </c>
      <c r="B7" s="11" t="s">
        <v>640</v>
      </c>
      <c r="C7" s="11" t="s">
        <v>641</v>
      </c>
      <c r="D7" s="11" t="s">
        <v>642</v>
      </c>
    </row>
    <row r="8" spans="1:4">
      <c r="A8" s="11">
        <v>7</v>
      </c>
      <c r="B8" s="11" t="s">
        <v>643</v>
      </c>
      <c r="C8" s="11" t="s">
        <v>644</v>
      </c>
      <c r="D8" s="11" t="s">
        <v>645</v>
      </c>
    </row>
    <row r="9" spans="1:4">
      <c r="A9" s="11">
        <v>8</v>
      </c>
      <c r="B9" s="11" t="s">
        <v>646</v>
      </c>
      <c r="C9" s="11" t="s">
        <v>647</v>
      </c>
      <c r="D9" s="11" t="s">
        <v>648</v>
      </c>
    </row>
    <row r="10" spans="1:4">
      <c r="A10" s="11">
        <v>9</v>
      </c>
      <c r="B10" s="11" t="s">
        <v>649</v>
      </c>
      <c r="C10" s="11" t="s">
        <v>650</v>
      </c>
      <c r="D10" s="11" t="s">
        <v>651</v>
      </c>
    </row>
    <row r="11" spans="1:4">
      <c r="A11" s="11">
        <v>10</v>
      </c>
      <c r="B11" s="11" t="s">
        <v>652</v>
      </c>
      <c r="C11" s="11" t="s">
        <v>653</v>
      </c>
      <c r="D11" s="11" t="s">
        <v>654</v>
      </c>
    </row>
    <row r="12" spans="1:4">
      <c r="A12" s="11">
        <v>11</v>
      </c>
      <c r="B12" s="11" t="s">
        <v>655</v>
      </c>
      <c r="C12" s="11" t="s">
        <v>656</v>
      </c>
      <c r="D12" s="11" t="s">
        <v>657</v>
      </c>
    </row>
    <row r="13" spans="1:4">
      <c r="A13" s="11">
        <v>12</v>
      </c>
      <c r="B13" s="11" t="s">
        <v>658</v>
      </c>
      <c r="C13" s="11" t="s">
        <v>659</v>
      </c>
      <c r="D13" s="11" t="s">
        <v>660</v>
      </c>
    </row>
    <row r="14" spans="1:4">
      <c r="A14" s="11">
        <v>13</v>
      </c>
      <c r="B14" s="11" t="s">
        <v>661</v>
      </c>
      <c r="C14" s="11" t="s">
        <v>662</v>
      </c>
      <c r="D14" s="11" t="s">
        <v>663</v>
      </c>
    </row>
    <row r="15" spans="1:4">
      <c r="A15" s="11">
        <v>14</v>
      </c>
      <c r="B15" s="11" t="s">
        <v>664</v>
      </c>
      <c r="C15" s="11" t="s">
        <v>665</v>
      </c>
      <c r="D15" s="11" t="s">
        <v>666</v>
      </c>
    </row>
    <row r="16" spans="1:4">
      <c r="A16" s="11">
        <v>15</v>
      </c>
      <c r="B16" s="11" t="s">
        <v>667</v>
      </c>
      <c r="C16" s="11" t="s">
        <v>668</v>
      </c>
      <c r="D16" s="11" t="s">
        <v>669</v>
      </c>
    </row>
    <row r="17" spans="1:4">
      <c r="A17" s="11">
        <v>16</v>
      </c>
      <c r="B17" s="11" t="s">
        <v>670</v>
      </c>
      <c r="C17" s="11" t="s">
        <v>671</v>
      </c>
      <c r="D17" s="11" t="s">
        <v>672</v>
      </c>
    </row>
    <row r="18" spans="1:4">
      <c r="A18" s="11">
        <v>17</v>
      </c>
      <c r="B18" s="11" t="s">
        <v>673</v>
      </c>
      <c r="C18" s="11" t="s">
        <v>674</v>
      </c>
      <c r="D18" s="11" t="s">
        <v>675</v>
      </c>
    </row>
    <row r="19" spans="1:4">
      <c r="A19" s="11">
        <v>18</v>
      </c>
      <c r="B19" s="11" t="s">
        <v>676</v>
      </c>
      <c r="C19" s="11" t="s">
        <v>677</v>
      </c>
      <c r="D19" s="11" t="s">
        <v>678</v>
      </c>
    </row>
    <row r="20" spans="1:4">
      <c r="A20" s="11">
        <v>19</v>
      </c>
      <c r="B20" s="11" t="s">
        <v>679</v>
      </c>
      <c r="C20" s="11" t="s">
        <v>680</v>
      </c>
      <c r="D20" s="11" t="s">
        <v>681</v>
      </c>
    </row>
    <row r="21" spans="1:4">
      <c r="A21" s="11">
        <v>20</v>
      </c>
      <c r="B21" s="11" t="s">
        <v>682</v>
      </c>
      <c r="C21" s="11" t="s">
        <v>683</v>
      </c>
      <c r="D21" s="11" t="s">
        <v>684</v>
      </c>
    </row>
    <row r="22" spans="1:4">
      <c r="A22" s="11">
        <v>21</v>
      </c>
      <c r="B22" s="11" t="s">
        <v>685</v>
      </c>
      <c r="C22" s="11" t="s">
        <v>686</v>
      </c>
      <c r="D22" s="11" t="s">
        <v>687</v>
      </c>
    </row>
    <row r="23" spans="1:4">
      <c r="A23" s="11">
        <v>22</v>
      </c>
      <c r="B23" s="11" t="s">
        <v>688</v>
      </c>
      <c r="C23" s="11" t="s">
        <v>689</v>
      </c>
      <c r="D23" s="11" t="s">
        <v>690</v>
      </c>
    </row>
    <row r="24" spans="1:4">
      <c r="A24" s="11">
        <v>23</v>
      </c>
      <c r="B24" s="11" t="s">
        <v>691</v>
      </c>
      <c r="C24" s="11" t="s">
        <v>692</v>
      </c>
      <c r="D24" s="11" t="s">
        <v>693</v>
      </c>
    </row>
    <row r="25" spans="1:4">
      <c r="A25" s="11">
        <v>24</v>
      </c>
      <c r="B25" s="11" t="s">
        <v>694</v>
      </c>
      <c r="C25" s="11" t="s">
        <v>695</v>
      </c>
      <c r="D25" s="11" t="s">
        <v>696</v>
      </c>
    </row>
    <row r="26" spans="1:4">
      <c r="A26" s="11">
        <v>25</v>
      </c>
      <c r="B26" s="11" t="s">
        <v>697</v>
      </c>
      <c r="C26" s="11" t="s">
        <v>698</v>
      </c>
      <c r="D26" s="11" t="s">
        <v>699</v>
      </c>
    </row>
    <row r="27" spans="1:4">
      <c r="A27" s="11">
        <v>26</v>
      </c>
      <c r="B27" s="11" t="s">
        <v>700</v>
      </c>
      <c r="C27" s="11" t="s">
        <v>701</v>
      </c>
      <c r="D27" s="11" t="s">
        <v>702</v>
      </c>
    </row>
    <row r="28" spans="1:4">
      <c r="A28" s="11">
        <v>27</v>
      </c>
      <c r="B28" s="11" t="s">
        <v>703</v>
      </c>
      <c r="C28" s="11" t="s">
        <v>704</v>
      </c>
      <c r="D28" s="11" t="s">
        <v>705</v>
      </c>
    </row>
    <row r="29" spans="1:4">
      <c r="A29" s="11">
        <v>28</v>
      </c>
      <c r="B29" s="11" t="s">
        <v>706</v>
      </c>
      <c r="C29" s="11" t="s">
        <v>707</v>
      </c>
      <c r="D29" s="11" t="s">
        <v>708</v>
      </c>
    </row>
    <row r="30" spans="1:4">
      <c r="A30" s="11">
        <v>29</v>
      </c>
      <c r="B30" s="11" t="s">
        <v>709</v>
      </c>
      <c r="C30" s="11" t="s">
        <v>710</v>
      </c>
      <c r="D30" s="11" t="s">
        <v>711</v>
      </c>
    </row>
    <row r="31" spans="1:4">
      <c r="A31" s="11">
        <v>30</v>
      </c>
      <c r="B31" s="11" t="s">
        <v>712</v>
      </c>
      <c r="C31" s="11" t="s">
        <v>713</v>
      </c>
      <c r="D31" s="11" t="s">
        <v>714</v>
      </c>
    </row>
    <row r="32" spans="1:4">
      <c r="A32" s="11">
        <v>31</v>
      </c>
      <c r="B32" s="11" t="s">
        <v>715</v>
      </c>
      <c r="C32" s="11" t="s">
        <v>716</v>
      </c>
      <c r="D32" s="11" t="s">
        <v>717</v>
      </c>
    </row>
    <row r="33" spans="1:4">
      <c r="A33" s="11">
        <v>32</v>
      </c>
      <c r="B33" s="11" t="s">
        <v>718</v>
      </c>
      <c r="C33" s="11" t="s">
        <v>719</v>
      </c>
      <c r="D33" s="11" t="s">
        <v>720</v>
      </c>
    </row>
    <row r="34" spans="1:4">
      <c r="A34" s="11">
        <v>33</v>
      </c>
      <c r="B34" s="11" t="s">
        <v>721</v>
      </c>
      <c r="C34" s="11" t="s">
        <v>722</v>
      </c>
      <c r="D34" s="11" t="s">
        <v>723</v>
      </c>
    </row>
    <row r="35" spans="1:4">
      <c r="A35" s="11">
        <v>34</v>
      </c>
      <c r="B35" s="11" t="s">
        <v>724</v>
      </c>
      <c r="C35" s="11" t="s">
        <v>725</v>
      </c>
      <c r="D35" s="11" t="s">
        <v>726</v>
      </c>
    </row>
    <row r="36" spans="1:4">
      <c r="A36" s="11">
        <v>35</v>
      </c>
      <c r="B36" s="11" t="s">
        <v>727</v>
      </c>
      <c r="C36" s="11" t="s">
        <v>728</v>
      </c>
      <c r="D36" s="11" t="s">
        <v>729</v>
      </c>
    </row>
    <row r="37" spans="1:4">
      <c r="A37" s="11">
        <v>36</v>
      </c>
      <c r="B37" s="11" t="s">
        <v>730</v>
      </c>
      <c r="C37" s="11" t="s">
        <v>731</v>
      </c>
      <c r="D37" s="11" t="s">
        <v>732</v>
      </c>
    </row>
    <row r="38" spans="1:4">
      <c r="A38" s="11">
        <v>37</v>
      </c>
      <c r="B38" s="11" t="s">
        <v>733</v>
      </c>
      <c r="C38" s="11" t="s">
        <v>734</v>
      </c>
      <c r="D38" s="11" t="s">
        <v>735</v>
      </c>
    </row>
    <row r="39" spans="1:4">
      <c r="A39" s="11">
        <v>38</v>
      </c>
      <c r="B39" s="11" t="s">
        <v>736</v>
      </c>
      <c r="C39" s="11" t="s">
        <v>737</v>
      </c>
      <c r="D39" s="11" t="s">
        <v>738</v>
      </c>
    </row>
    <row r="40" spans="1:4">
      <c r="A40" s="11">
        <v>39</v>
      </c>
      <c r="B40" s="11" t="s">
        <v>739</v>
      </c>
      <c r="C40" s="11" t="s">
        <v>740</v>
      </c>
      <c r="D40" s="11" t="s">
        <v>741</v>
      </c>
    </row>
    <row r="41" spans="1:4">
      <c r="A41" s="11">
        <v>40</v>
      </c>
      <c r="B41" s="11" t="s">
        <v>742</v>
      </c>
      <c r="C41" s="11" t="s">
        <v>743</v>
      </c>
      <c r="D41" s="11" t="s">
        <v>744</v>
      </c>
    </row>
    <row r="42" spans="1:4">
      <c r="A42" s="11">
        <v>41</v>
      </c>
      <c r="B42" s="11" t="s">
        <v>745</v>
      </c>
      <c r="C42" s="11" t="s">
        <v>746</v>
      </c>
      <c r="D42" s="11" t="s">
        <v>747</v>
      </c>
    </row>
    <row r="43" spans="1:4">
      <c r="A43" s="11">
        <v>42</v>
      </c>
      <c r="B43" s="11" t="s">
        <v>748</v>
      </c>
      <c r="C43" s="11" t="s">
        <v>749</v>
      </c>
      <c r="D43" s="11" t="s">
        <v>750</v>
      </c>
    </row>
    <row r="44" spans="1:4">
      <c r="A44" s="11">
        <v>43</v>
      </c>
      <c r="B44" s="11" t="s">
        <v>751</v>
      </c>
      <c r="C44" s="11" t="s">
        <v>752</v>
      </c>
      <c r="D44" s="11" t="s">
        <v>753</v>
      </c>
    </row>
    <row r="45" spans="1:4">
      <c r="A45" s="11">
        <v>44</v>
      </c>
      <c r="B45" s="11" t="s">
        <v>754</v>
      </c>
      <c r="C45" s="11" t="s">
        <v>755</v>
      </c>
      <c r="D45" s="11" t="s">
        <v>756</v>
      </c>
    </row>
    <row r="46" spans="1:4">
      <c r="A46" s="11">
        <v>45</v>
      </c>
      <c r="B46" s="11" t="s">
        <v>757</v>
      </c>
      <c r="C46" s="11" t="s">
        <v>758</v>
      </c>
      <c r="D46" s="11" t="s">
        <v>759</v>
      </c>
    </row>
    <row r="47" spans="1:4">
      <c r="A47" s="11">
        <v>46</v>
      </c>
      <c r="B47" s="11" t="s">
        <v>760</v>
      </c>
      <c r="C47" s="11" t="s">
        <v>761</v>
      </c>
      <c r="D47" s="11" t="s">
        <v>762</v>
      </c>
    </row>
    <row r="48" spans="1:4">
      <c r="A48" s="11">
        <v>47</v>
      </c>
      <c r="B48" s="11" t="s">
        <v>763</v>
      </c>
      <c r="C48" s="11" t="s">
        <v>764</v>
      </c>
      <c r="D48" s="11" t="s">
        <v>765</v>
      </c>
    </row>
    <row r="49" spans="1:4">
      <c r="A49" s="11">
        <v>48</v>
      </c>
      <c r="B49" s="11" t="s">
        <v>766</v>
      </c>
      <c r="C49" s="11" t="s">
        <v>767</v>
      </c>
      <c r="D49" s="11" t="s">
        <v>768</v>
      </c>
    </row>
    <row r="50" spans="1:4">
      <c r="A50" s="11">
        <v>49</v>
      </c>
      <c r="B50" s="11" t="s">
        <v>769</v>
      </c>
      <c r="C50" s="11" t="s">
        <v>770</v>
      </c>
      <c r="D50" s="11" t="s">
        <v>771</v>
      </c>
    </row>
    <row r="51" spans="1:4">
      <c r="A51" s="11">
        <v>50</v>
      </c>
      <c r="B51" s="11" t="s">
        <v>772</v>
      </c>
      <c r="C51" s="11" t="s">
        <v>773</v>
      </c>
      <c r="D51" s="11" t="s">
        <v>774</v>
      </c>
    </row>
    <row r="52" spans="1:4">
      <c r="A52" s="11">
        <v>51</v>
      </c>
      <c r="B52" s="11" t="s">
        <v>775</v>
      </c>
      <c r="C52" s="11" t="s">
        <v>776</v>
      </c>
      <c r="D52" s="11" t="s">
        <v>777</v>
      </c>
    </row>
    <row r="53" spans="1:4">
      <c r="A53" s="11">
        <v>52</v>
      </c>
      <c r="B53" s="11">
        <v>1000</v>
      </c>
      <c r="C53" s="11" t="s">
        <v>778</v>
      </c>
      <c r="D53" s="11" t="s">
        <v>779</v>
      </c>
    </row>
    <row r="54" spans="1:4">
      <c r="A54" s="11">
        <v>53</v>
      </c>
      <c r="B54" s="11">
        <v>1111</v>
      </c>
      <c r="C54" s="11" t="s">
        <v>780</v>
      </c>
      <c r="D54" s="11" t="s">
        <v>781</v>
      </c>
    </row>
    <row r="55" spans="1:4">
      <c r="A55" s="11">
        <v>54</v>
      </c>
      <c r="B55" s="11">
        <v>1112</v>
      </c>
      <c r="C55" s="11" t="s">
        <v>782</v>
      </c>
      <c r="D55" s="11" t="s">
        <v>783</v>
      </c>
    </row>
    <row r="56" spans="1:4">
      <c r="A56" s="11">
        <v>55</v>
      </c>
      <c r="B56" s="11">
        <v>1113</v>
      </c>
      <c r="C56" s="11" t="s">
        <v>784</v>
      </c>
      <c r="D56" s="11" t="s">
        <v>785</v>
      </c>
    </row>
    <row r="57" spans="1:4">
      <c r="A57" s="11">
        <v>56</v>
      </c>
      <c r="B57" s="11">
        <v>1114</v>
      </c>
      <c r="C57" s="11" t="s">
        <v>786</v>
      </c>
      <c r="D57" s="11" t="s">
        <v>787</v>
      </c>
    </row>
    <row r="58" spans="1:4">
      <c r="A58" s="11">
        <v>57</v>
      </c>
      <c r="B58" s="11">
        <v>1119</v>
      </c>
      <c r="C58" s="11" t="s">
        <v>788</v>
      </c>
      <c r="D58" s="11" t="s">
        <v>789</v>
      </c>
    </row>
    <row r="59" spans="1:4">
      <c r="A59" s="11">
        <v>58</v>
      </c>
      <c r="B59" s="11">
        <v>1121</v>
      </c>
      <c r="C59" s="11" t="s">
        <v>790</v>
      </c>
      <c r="D59" s="11" t="s">
        <v>791</v>
      </c>
    </row>
    <row r="60" spans="1:4">
      <c r="A60" s="11">
        <v>59</v>
      </c>
      <c r="B60" s="11">
        <v>1122</v>
      </c>
      <c r="C60" s="11" t="s">
        <v>792</v>
      </c>
      <c r="D60" s="11" t="s">
        <v>793</v>
      </c>
    </row>
    <row r="61" spans="1:4">
      <c r="A61" s="11">
        <v>60</v>
      </c>
      <c r="B61" s="11">
        <v>1123</v>
      </c>
      <c r="C61" s="11" t="s">
        <v>794</v>
      </c>
      <c r="D61" s="11" t="s">
        <v>795</v>
      </c>
    </row>
    <row r="62" spans="1:4">
      <c r="A62" s="11">
        <v>61</v>
      </c>
      <c r="B62" s="11">
        <v>1124</v>
      </c>
      <c r="C62" s="11" t="s">
        <v>796</v>
      </c>
      <c r="D62" s="11" t="s">
        <v>797</v>
      </c>
    </row>
    <row r="63" spans="1:4">
      <c r="A63" s="11">
        <v>62</v>
      </c>
      <c r="B63" s="11">
        <v>1125</v>
      </c>
      <c r="C63" s="11" t="s">
        <v>798</v>
      </c>
      <c r="D63" s="11" t="s">
        <v>799</v>
      </c>
    </row>
    <row r="64" spans="1:4">
      <c r="A64" s="11">
        <v>63</v>
      </c>
      <c r="B64" s="11">
        <v>1129</v>
      </c>
      <c r="C64" s="11" t="s">
        <v>800</v>
      </c>
      <c r="D64" s="11" t="s">
        <v>801</v>
      </c>
    </row>
    <row r="65" spans="1:4">
      <c r="A65" s="11">
        <v>64</v>
      </c>
      <c r="B65" s="11">
        <v>1130</v>
      </c>
      <c r="C65" s="11" t="s">
        <v>802</v>
      </c>
      <c r="D65" s="11" t="s">
        <v>803</v>
      </c>
    </row>
    <row r="66" spans="1:4">
      <c r="A66" s="11">
        <v>65</v>
      </c>
      <c r="B66" s="11">
        <v>1140</v>
      </c>
      <c r="C66" s="11" t="s">
        <v>804</v>
      </c>
      <c r="D66" s="11" t="s">
        <v>805</v>
      </c>
    </row>
    <row r="67" spans="1:4">
      <c r="A67" s="11">
        <v>66</v>
      </c>
      <c r="B67" s="11">
        <v>1151</v>
      </c>
      <c r="C67" s="11" t="s">
        <v>806</v>
      </c>
      <c r="D67" s="11" t="s">
        <v>807</v>
      </c>
    </row>
    <row r="68" spans="1:4">
      <c r="A68" s="11">
        <v>67</v>
      </c>
      <c r="B68" s="11">
        <v>1152</v>
      </c>
      <c r="C68" s="11" t="s">
        <v>808</v>
      </c>
      <c r="D68" s="11" t="s">
        <v>809</v>
      </c>
    </row>
    <row r="69" spans="1:4">
      <c r="A69" s="11">
        <v>68</v>
      </c>
      <c r="B69" s="11">
        <v>1159</v>
      </c>
      <c r="C69" s="11" t="s">
        <v>810</v>
      </c>
      <c r="D69" s="11" t="s">
        <v>811</v>
      </c>
    </row>
    <row r="70" spans="1:4">
      <c r="A70" s="11">
        <v>69</v>
      </c>
      <c r="B70" s="11">
        <v>1211</v>
      </c>
      <c r="C70" s="11" t="s">
        <v>812</v>
      </c>
      <c r="D70" s="11" t="s">
        <v>813</v>
      </c>
    </row>
    <row r="71" spans="1:4">
      <c r="A71" s="11">
        <v>70</v>
      </c>
      <c r="B71" s="11">
        <v>1212</v>
      </c>
      <c r="C71" s="11" t="s">
        <v>814</v>
      </c>
      <c r="D71" s="11" t="s">
        <v>815</v>
      </c>
    </row>
    <row r="72" spans="1:4">
      <c r="A72" s="11">
        <v>71</v>
      </c>
      <c r="B72" s="11">
        <v>1221</v>
      </c>
      <c r="C72" s="11" t="s">
        <v>816</v>
      </c>
      <c r="D72" s="11" t="s">
        <v>817</v>
      </c>
    </row>
    <row r="73" spans="1:4">
      <c r="A73" s="11">
        <v>72</v>
      </c>
      <c r="B73" s="11">
        <v>1222</v>
      </c>
      <c r="C73" s="11" t="s">
        <v>818</v>
      </c>
      <c r="D73" s="11" t="s">
        <v>819</v>
      </c>
    </row>
    <row r="74" spans="1:4">
      <c r="A74" s="11">
        <v>73</v>
      </c>
      <c r="B74" s="11">
        <v>1231</v>
      </c>
      <c r="C74" s="11" t="s">
        <v>820</v>
      </c>
      <c r="D74" s="11" t="s">
        <v>821</v>
      </c>
    </row>
    <row r="75" spans="1:4">
      <c r="A75" s="11">
        <v>74</v>
      </c>
      <c r="B75" s="11">
        <v>1232</v>
      </c>
      <c r="C75" s="11" t="s">
        <v>822</v>
      </c>
      <c r="D75" s="11" t="s">
        <v>823</v>
      </c>
    </row>
    <row r="76" spans="1:4">
      <c r="A76" s="11">
        <v>75</v>
      </c>
      <c r="B76" s="11">
        <v>1233</v>
      </c>
      <c r="C76" s="11" t="s">
        <v>824</v>
      </c>
      <c r="D76" s="11" t="s">
        <v>825</v>
      </c>
    </row>
    <row r="77" spans="1:4">
      <c r="A77" s="11">
        <v>76</v>
      </c>
      <c r="B77" s="11">
        <v>1239</v>
      </c>
      <c r="C77" s="11" t="s">
        <v>826</v>
      </c>
      <c r="D77" s="11" t="s">
        <v>827</v>
      </c>
    </row>
    <row r="78" spans="1:4">
      <c r="A78" s="11">
        <v>77</v>
      </c>
      <c r="B78" s="11">
        <v>1301</v>
      </c>
      <c r="C78" s="11" t="s">
        <v>828</v>
      </c>
      <c r="D78" s="11" t="s">
        <v>829</v>
      </c>
    </row>
    <row r="79" spans="1:4">
      <c r="A79" s="11">
        <v>78</v>
      </c>
      <c r="B79" s="11">
        <v>1302</v>
      </c>
      <c r="C79" s="11" t="s">
        <v>830</v>
      </c>
      <c r="D79" s="11" t="s">
        <v>831</v>
      </c>
    </row>
    <row r="80" spans="1:4">
      <c r="A80" s="11">
        <v>79</v>
      </c>
      <c r="B80" s="11">
        <v>1303</v>
      </c>
      <c r="C80" s="11" t="s">
        <v>832</v>
      </c>
      <c r="D80" s="11" t="s">
        <v>833</v>
      </c>
    </row>
    <row r="81" spans="1:4">
      <c r="A81" s="11">
        <v>80</v>
      </c>
      <c r="B81" s="11">
        <v>1309</v>
      </c>
      <c r="C81" s="11" t="s">
        <v>834</v>
      </c>
      <c r="D81" s="11" t="s">
        <v>835</v>
      </c>
    </row>
    <row r="82" spans="1:4">
      <c r="A82" s="11">
        <v>81</v>
      </c>
      <c r="B82" s="11">
        <v>1401</v>
      </c>
      <c r="C82" s="11" t="s">
        <v>836</v>
      </c>
      <c r="D82" s="11" t="s">
        <v>837</v>
      </c>
    </row>
    <row r="83" spans="1:4">
      <c r="A83" s="11">
        <v>82</v>
      </c>
      <c r="B83" s="11">
        <v>1402</v>
      </c>
      <c r="C83" s="11" t="s">
        <v>838</v>
      </c>
      <c r="D83" s="11" t="s">
        <v>839</v>
      </c>
    </row>
    <row r="84" spans="1:4">
      <c r="A84" s="11">
        <v>83</v>
      </c>
      <c r="B84" s="11">
        <v>1403</v>
      </c>
      <c r="C84" s="11" t="s">
        <v>840</v>
      </c>
      <c r="D84" s="11" t="s">
        <v>841</v>
      </c>
    </row>
    <row r="85" spans="1:4">
      <c r="A85" s="11">
        <v>84</v>
      </c>
      <c r="B85" s="11">
        <v>1404</v>
      </c>
      <c r="C85" s="11" t="s">
        <v>842</v>
      </c>
      <c r="D85" s="11" t="s">
        <v>843</v>
      </c>
    </row>
    <row r="86" spans="1:4">
      <c r="A86" s="11">
        <v>85</v>
      </c>
      <c r="B86" s="11">
        <v>1409</v>
      </c>
      <c r="C86" s="11" t="s">
        <v>844</v>
      </c>
      <c r="D86" s="11" t="s">
        <v>845</v>
      </c>
    </row>
    <row r="87" spans="1:4">
      <c r="A87" s="11">
        <v>86</v>
      </c>
      <c r="B87" s="11">
        <v>1511</v>
      </c>
      <c r="C87" s="11" t="s">
        <v>846</v>
      </c>
      <c r="D87" s="11" t="s">
        <v>847</v>
      </c>
    </row>
    <row r="88" spans="1:4">
      <c r="A88" s="11">
        <v>87</v>
      </c>
      <c r="B88" s="11">
        <v>1512</v>
      </c>
      <c r="C88" s="11" t="s">
        <v>848</v>
      </c>
      <c r="D88" s="11" t="s">
        <v>849</v>
      </c>
    </row>
    <row r="89" spans="1:4">
      <c r="A89" s="11">
        <v>88</v>
      </c>
      <c r="B89" s="11">
        <v>1513</v>
      </c>
      <c r="C89" s="11" t="s">
        <v>850</v>
      </c>
      <c r="D89" s="11" t="s">
        <v>851</v>
      </c>
    </row>
    <row r="90" spans="1:4">
      <c r="A90" s="11">
        <v>89</v>
      </c>
      <c r="B90" s="11">
        <v>1520</v>
      </c>
      <c r="C90" s="11" t="s">
        <v>852</v>
      </c>
      <c r="D90" s="11" t="s">
        <v>853</v>
      </c>
    </row>
    <row r="91" spans="1:4">
      <c r="A91" s="11">
        <v>90</v>
      </c>
      <c r="B91" s="11">
        <v>1591</v>
      </c>
      <c r="C91" s="11" t="s">
        <v>854</v>
      </c>
      <c r="D91" s="11" t="s">
        <v>855</v>
      </c>
    </row>
    <row r="92" spans="1:4">
      <c r="A92" s="11">
        <v>91</v>
      </c>
      <c r="B92" s="11">
        <v>1599</v>
      </c>
      <c r="C92" s="11" t="s">
        <v>856</v>
      </c>
      <c r="D92" s="11" t="s">
        <v>857</v>
      </c>
    </row>
    <row r="93" spans="1:4">
      <c r="A93" s="11">
        <v>92</v>
      </c>
      <c r="B93" s="11">
        <v>1611</v>
      </c>
      <c r="C93" s="11" t="s">
        <v>858</v>
      </c>
      <c r="D93" s="11" t="s">
        <v>859</v>
      </c>
    </row>
    <row r="94" spans="1:4">
      <c r="A94" s="11">
        <v>93</v>
      </c>
      <c r="B94" s="11">
        <v>1612</v>
      </c>
      <c r="C94" s="11" t="s">
        <v>860</v>
      </c>
      <c r="D94" s="11" t="s">
        <v>861</v>
      </c>
    </row>
    <row r="95" spans="1:4">
      <c r="A95" s="11">
        <v>94</v>
      </c>
      <c r="B95" s="11">
        <v>1620</v>
      </c>
      <c r="C95" s="11" t="s">
        <v>862</v>
      </c>
      <c r="D95" s="11" t="s">
        <v>863</v>
      </c>
    </row>
    <row r="96" spans="1:4">
      <c r="A96" s="11">
        <v>95</v>
      </c>
      <c r="B96" s="11">
        <v>1700</v>
      </c>
      <c r="C96" s="11" t="s">
        <v>864</v>
      </c>
      <c r="D96" s="11" t="s">
        <v>865</v>
      </c>
    </row>
    <row r="97" spans="1:4">
      <c r="A97" s="11">
        <v>96</v>
      </c>
      <c r="B97" s="11">
        <v>1810</v>
      </c>
      <c r="C97" s="11" t="s">
        <v>866</v>
      </c>
      <c r="D97" s="11" t="s">
        <v>867</v>
      </c>
    </row>
    <row r="98" spans="1:4">
      <c r="A98" s="11">
        <v>97</v>
      </c>
      <c r="B98" s="11">
        <v>1820</v>
      </c>
      <c r="C98" s="11" t="s">
        <v>868</v>
      </c>
      <c r="D98" s="11" t="s">
        <v>869</v>
      </c>
    </row>
    <row r="99" spans="1:4">
      <c r="A99" s="11">
        <v>98</v>
      </c>
      <c r="B99" s="11">
        <v>1830</v>
      </c>
      <c r="C99" s="11" t="s">
        <v>870</v>
      </c>
      <c r="D99" s="11" t="s">
        <v>871</v>
      </c>
    </row>
    <row r="100" spans="1:4">
      <c r="A100" s="11">
        <v>99</v>
      </c>
      <c r="B100" s="11">
        <v>1841</v>
      </c>
      <c r="C100" s="11" t="s">
        <v>872</v>
      </c>
      <c r="D100" s="11" t="s">
        <v>873</v>
      </c>
    </row>
    <row r="101" spans="1:4">
      <c r="A101" s="11">
        <v>100</v>
      </c>
      <c r="B101" s="11">
        <v>1842</v>
      </c>
      <c r="C101" s="11" t="s">
        <v>874</v>
      </c>
      <c r="D101" s="11" t="s">
        <v>875</v>
      </c>
    </row>
    <row r="102" spans="1:4">
      <c r="A102" s="11">
        <v>101</v>
      </c>
      <c r="B102" s="11">
        <v>1850</v>
      </c>
      <c r="C102" s="11" t="s">
        <v>876</v>
      </c>
      <c r="D102" s="11" t="s">
        <v>877</v>
      </c>
    </row>
    <row r="103" spans="1:4">
      <c r="A103" s="11">
        <v>102</v>
      </c>
      <c r="B103" s="11">
        <v>1910</v>
      </c>
      <c r="C103" s="11" t="s">
        <v>878</v>
      </c>
      <c r="D103" s="11" t="s">
        <v>879</v>
      </c>
    </row>
    <row r="104" spans="1:4">
      <c r="A104" s="11">
        <v>103</v>
      </c>
      <c r="B104" s="11">
        <v>1920</v>
      </c>
      <c r="C104" s="11" t="s">
        <v>880</v>
      </c>
      <c r="D104" s="11" t="s">
        <v>881</v>
      </c>
    </row>
    <row r="105" spans="1:4">
      <c r="A105" s="11">
        <v>104</v>
      </c>
      <c r="B105" s="11">
        <v>1930</v>
      </c>
      <c r="C105" s="11" t="s">
        <v>882</v>
      </c>
      <c r="D105" s="11" t="s">
        <v>883</v>
      </c>
    </row>
    <row r="106" spans="1:4">
      <c r="A106" s="11">
        <v>105</v>
      </c>
      <c r="B106" s="11">
        <v>1940</v>
      </c>
      <c r="C106" s="11" t="s">
        <v>884</v>
      </c>
      <c r="D106" s="11" t="s">
        <v>885</v>
      </c>
    </row>
    <row r="107" spans="1:4">
      <c r="A107" s="11">
        <v>106</v>
      </c>
      <c r="B107" s="11">
        <v>1990</v>
      </c>
      <c r="C107" s="11" t="s">
        <v>886</v>
      </c>
      <c r="D107" s="11" t="s">
        <v>887</v>
      </c>
    </row>
    <row r="108" spans="1:4">
      <c r="A108" s="11">
        <v>107</v>
      </c>
      <c r="B108" s="11">
        <v>2001</v>
      </c>
      <c r="C108" s="11" t="s">
        <v>888</v>
      </c>
      <c r="D108" s="11" t="s">
        <v>889</v>
      </c>
    </row>
    <row r="109" spans="1:4">
      <c r="A109" s="11">
        <v>108</v>
      </c>
      <c r="B109" s="11">
        <v>2002</v>
      </c>
      <c r="C109" s="11" t="s">
        <v>890</v>
      </c>
      <c r="D109" s="11" t="s">
        <v>891</v>
      </c>
    </row>
    <row r="110" spans="1:4">
      <c r="A110" s="11">
        <v>109</v>
      </c>
      <c r="B110" s="11">
        <v>2003</v>
      </c>
      <c r="C110" s="11" t="s">
        <v>892</v>
      </c>
      <c r="D110" s="11" t="s">
        <v>893</v>
      </c>
    </row>
    <row r="111" spans="1:4">
      <c r="A111" s="11">
        <v>110</v>
      </c>
      <c r="B111" s="11">
        <v>2004</v>
      </c>
      <c r="C111" s="11" t="s">
        <v>894</v>
      </c>
      <c r="D111" s="11" t="s">
        <v>895</v>
      </c>
    </row>
    <row r="112" spans="1:4">
      <c r="A112" s="11">
        <v>111</v>
      </c>
      <c r="B112" s="11">
        <v>2005</v>
      </c>
      <c r="C112" s="11" t="s">
        <v>896</v>
      </c>
      <c r="D112" s="11" t="s">
        <v>897</v>
      </c>
    </row>
    <row r="113" spans="1:4">
      <c r="A113" s="11">
        <v>112</v>
      </c>
      <c r="B113" s="11">
        <v>2101</v>
      </c>
      <c r="C113" s="11" t="s">
        <v>898</v>
      </c>
      <c r="D113" s="11" t="s">
        <v>899</v>
      </c>
    </row>
    <row r="114" spans="1:4">
      <c r="A114" s="11">
        <v>113</v>
      </c>
      <c r="B114" s="11">
        <v>2102</v>
      </c>
      <c r="C114" s="11" t="s">
        <v>900</v>
      </c>
      <c r="D114" s="11" t="s">
        <v>901</v>
      </c>
    </row>
    <row r="115" spans="1:4">
      <c r="A115" s="11">
        <v>114</v>
      </c>
      <c r="B115" s="11">
        <v>2109</v>
      </c>
      <c r="C115" s="11" t="s">
        <v>902</v>
      </c>
      <c r="D115" s="11" t="s">
        <v>903</v>
      </c>
    </row>
    <row r="116" spans="1:4">
      <c r="A116" s="11">
        <v>115</v>
      </c>
      <c r="B116" s="11">
        <v>2201</v>
      </c>
      <c r="C116" s="11" t="s">
        <v>904</v>
      </c>
      <c r="D116" s="11" t="s">
        <v>905</v>
      </c>
    </row>
    <row r="117" spans="1:4">
      <c r="A117" s="11">
        <v>116</v>
      </c>
      <c r="B117" s="11">
        <v>2202</v>
      </c>
      <c r="C117" s="11" t="s">
        <v>906</v>
      </c>
      <c r="D117" s="11" t="s">
        <v>907</v>
      </c>
    </row>
    <row r="118" spans="1:4">
      <c r="A118" s="11">
        <v>117</v>
      </c>
      <c r="B118" s="11">
        <v>2203</v>
      </c>
      <c r="C118" s="11" t="s">
        <v>908</v>
      </c>
      <c r="D118" s="11" t="s">
        <v>909</v>
      </c>
    </row>
    <row r="119" spans="1:4">
      <c r="A119" s="11">
        <v>118</v>
      </c>
      <c r="B119" s="11">
        <v>2204</v>
      </c>
      <c r="C119" s="11" t="s">
        <v>910</v>
      </c>
      <c r="D119" s="11" t="s">
        <v>911</v>
      </c>
    </row>
    <row r="120" spans="1:4">
      <c r="A120" s="11">
        <v>119</v>
      </c>
      <c r="B120" s="11">
        <v>2209</v>
      </c>
      <c r="C120" s="11" t="s">
        <v>912</v>
      </c>
      <c r="D120" s="11" t="s">
        <v>913</v>
      </c>
    </row>
    <row r="121" spans="1:4">
      <c r="A121" s="11">
        <v>120</v>
      </c>
      <c r="B121" s="11">
        <v>2311</v>
      </c>
      <c r="C121" s="11" t="s">
        <v>914</v>
      </c>
      <c r="D121" s="11" t="s">
        <v>915</v>
      </c>
    </row>
    <row r="122" spans="1:4">
      <c r="A122" s="11">
        <v>121</v>
      </c>
      <c r="B122" s="11">
        <v>2312</v>
      </c>
      <c r="C122" s="11" t="s">
        <v>916</v>
      </c>
      <c r="D122" s="11" t="s">
        <v>917</v>
      </c>
    </row>
    <row r="123" spans="1:4">
      <c r="A123" s="11">
        <v>122</v>
      </c>
      <c r="B123" s="11">
        <v>2313</v>
      </c>
      <c r="C123" s="11" t="s">
        <v>918</v>
      </c>
      <c r="D123" s="11" t="s">
        <v>919</v>
      </c>
    </row>
    <row r="124" spans="1:4">
      <c r="A124" s="11">
        <v>123</v>
      </c>
      <c r="B124" s="11">
        <v>2319</v>
      </c>
      <c r="C124" s="11" t="s">
        <v>920</v>
      </c>
      <c r="D124" s="11" t="s">
        <v>921</v>
      </c>
    </row>
    <row r="125" spans="1:4">
      <c r="A125" s="11">
        <v>124</v>
      </c>
      <c r="B125" s="11">
        <v>2321</v>
      </c>
      <c r="C125" s="11" t="s">
        <v>922</v>
      </c>
      <c r="D125" s="11" t="s">
        <v>923</v>
      </c>
    </row>
    <row r="126" spans="1:4">
      <c r="A126" s="11">
        <v>125</v>
      </c>
      <c r="B126" s="11">
        <v>2322</v>
      </c>
      <c r="C126" s="11" t="s">
        <v>924</v>
      </c>
      <c r="D126" s="11" t="s">
        <v>925</v>
      </c>
    </row>
    <row r="127" spans="1:4">
      <c r="A127" s="11">
        <v>126</v>
      </c>
      <c r="B127" s="11">
        <v>2323</v>
      </c>
      <c r="C127" s="11" t="s">
        <v>926</v>
      </c>
      <c r="D127" s="11" t="s">
        <v>927</v>
      </c>
    </row>
    <row r="128" spans="1:4">
      <c r="A128" s="11">
        <v>127</v>
      </c>
      <c r="B128" s="11">
        <v>2329</v>
      </c>
      <c r="C128" s="11" t="s">
        <v>928</v>
      </c>
      <c r="D128" s="11" t="s">
        <v>929</v>
      </c>
    </row>
    <row r="129" spans="1:4">
      <c r="A129" s="11">
        <v>128</v>
      </c>
      <c r="B129" s="11">
        <v>2331</v>
      </c>
      <c r="C129" s="11" t="s">
        <v>930</v>
      </c>
      <c r="D129" s="11" t="s">
        <v>931</v>
      </c>
    </row>
    <row r="130" spans="1:4">
      <c r="A130" s="11">
        <v>129</v>
      </c>
      <c r="B130" s="11">
        <v>2332</v>
      </c>
      <c r="C130" s="11" t="s">
        <v>932</v>
      </c>
      <c r="D130" s="11" t="s">
        <v>933</v>
      </c>
    </row>
    <row r="131" spans="1:4">
      <c r="A131" s="11">
        <v>130</v>
      </c>
      <c r="B131" s="11">
        <v>2333</v>
      </c>
      <c r="C131" s="11" t="s">
        <v>934</v>
      </c>
      <c r="D131" s="11" t="s">
        <v>935</v>
      </c>
    </row>
    <row r="132" spans="1:4">
      <c r="A132" s="11">
        <v>131</v>
      </c>
      <c r="B132" s="11">
        <v>2340</v>
      </c>
      <c r="C132" s="11" t="s">
        <v>936</v>
      </c>
      <c r="D132" s="11" t="s">
        <v>937</v>
      </c>
    </row>
    <row r="133" spans="1:4">
      <c r="A133" s="11">
        <v>132</v>
      </c>
      <c r="B133" s="11">
        <v>2391</v>
      </c>
      <c r="C133" s="11" t="s">
        <v>938</v>
      </c>
      <c r="D133" s="11" t="s">
        <v>939</v>
      </c>
    </row>
    <row r="134" spans="1:4">
      <c r="A134" s="11">
        <v>133</v>
      </c>
      <c r="B134" s="11">
        <v>2392</v>
      </c>
      <c r="C134" s="11" t="s">
        <v>940</v>
      </c>
      <c r="D134" s="11" t="s">
        <v>941</v>
      </c>
    </row>
    <row r="135" spans="1:4">
      <c r="A135" s="11">
        <v>134</v>
      </c>
      <c r="B135" s="11">
        <v>2393</v>
      </c>
      <c r="C135" s="11" t="s">
        <v>942</v>
      </c>
      <c r="D135" s="11" t="s">
        <v>943</v>
      </c>
    </row>
    <row r="136" spans="1:4">
      <c r="A136" s="11">
        <v>135</v>
      </c>
      <c r="B136" s="11">
        <v>2399</v>
      </c>
      <c r="C136" s="11" t="s">
        <v>944</v>
      </c>
      <c r="D136" s="11" t="s">
        <v>945</v>
      </c>
    </row>
    <row r="137" spans="1:4">
      <c r="A137" s="11">
        <v>136</v>
      </c>
      <c r="B137" s="11">
        <v>2411</v>
      </c>
      <c r="C137" s="11" t="s">
        <v>946</v>
      </c>
      <c r="D137" s="11" t="s">
        <v>947</v>
      </c>
    </row>
    <row r="138" spans="1:4">
      <c r="A138" s="11">
        <v>137</v>
      </c>
      <c r="B138" s="11">
        <v>2412</v>
      </c>
      <c r="C138" s="11" t="s">
        <v>948</v>
      </c>
      <c r="D138" s="11" t="s">
        <v>949</v>
      </c>
    </row>
    <row r="139" spans="1:4">
      <c r="A139" s="11">
        <v>138</v>
      </c>
      <c r="B139" s="11">
        <v>2413</v>
      </c>
      <c r="C139" s="11" t="s">
        <v>950</v>
      </c>
      <c r="D139" s="11" t="s">
        <v>951</v>
      </c>
    </row>
    <row r="140" spans="1:4">
      <c r="A140" s="11">
        <v>139</v>
      </c>
      <c r="B140" s="11">
        <v>2414</v>
      </c>
      <c r="C140" s="11" t="s">
        <v>952</v>
      </c>
      <c r="D140" s="11" t="s">
        <v>953</v>
      </c>
    </row>
    <row r="141" spans="1:4">
      <c r="A141" s="11">
        <v>140</v>
      </c>
      <c r="B141" s="11">
        <v>2421</v>
      </c>
      <c r="C141" s="11" t="s">
        <v>954</v>
      </c>
      <c r="D141" s="11" t="s">
        <v>955</v>
      </c>
    </row>
    <row r="142" spans="1:4">
      <c r="A142" s="11">
        <v>141</v>
      </c>
      <c r="B142" s="11">
        <v>2422</v>
      </c>
      <c r="C142" s="11" t="s">
        <v>956</v>
      </c>
      <c r="D142" s="11" t="s">
        <v>957</v>
      </c>
    </row>
    <row r="143" spans="1:4">
      <c r="A143" s="11">
        <v>142</v>
      </c>
      <c r="B143" s="11">
        <v>2423</v>
      </c>
      <c r="C143" s="11" t="s">
        <v>958</v>
      </c>
      <c r="D143" s="11" t="s">
        <v>959</v>
      </c>
    </row>
    <row r="144" spans="1:4">
      <c r="A144" s="11">
        <v>143</v>
      </c>
      <c r="B144" s="11">
        <v>2431</v>
      </c>
      <c r="C144" s="11" t="s">
        <v>960</v>
      </c>
      <c r="D144" s="11" t="s">
        <v>961</v>
      </c>
    </row>
    <row r="145" spans="1:4">
      <c r="A145" s="11">
        <v>144</v>
      </c>
      <c r="B145" s="11">
        <v>2432</v>
      </c>
      <c r="C145" s="11" t="s">
        <v>962</v>
      </c>
      <c r="D145" s="11" t="s">
        <v>963</v>
      </c>
    </row>
    <row r="146" spans="1:4">
      <c r="A146" s="11">
        <v>145</v>
      </c>
      <c r="B146" s="11">
        <v>2433</v>
      </c>
      <c r="C146" s="11" t="s">
        <v>964</v>
      </c>
      <c r="D146" s="11" t="s">
        <v>965</v>
      </c>
    </row>
    <row r="147" spans="1:4">
      <c r="A147" s="11">
        <v>146</v>
      </c>
      <c r="B147" s="11">
        <v>2491</v>
      </c>
      <c r="C147" s="11" t="s">
        <v>966</v>
      </c>
      <c r="D147" s="11" t="s">
        <v>967</v>
      </c>
    </row>
    <row r="148" spans="1:4">
      <c r="A148" s="11">
        <v>147</v>
      </c>
      <c r="B148" s="11">
        <v>2499</v>
      </c>
      <c r="C148" s="11" t="s">
        <v>968</v>
      </c>
      <c r="D148" s="11" t="s">
        <v>969</v>
      </c>
    </row>
    <row r="149" spans="1:4">
      <c r="A149" s="11">
        <v>148</v>
      </c>
      <c r="B149" s="11">
        <v>2511</v>
      </c>
      <c r="C149" s="11" t="s">
        <v>970</v>
      </c>
      <c r="D149" s="11" t="s">
        <v>971</v>
      </c>
    </row>
    <row r="150" spans="1:4">
      <c r="A150" s="11">
        <v>149</v>
      </c>
      <c r="B150" s="11">
        <v>2512</v>
      </c>
      <c r="C150" s="11" t="s">
        <v>972</v>
      </c>
      <c r="D150" s="11" t="s">
        <v>973</v>
      </c>
    </row>
    <row r="151" spans="1:4">
      <c r="A151" s="11">
        <v>150</v>
      </c>
      <c r="B151" s="11">
        <v>2521</v>
      </c>
      <c r="C151" s="11" t="s">
        <v>974</v>
      </c>
      <c r="D151" s="11" t="s">
        <v>975</v>
      </c>
    </row>
    <row r="152" spans="1:4">
      <c r="A152" s="11">
        <v>151</v>
      </c>
      <c r="B152" s="11">
        <v>2522</v>
      </c>
      <c r="C152" s="11" t="s">
        <v>976</v>
      </c>
      <c r="D152" s="11" t="s">
        <v>977</v>
      </c>
    </row>
    <row r="153" spans="1:4">
      <c r="A153" s="11">
        <v>152</v>
      </c>
      <c r="B153" s="11">
        <v>2531</v>
      </c>
      <c r="C153" s="11" t="s">
        <v>978</v>
      </c>
      <c r="D153" s="11" t="s">
        <v>979</v>
      </c>
    </row>
    <row r="154" spans="1:4">
      <c r="A154" s="11">
        <v>153</v>
      </c>
      <c r="B154" s="11">
        <v>2539</v>
      </c>
      <c r="C154" s="11" t="s">
        <v>980</v>
      </c>
      <c r="D154" s="11" t="s">
        <v>981</v>
      </c>
    </row>
    <row r="155" spans="1:4">
      <c r="A155" s="11">
        <v>154</v>
      </c>
      <c r="B155" s="11">
        <v>2541</v>
      </c>
      <c r="C155" s="11" t="s">
        <v>982</v>
      </c>
      <c r="D155" s="11" t="s">
        <v>983</v>
      </c>
    </row>
    <row r="156" spans="1:4">
      <c r="A156" s="11">
        <v>155</v>
      </c>
      <c r="B156" s="11">
        <v>2542</v>
      </c>
      <c r="C156" s="11" t="s">
        <v>984</v>
      </c>
      <c r="D156" s="11" t="s">
        <v>985</v>
      </c>
    </row>
    <row r="157" spans="1:4">
      <c r="A157" s="11">
        <v>156</v>
      </c>
      <c r="B157" s="11">
        <v>2543</v>
      </c>
      <c r="C157" s="11" t="s">
        <v>986</v>
      </c>
      <c r="D157" s="11" t="s">
        <v>987</v>
      </c>
    </row>
    <row r="158" spans="1:4">
      <c r="A158" s="11">
        <v>157</v>
      </c>
      <c r="B158" s="11">
        <v>2544</v>
      </c>
      <c r="C158" s="11" t="s">
        <v>988</v>
      </c>
      <c r="D158" s="11" t="s">
        <v>989</v>
      </c>
    </row>
    <row r="159" spans="1:4">
      <c r="A159" s="11">
        <v>158</v>
      </c>
      <c r="B159" s="11">
        <v>2549</v>
      </c>
      <c r="C159" s="11" t="s">
        <v>990</v>
      </c>
      <c r="D159" s="11" t="s">
        <v>991</v>
      </c>
    </row>
    <row r="160" spans="1:4">
      <c r="A160" s="11">
        <v>159</v>
      </c>
      <c r="B160" s="11">
        <v>2591</v>
      </c>
      <c r="C160" s="11" t="s">
        <v>992</v>
      </c>
      <c r="D160" s="11" t="s">
        <v>993</v>
      </c>
    </row>
    <row r="161" spans="1:4">
      <c r="A161" s="11">
        <v>160</v>
      </c>
      <c r="B161" s="11">
        <v>2592</v>
      </c>
      <c r="C161" s="11" t="s">
        <v>994</v>
      </c>
      <c r="D161" s="11" t="s">
        <v>995</v>
      </c>
    </row>
    <row r="162" spans="1:4">
      <c r="A162" s="11">
        <v>161</v>
      </c>
      <c r="B162" s="11">
        <v>2593</v>
      </c>
      <c r="C162" s="11" t="s">
        <v>996</v>
      </c>
      <c r="D162" s="11" t="s">
        <v>997</v>
      </c>
    </row>
    <row r="163" spans="1:4">
      <c r="A163" s="11">
        <v>162</v>
      </c>
      <c r="B163" s="11">
        <v>2599</v>
      </c>
      <c r="C163" s="11" t="s">
        <v>998</v>
      </c>
      <c r="D163" s="11" t="s">
        <v>999</v>
      </c>
    </row>
    <row r="164" spans="1:4">
      <c r="A164" s="11">
        <v>163</v>
      </c>
      <c r="B164" s="11">
        <v>2611</v>
      </c>
      <c r="C164" s="11" t="s">
        <v>1000</v>
      </c>
      <c r="D164" s="11" t="s">
        <v>1001</v>
      </c>
    </row>
    <row r="165" spans="1:4">
      <c r="A165" s="11">
        <v>164</v>
      </c>
      <c r="B165" s="11">
        <v>2612</v>
      </c>
      <c r="C165" s="11" t="s">
        <v>1002</v>
      </c>
      <c r="D165" s="11" t="s">
        <v>1003</v>
      </c>
    </row>
    <row r="166" spans="1:4">
      <c r="A166" s="11">
        <v>165</v>
      </c>
      <c r="B166" s="11">
        <v>2613</v>
      </c>
      <c r="C166" s="11" t="s">
        <v>1004</v>
      </c>
      <c r="D166" s="11" t="s">
        <v>1005</v>
      </c>
    </row>
    <row r="167" spans="1:4">
      <c r="A167" s="11">
        <v>166</v>
      </c>
      <c r="B167" s="11">
        <v>2620</v>
      </c>
      <c r="C167" s="11" t="s">
        <v>1006</v>
      </c>
      <c r="D167" s="11" t="s">
        <v>1007</v>
      </c>
    </row>
    <row r="168" spans="1:4">
      <c r="A168" s="11">
        <v>167</v>
      </c>
      <c r="B168" s="11">
        <v>2630</v>
      </c>
      <c r="C168" s="11" t="s">
        <v>1008</v>
      </c>
      <c r="D168" s="11" t="s">
        <v>1009</v>
      </c>
    </row>
    <row r="169" spans="1:4">
      <c r="A169" s="11">
        <v>168</v>
      </c>
      <c r="B169" s="11">
        <v>2641</v>
      </c>
      <c r="C169" s="11" t="s">
        <v>1010</v>
      </c>
      <c r="D169" s="11" t="s">
        <v>1011</v>
      </c>
    </row>
    <row r="170" spans="1:4">
      <c r="A170" s="11">
        <v>169</v>
      </c>
      <c r="B170" s="11">
        <v>2649</v>
      </c>
      <c r="C170" s="11" t="s">
        <v>1012</v>
      </c>
      <c r="D170" s="11" t="s">
        <v>1013</v>
      </c>
    </row>
    <row r="171" spans="1:4">
      <c r="A171" s="11">
        <v>170</v>
      </c>
      <c r="B171" s="11">
        <v>2691</v>
      </c>
      <c r="C171" s="11" t="s">
        <v>1014</v>
      </c>
      <c r="D171" s="11" t="s">
        <v>1015</v>
      </c>
    </row>
    <row r="172" spans="1:4">
      <c r="A172" s="11">
        <v>171</v>
      </c>
      <c r="B172" s="11">
        <v>2692</v>
      </c>
      <c r="C172" s="11" t="s">
        <v>1016</v>
      </c>
      <c r="D172" s="11" t="s">
        <v>1017</v>
      </c>
    </row>
    <row r="173" spans="1:4">
      <c r="A173" s="11">
        <v>172</v>
      </c>
      <c r="B173" s="11">
        <v>2699</v>
      </c>
      <c r="C173" s="11" t="s">
        <v>1018</v>
      </c>
      <c r="D173" s="11" t="s">
        <v>1019</v>
      </c>
    </row>
    <row r="174" spans="1:4">
      <c r="A174" s="11">
        <v>173</v>
      </c>
      <c r="B174" s="11">
        <v>2711</v>
      </c>
      <c r="C174" s="11" t="s">
        <v>1020</v>
      </c>
      <c r="D174" s="11" t="s">
        <v>1021</v>
      </c>
    </row>
    <row r="175" spans="1:4">
      <c r="A175" s="11">
        <v>174</v>
      </c>
      <c r="B175" s="11">
        <v>2712</v>
      </c>
      <c r="C175" s="11" t="s">
        <v>1022</v>
      </c>
      <c r="D175" s="11" t="s">
        <v>1023</v>
      </c>
    </row>
    <row r="176" spans="1:4">
      <c r="A176" s="11">
        <v>175</v>
      </c>
      <c r="B176" s="11">
        <v>2719</v>
      </c>
      <c r="C176" s="11" t="s">
        <v>1024</v>
      </c>
      <c r="D176" s="11" t="s">
        <v>1025</v>
      </c>
    </row>
    <row r="177" spans="1:4">
      <c r="A177" s="11">
        <v>176</v>
      </c>
      <c r="B177" s="11">
        <v>2721</v>
      </c>
      <c r="C177" s="11" t="s">
        <v>1026</v>
      </c>
      <c r="D177" s="11" t="s">
        <v>1027</v>
      </c>
    </row>
    <row r="178" spans="1:4">
      <c r="A178" s="11">
        <v>177</v>
      </c>
      <c r="B178" s="11">
        <v>2729</v>
      </c>
      <c r="C178" s="11" t="s">
        <v>1028</v>
      </c>
      <c r="D178" s="11" t="s">
        <v>1029</v>
      </c>
    </row>
    <row r="179" spans="1:4">
      <c r="A179" s="11">
        <v>178</v>
      </c>
      <c r="B179" s="11">
        <v>2730</v>
      </c>
      <c r="C179" s="11" t="s">
        <v>1030</v>
      </c>
      <c r="D179" s="11" t="s">
        <v>1031</v>
      </c>
    </row>
    <row r="180" spans="1:4">
      <c r="A180" s="11">
        <v>179</v>
      </c>
      <c r="B180" s="11">
        <v>2740</v>
      </c>
      <c r="C180" s="11" t="s">
        <v>1032</v>
      </c>
      <c r="D180" s="11" t="s">
        <v>1033</v>
      </c>
    </row>
    <row r="181" spans="1:4">
      <c r="A181" s="11">
        <v>180</v>
      </c>
      <c r="B181" s="11">
        <v>2751</v>
      </c>
      <c r="C181" s="11" t="s">
        <v>1034</v>
      </c>
      <c r="D181" s="11" t="s">
        <v>1035</v>
      </c>
    </row>
    <row r="182" spans="1:4">
      <c r="A182" s="11">
        <v>181</v>
      </c>
      <c r="B182" s="11">
        <v>2752</v>
      </c>
      <c r="C182" s="11" t="s">
        <v>1036</v>
      </c>
      <c r="D182" s="11" t="s">
        <v>1037</v>
      </c>
    </row>
    <row r="183" spans="1:4">
      <c r="A183" s="11">
        <v>182</v>
      </c>
      <c r="B183" s="11">
        <v>2760</v>
      </c>
      <c r="C183" s="11" t="s">
        <v>1038</v>
      </c>
      <c r="D183" s="11" t="s">
        <v>1039</v>
      </c>
    </row>
    <row r="184" spans="1:4">
      <c r="A184" s="11">
        <v>183</v>
      </c>
      <c r="B184" s="11">
        <v>2771</v>
      </c>
      <c r="C184" s="11" t="s">
        <v>1040</v>
      </c>
      <c r="D184" s="11" t="s">
        <v>1041</v>
      </c>
    </row>
    <row r="185" spans="1:4">
      <c r="A185" s="11">
        <v>184</v>
      </c>
      <c r="B185" s="11">
        <v>2779</v>
      </c>
      <c r="C185" s="11" t="s">
        <v>1042</v>
      </c>
      <c r="D185" s="11" t="s">
        <v>1043</v>
      </c>
    </row>
    <row r="186" spans="1:4">
      <c r="A186" s="11">
        <v>185</v>
      </c>
      <c r="B186" s="11">
        <v>2810</v>
      </c>
      <c r="C186" s="11" t="s">
        <v>1044</v>
      </c>
      <c r="D186" s="11" t="s">
        <v>1045</v>
      </c>
    </row>
    <row r="187" spans="1:4">
      <c r="A187" s="11">
        <v>186</v>
      </c>
      <c r="B187" s="11">
        <v>2820</v>
      </c>
      <c r="C187" s="11" t="s">
        <v>1046</v>
      </c>
      <c r="D187" s="11" t="s">
        <v>1047</v>
      </c>
    </row>
    <row r="188" spans="1:4">
      <c r="A188" s="11">
        <v>187</v>
      </c>
      <c r="B188" s="11">
        <v>2831</v>
      </c>
      <c r="C188" s="11" t="s">
        <v>1048</v>
      </c>
      <c r="D188" s="11" t="s">
        <v>1049</v>
      </c>
    </row>
    <row r="189" spans="1:4">
      <c r="A189" s="11">
        <v>188</v>
      </c>
      <c r="B189" s="11">
        <v>2832</v>
      </c>
      <c r="C189" s="11" t="s">
        <v>1050</v>
      </c>
      <c r="D189" s="11" t="s">
        <v>1051</v>
      </c>
    </row>
    <row r="190" spans="1:4">
      <c r="A190" s="11">
        <v>189</v>
      </c>
      <c r="B190" s="11">
        <v>2841</v>
      </c>
      <c r="C190" s="11" t="s">
        <v>1052</v>
      </c>
      <c r="D190" s="11" t="s">
        <v>1053</v>
      </c>
    </row>
    <row r="191" spans="1:4">
      <c r="A191" s="11">
        <v>190</v>
      </c>
      <c r="B191" s="11">
        <v>2842</v>
      </c>
      <c r="C191" s="11" t="s">
        <v>1054</v>
      </c>
      <c r="D191" s="11" t="s">
        <v>1055</v>
      </c>
    </row>
    <row r="192" spans="1:4">
      <c r="A192" s="11">
        <v>191</v>
      </c>
      <c r="B192" s="11">
        <v>2851</v>
      </c>
      <c r="C192" s="11" t="s">
        <v>1056</v>
      </c>
      <c r="D192" s="11" t="s">
        <v>1057</v>
      </c>
    </row>
    <row r="193" spans="1:4">
      <c r="A193" s="11">
        <v>192</v>
      </c>
      <c r="B193" s="11">
        <v>2852</v>
      </c>
      <c r="C193" s="11" t="s">
        <v>1058</v>
      </c>
      <c r="D193" s="11" t="s">
        <v>1059</v>
      </c>
    </row>
    <row r="194" spans="1:4">
      <c r="A194" s="11">
        <v>193</v>
      </c>
      <c r="B194" s="11">
        <v>2853</v>
      </c>
      <c r="C194" s="11" t="s">
        <v>1060</v>
      </c>
      <c r="D194" s="11" t="s">
        <v>1061</v>
      </c>
    </row>
    <row r="195" spans="1:4">
      <c r="A195" s="11">
        <v>194</v>
      </c>
      <c r="B195" s="11">
        <v>2854</v>
      </c>
      <c r="C195" s="11" t="s">
        <v>1062</v>
      </c>
      <c r="D195" s="11" t="s">
        <v>1063</v>
      </c>
    </row>
    <row r="196" spans="1:4">
      <c r="A196" s="11">
        <v>195</v>
      </c>
      <c r="B196" s="11">
        <v>2859</v>
      </c>
      <c r="C196" s="11" t="s">
        <v>1064</v>
      </c>
      <c r="D196" s="11" t="s">
        <v>1065</v>
      </c>
    </row>
    <row r="197" spans="1:4">
      <c r="A197" s="11">
        <v>196</v>
      </c>
      <c r="B197" s="11">
        <v>2890</v>
      </c>
      <c r="C197" s="11" t="s">
        <v>1066</v>
      </c>
      <c r="D197" s="11" t="s">
        <v>1067</v>
      </c>
    </row>
    <row r="198" spans="1:4">
      <c r="A198" s="11">
        <v>197</v>
      </c>
      <c r="B198" s="11">
        <v>2911</v>
      </c>
      <c r="C198" s="11" t="s">
        <v>1068</v>
      </c>
      <c r="D198" s="11" t="s">
        <v>1069</v>
      </c>
    </row>
    <row r="199" spans="1:4">
      <c r="A199" s="11">
        <v>198</v>
      </c>
      <c r="B199" s="11">
        <v>2912</v>
      </c>
      <c r="C199" s="11" t="s">
        <v>1070</v>
      </c>
      <c r="D199" s="11" t="s">
        <v>1071</v>
      </c>
    </row>
    <row r="200" spans="1:4">
      <c r="A200" s="11">
        <v>199</v>
      </c>
      <c r="B200" s="11">
        <v>2919</v>
      </c>
      <c r="C200" s="11" t="s">
        <v>1072</v>
      </c>
      <c r="D200" s="11" t="s">
        <v>1073</v>
      </c>
    </row>
    <row r="201" spans="1:4">
      <c r="A201" s="11">
        <v>200</v>
      </c>
      <c r="B201" s="11">
        <v>2921</v>
      </c>
      <c r="C201" s="11" t="s">
        <v>1074</v>
      </c>
      <c r="D201" s="11" t="s">
        <v>1075</v>
      </c>
    </row>
    <row r="202" spans="1:4">
      <c r="A202" s="11">
        <v>201</v>
      </c>
      <c r="B202" s="11">
        <v>2922</v>
      </c>
      <c r="C202" s="11" t="s">
        <v>1076</v>
      </c>
      <c r="D202" s="11" t="s">
        <v>1077</v>
      </c>
    </row>
    <row r="203" spans="1:4">
      <c r="A203" s="11">
        <v>202</v>
      </c>
      <c r="B203" s="11">
        <v>2923</v>
      </c>
      <c r="C203" s="11" t="s">
        <v>1078</v>
      </c>
      <c r="D203" s="11" t="s">
        <v>1079</v>
      </c>
    </row>
    <row r="204" spans="1:4">
      <c r="A204" s="11">
        <v>203</v>
      </c>
      <c r="B204" s="11">
        <v>2924</v>
      </c>
      <c r="C204" s="11" t="s">
        <v>1080</v>
      </c>
      <c r="D204" s="11" t="s">
        <v>1081</v>
      </c>
    </row>
    <row r="205" spans="1:4">
      <c r="A205" s="11">
        <v>204</v>
      </c>
      <c r="B205" s="11">
        <v>2925</v>
      </c>
      <c r="C205" s="11" t="s">
        <v>1082</v>
      </c>
      <c r="D205" s="11" t="s">
        <v>1083</v>
      </c>
    </row>
    <row r="206" spans="1:4">
      <c r="A206" s="11">
        <v>205</v>
      </c>
      <c r="B206" s="11">
        <v>2926</v>
      </c>
      <c r="C206" s="11" t="s">
        <v>1084</v>
      </c>
      <c r="D206" s="11" t="s">
        <v>1085</v>
      </c>
    </row>
    <row r="207" spans="1:4">
      <c r="A207" s="11">
        <v>206</v>
      </c>
      <c r="B207" s="11">
        <v>2927</v>
      </c>
      <c r="C207" s="11" t="s">
        <v>1086</v>
      </c>
      <c r="D207" s="11" t="s">
        <v>1087</v>
      </c>
    </row>
    <row r="208" spans="1:4">
      <c r="A208" s="11">
        <v>207</v>
      </c>
      <c r="B208" s="11">
        <v>2928</v>
      </c>
      <c r="C208" s="11" t="s">
        <v>1088</v>
      </c>
      <c r="D208" s="11" t="s">
        <v>1089</v>
      </c>
    </row>
    <row r="209" spans="1:4">
      <c r="A209" s="11">
        <v>208</v>
      </c>
      <c r="B209" s="11">
        <v>2929</v>
      </c>
      <c r="C209" s="11" t="s">
        <v>1090</v>
      </c>
      <c r="D209" s="11" t="s">
        <v>1091</v>
      </c>
    </row>
    <row r="210" spans="1:4">
      <c r="A210" s="11">
        <v>209</v>
      </c>
      <c r="B210" s="11">
        <v>2931</v>
      </c>
      <c r="C210" s="11" t="s">
        <v>1092</v>
      </c>
      <c r="D210" s="11" t="s">
        <v>1093</v>
      </c>
    </row>
    <row r="211" spans="1:4">
      <c r="A211" s="11">
        <v>210</v>
      </c>
      <c r="B211" s="11">
        <v>2932</v>
      </c>
      <c r="C211" s="11" t="s">
        <v>1094</v>
      </c>
      <c r="D211" s="11" t="s">
        <v>1095</v>
      </c>
    </row>
    <row r="212" spans="1:4">
      <c r="A212" s="11">
        <v>211</v>
      </c>
      <c r="B212" s="11">
        <v>2933</v>
      </c>
      <c r="C212" s="11" t="s">
        <v>1096</v>
      </c>
      <c r="D212" s="11" t="s">
        <v>1097</v>
      </c>
    </row>
    <row r="213" spans="1:4">
      <c r="A213" s="11">
        <v>212</v>
      </c>
      <c r="B213" s="11">
        <v>2934</v>
      </c>
      <c r="C213" s="11" t="s">
        <v>1098</v>
      </c>
      <c r="D213" s="11" t="s">
        <v>1099</v>
      </c>
    </row>
    <row r="214" spans="1:4">
      <c r="A214" s="11">
        <v>213</v>
      </c>
      <c r="B214" s="11">
        <v>2935</v>
      </c>
      <c r="C214" s="11" t="s">
        <v>1100</v>
      </c>
      <c r="D214" s="11" t="s">
        <v>1101</v>
      </c>
    </row>
    <row r="215" spans="1:4">
      <c r="A215" s="11">
        <v>214</v>
      </c>
      <c r="B215" s="11">
        <v>2936</v>
      </c>
      <c r="C215" s="11" t="s">
        <v>1102</v>
      </c>
      <c r="D215" s="11" t="s">
        <v>1103</v>
      </c>
    </row>
    <row r="216" spans="1:4">
      <c r="A216" s="11">
        <v>215</v>
      </c>
      <c r="B216" s="11">
        <v>2937</v>
      </c>
      <c r="C216" s="11" t="s">
        <v>1104</v>
      </c>
      <c r="D216" s="11" t="s">
        <v>1105</v>
      </c>
    </row>
    <row r="217" spans="1:4">
      <c r="A217" s="11">
        <v>216</v>
      </c>
      <c r="B217" s="11">
        <v>2938</v>
      </c>
      <c r="C217" s="11" t="s">
        <v>1106</v>
      </c>
      <c r="D217" s="11" t="s">
        <v>1107</v>
      </c>
    </row>
    <row r="218" spans="1:4">
      <c r="A218" s="11">
        <v>217</v>
      </c>
      <c r="B218" s="11">
        <v>2939</v>
      </c>
      <c r="C218" s="11" t="s">
        <v>1108</v>
      </c>
      <c r="D218" s="11" t="s">
        <v>1109</v>
      </c>
    </row>
    <row r="219" spans="1:4">
      <c r="A219" s="11">
        <v>218</v>
      </c>
      <c r="B219" s="11">
        <v>3010</v>
      </c>
      <c r="C219" s="11" t="s">
        <v>1110</v>
      </c>
      <c r="D219" s="11" t="s">
        <v>1111</v>
      </c>
    </row>
    <row r="220" spans="1:4">
      <c r="A220" s="11">
        <v>219</v>
      </c>
      <c r="B220" s="11">
        <v>3020</v>
      </c>
      <c r="C220" s="11" t="s">
        <v>1112</v>
      </c>
      <c r="D220" s="11" t="s">
        <v>1113</v>
      </c>
    </row>
    <row r="221" spans="1:4">
      <c r="A221" s="11">
        <v>220</v>
      </c>
      <c r="B221" s="11">
        <v>3030</v>
      </c>
      <c r="C221" s="11" t="s">
        <v>1114</v>
      </c>
      <c r="D221" s="11" t="s">
        <v>1115</v>
      </c>
    </row>
    <row r="222" spans="1:4">
      <c r="A222" s="11">
        <v>221</v>
      </c>
      <c r="B222" s="11">
        <v>3110</v>
      </c>
      <c r="C222" s="11" t="s">
        <v>1116</v>
      </c>
      <c r="D222" s="11" t="s">
        <v>1117</v>
      </c>
    </row>
    <row r="223" spans="1:4">
      <c r="A223" s="11">
        <v>222</v>
      </c>
      <c r="B223" s="11">
        <v>3121</v>
      </c>
      <c r="C223" s="11" t="s">
        <v>1118</v>
      </c>
      <c r="D223" s="11" t="s">
        <v>1119</v>
      </c>
    </row>
    <row r="224" spans="1:4">
      <c r="A224" s="11">
        <v>223</v>
      </c>
      <c r="B224" s="11">
        <v>3122</v>
      </c>
      <c r="C224" s="11" t="s">
        <v>1120</v>
      </c>
      <c r="D224" s="11" t="s">
        <v>1121</v>
      </c>
    </row>
    <row r="225" spans="1:4">
      <c r="A225" s="11">
        <v>224</v>
      </c>
      <c r="B225" s="11">
        <v>3131</v>
      </c>
      <c r="C225" s="11" t="s">
        <v>1122</v>
      </c>
      <c r="D225" s="11" t="s">
        <v>1123</v>
      </c>
    </row>
    <row r="226" spans="1:4">
      <c r="A226" s="11">
        <v>225</v>
      </c>
      <c r="B226" s="11">
        <v>3132</v>
      </c>
      <c r="C226" s="11" t="s">
        <v>1124</v>
      </c>
      <c r="D226" s="11" t="s">
        <v>1125</v>
      </c>
    </row>
    <row r="227" spans="1:4">
      <c r="A227" s="11">
        <v>226</v>
      </c>
      <c r="B227" s="11">
        <v>3190</v>
      </c>
      <c r="C227" s="11" t="s">
        <v>1126</v>
      </c>
      <c r="D227" s="11" t="s">
        <v>1127</v>
      </c>
    </row>
    <row r="228" spans="1:4">
      <c r="A228" s="11">
        <v>227</v>
      </c>
      <c r="B228" s="11">
        <v>3211</v>
      </c>
      <c r="C228" s="11" t="s">
        <v>1128</v>
      </c>
      <c r="D228" s="11" t="s">
        <v>1129</v>
      </c>
    </row>
    <row r="229" spans="1:4">
      <c r="A229" s="11">
        <v>228</v>
      </c>
      <c r="B229" s="11">
        <v>3219</v>
      </c>
      <c r="C229" s="11" t="s">
        <v>1130</v>
      </c>
      <c r="D229" s="11" t="s">
        <v>1131</v>
      </c>
    </row>
    <row r="230" spans="1:4">
      <c r="A230" s="11">
        <v>229</v>
      </c>
      <c r="B230" s="11">
        <v>3220</v>
      </c>
      <c r="C230" s="11" t="s">
        <v>1132</v>
      </c>
      <c r="D230" s="11" t="s">
        <v>1133</v>
      </c>
    </row>
    <row r="231" spans="1:4">
      <c r="A231" s="11">
        <v>230</v>
      </c>
      <c r="B231" s="11">
        <v>3311</v>
      </c>
      <c r="C231" s="11" t="s">
        <v>1134</v>
      </c>
      <c r="D231" s="11" t="s">
        <v>1135</v>
      </c>
    </row>
    <row r="232" spans="1:4">
      <c r="A232" s="11">
        <v>231</v>
      </c>
      <c r="B232" s="11">
        <v>3312</v>
      </c>
      <c r="C232" s="11" t="s">
        <v>1136</v>
      </c>
      <c r="D232" s="11" t="s">
        <v>1137</v>
      </c>
    </row>
    <row r="233" spans="1:4">
      <c r="A233" s="11">
        <v>232</v>
      </c>
      <c r="B233" s="11">
        <v>3313</v>
      </c>
      <c r="C233" s="11" t="s">
        <v>1138</v>
      </c>
      <c r="D233" s="11" t="s">
        <v>1139</v>
      </c>
    </row>
    <row r="234" spans="1:4">
      <c r="A234" s="11">
        <v>233</v>
      </c>
      <c r="B234" s="11">
        <v>3314</v>
      </c>
      <c r="C234" s="11" t="s">
        <v>1140</v>
      </c>
      <c r="D234" s="11" t="s">
        <v>1141</v>
      </c>
    </row>
    <row r="235" spans="1:4">
      <c r="A235" s="11">
        <v>234</v>
      </c>
      <c r="B235" s="11">
        <v>3321</v>
      </c>
      <c r="C235" s="11" t="s">
        <v>1142</v>
      </c>
      <c r="D235" s="11" t="s">
        <v>1143</v>
      </c>
    </row>
    <row r="236" spans="1:4">
      <c r="A236" s="11">
        <v>235</v>
      </c>
      <c r="B236" s="11">
        <v>3329</v>
      </c>
      <c r="C236" s="11" t="s">
        <v>1144</v>
      </c>
      <c r="D236" s="11" t="s">
        <v>1145</v>
      </c>
    </row>
    <row r="237" spans="1:4">
      <c r="A237" s="11">
        <v>236</v>
      </c>
      <c r="B237" s="11">
        <v>3391</v>
      </c>
      <c r="C237" s="11" t="s">
        <v>1146</v>
      </c>
      <c r="D237" s="11" t="s">
        <v>1147</v>
      </c>
    </row>
    <row r="238" spans="1:4">
      <c r="A238" s="11">
        <v>237</v>
      </c>
      <c r="B238" s="11">
        <v>3392</v>
      </c>
      <c r="C238" s="11" t="s">
        <v>1148</v>
      </c>
      <c r="D238" s="11" t="s">
        <v>1149</v>
      </c>
    </row>
    <row r="239" spans="1:4">
      <c r="A239" s="11">
        <v>238</v>
      </c>
      <c r="B239" s="11">
        <v>3399</v>
      </c>
      <c r="C239" s="11" t="s">
        <v>1150</v>
      </c>
      <c r="D239" s="11" t="s">
        <v>1151</v>
      </c>
    </row>
    <row r="240" spans="1:4">
      <c r="A240" s="11">
        <v>239</v>
      </c>
      <c r="B240" s="11">
        <v>3400</v>
      </c>
      <c r="C240" s="11" t="s">
        <v>1152</v>
      </c>
      <c r="D240" s="11" t="s">
        <v>1153</v>
      </c>
    </row>
    <row r="241" spans="1:4">
      <c r="A241" s="11">
        <v>240</v>
      </c>
      <c r="B241" s="11">
        <v>3510</v>
      </c>
      <c r="C241" s="11" t="s">
        <v>1154</v>
      </c>
      <c r="D241" s="11" t="s">
        <v>1155</v>
      </c>
    </row>
    <row r="242" spans="1:4">
      <c r="A242" s="11">
        <v>241</v>
      </c>
      <c r="B242" s="11">
        <v>3520</v>
      </c>
      <c r="C242" s="11" t="s">
        <v>1156</v>
      </c>
      <c r="D242" s="11" t="s">
        <v>1157</v>
      </c>
    </row>
    <row r="243" spans="1:4">
      <c r="A243" s="11">
        <v>242</v>
      </c>
      <c r="B243" s="11">
        <v>3530</v>
      </c>
      <c r="C243" s="11" t="s">
        <v>1158</v>
      </c>
      <c r="D243" s="11" t="s">
        <v>1159</v>
      </c>
    </row>
    <row r="244" spans="1:4">
      <c r="A244" s="11">
        <v>243</v>
      </c>
      <c r="B244" s="11">
        <v>3600</v>
      </c>
      <c r="C244" s="11" t="s">
        <v>1160</v>
      </c>
      <c r="D244" s="11" t="s">
        <v>1161</v>
      </c>
    </row>
    <row r="245" spans="1:4">
      <c r="A245" s="11">
        <v>244</v>
      </c>
      <c r="B245" s="11">
        <v>3700</v>
      </c>
      <c r="C245" s="11" t="s">
        <v>1162</v>
      </c>
      <c r="D245" s="11" t="s">
        <v>1163</v>
      </c>
    </row>
    <row r="246" spans="1:4">
      <c r="A246" s="11">
        <v>245</v>
      </c>
      <c r="B246" s="11">
        <v>3811</v>
      </c>
      <c r="C246" s="11" t="s">
        <v>1164</v>
      </c>
      <c r="D246" s="11" t="s">
        <v>1165</v>
      </c>
    </row>
    <row r="247" spans="1:4">
      <c r="A247" s="11">
        <v>246</v>
      </c>
      <c r="B247" s="11">
        <v>3812</v>
      </c>
      <c r="C247" s="11" t="s">
        <v>1166</v>
      </c>
      <c r="D247" s="11" t="s">
        <v>1167</v>
      </c>
    </row>
    <row r="248" spans="1:4">
      <c r="A248" s="11">
        <v>247</v>
      </c>
      <c r="B248" s="11">
        <v>3821</v>
      </c>
      <c r="C248" s="11" t="s">
        <v>1168</v>
      </c>
      <c r="D248" s="11" t="s">
        <v>1169</v>
      </c>
    </row>
    <row r="249" spans="1:4">
      <c r="A249" s="11">
        <v>248</v>
      </c>
      <c r="B249" s="11">
        <v>3822</v>
      </c>
      <c r="C249" s="11" t="s">
        <v>1170</v>
      </c>
      <c r="D249" s="11" t="s">
        <v>1171</v>
      </c>
    </row>
    <row r="250" spans="1:4">
      <c r="A250" s="11">
        <v>249</v>
      </c>
      <c r="B250" s="11">
        <v>3830</v>
      </c>
      <c r="C250" s="11" t="s">
        <v>1172</v>
      </c>
      <c r="D250" s="11" t="s">
        <v>1173</v>
      </c>
    </row>
    <row r="251" spans="1:4">
      <c r="A251" s="11">
        <v>250</v>
      </c>
      <c r="B251" s="11">
        <v>3900</v>
      </c>
      <c r="C251" s="11" t="s">
        <v>1174</v>
      </c>
      <c r="D251" s="11" t="s">
        <v>1175</v>
      </c>
    </row>
    <row r="252" spans="1:4">
      <c r="A252" s="11">
        <v>251</v>
      </c>
      <c r="B252" s="11">
        <v>4100</v>
      </c>
      <c r="C252" s="11" t="s">
        <v>1176</v>
      </c>
      <c r="D252" s="11" t="s">
        <v>1177</v>
      </c>
    </row>
    <row r="253" spans="1:4">
      <c r="A253" s="11">
        <v>252</v>
      </c>
      <c r="B253" s="11">
        <v>4210</v>
      </c>
      <c r="C253" s="11" t="s">
        <v>1178</v>
      </c>
      <c r="D253" s="11" t="s">
        <v>1179</v>
      </c>
    </row>
    <row r="254" spans="1:4">
      <c r="A254" s="11">
        <v>253</v>
      </c>
      <c r="B254" s="11">
        <v>4220</v>
      </c>
      <c r="C254" s="11" t="s">
        <v>1180</v>
      </c>
      <c r="D254" s="11" t="s">
        <v>1181</v>
      </c>
    </row>
    <row r="255" spans="1:4">
      <c r="A255" s="11">
        <v>254</v>
      </c>
      <c r="B255" s="11">
        <v>4290</v>
      </c>
      <c r="C255" s="11" t="s">
        <v>1182</v>
      </c>
      <c r="D255" s="11" t="s">
        <v>1183</v>
      </c>
    </row>
    <row r="256" spans="1:4">
      <c r="A256" s="11">
        <v>255</v>
      </c>
      <c r="B256" s="11">
        <v>4310</v>
      </c>
      <c r="C256" s="11" t="s">
        <v>1184</v>
      </c>
      <c r="D256" s="11" t="s">
        <v>1185</v>
      </c>
    </row>
    <row r="257" spans="1:4">
      <c r="A257" s="11">
        <v>256</v>
      </c>
      <c r="B257" s="11">
        <v>4320</v>
      </c>
      <c r="C257" s="11" t="s">
        <v>1186</v>
      </c>
      <c r="D257" s="11" t="s">
        <v>1187</v>
      </c>
    </row>
    <row r="258" spans="1:4">
      <c r="A258" s="11">
        <v>257</v>
      </c>
      <c r="B258" s="11">
        <v>4331</v>
      </c>
      <c r="C258" s="11" t="s">
        <v>1188</v>
      </c>
      <c r="D258" s="11" t="s">
        <v>1189</v>
      </c>
    </row>
    <row r="259" spans="1:4">
      <c r="A259" s="11">
        <v>258</v>
      </c>
      <c r="B259" s="11">
        <v>4332</v>
      </c>
      <c r="C259" s="11" t="s">
        <v>1190</v>
      </c>
      <c r="D259" s="11" t="s">
        <v>1191</v>
      </c>
    </row>
    <row r="260" spans="1:4">
      <c r="A260" s="11">
        <v>259</v>
      </c>
      <c r="B260" s="11">
        <v>4339</v>
      </c>
      <c r="C260" s="11" t="s">
        <v>1192</v>
      </c>
      <c r="D260" s="11" t="s">
        <v>1193</v>
      </c>
    </row>
    <row r="261" spans="1:4">
      <c r="A261" s="11">
        <v>260</v>
      </c>
      <c r="B261" s="11">
        <v>4340</v>
      </c>
      <c r="C261" s="11" t="s">
        <v>1194</v>
      </c>
      <c r="D261" s="11" t="s">
        <v>1195</v>
      </c>
    </row>
    <row r="262" spans="1:4">
      <c r="A262" s="11">
        <v>261</v>
      </c>
      <c r="B262" s="11">
        <v>4390</v>
      </c>
      <c r="C262" s="11" t="s">
        <v>1196</v>
      </c>
      <c r="D262" s="11" t="s">
        <v>1197</v>
      </c>
    </row>
    <row r="263" spans="1:4">
      <c r="A263" s="11">
        <v>262</v>
      </c>
      <c r="B263" s="11">
        <v>4510</v>
      </c>
      <c r="C263" s="11" t="s">
        <v>1198</v>
      </c>
      <c r="D263" s="11" t="s">
        <v>1199</v>
      </c>
    </row>
    <row r="264" spans="1:4">
      <c r="A264" s="11">
        <v>263</v>
      </c>
      <c r="B264" s="11">
        <v>4520</v>
      </c>
      <c r="C264" s="11" t="s">
        <v>1200</v>
      </c>
      <c r="D264" s="11" t="s">
        <v>1201</v>
      </c>
    </row>
    <row r="265" spans="1:4">
      <c r="A265" s="11">
        <v>264</v>
      </c>
      <c r="B265" s="11">
        <v>4531</v>
      </c>
      <c r="C265" s="11" t="s">
        <v>1202</v>
      </c>
      <c r="D265" s="11" t="s">
        <v>1203</v>
      </c>
    </row>
    <row r="266" spans="1:4">
      <c r="A266" s="11">
        <v>265</v>
      </c>
      <c r="B266" s="11">
        <v>4532</v>
      </c>
      <c r="C266" s="11" t="s">
        <v>1204</v>
      </c>
      <c r="D266" s="11" t="s">
        <v>1205</v>
      </c>
    </row>
    <row r="267" spans="1:4">
      <c r="A267" s="11">
        <v>266</v>
      </c>
      <c r="B267" s="11">
        <v>4533</v>
      </c>
      <c r="C267" s="11" t="s">
        <v>1206</v>
      </c>
      <c r="D267" s="11" t="s">
        <v>1207</v>
      </c>
    </row>
    <row r="268" spans="1:4">
      <c r="A268" s="11">
        <v>267</v>
      </c>
      <c r="B268" s="11">
        <v>4539</v>
      </c>
      <c r="C268" s="11" t="s">
        <v>1208</v>
      </c>
      <c r="D268" s="11" t="s">
        <v>1209</v>
      </c>
    </row>
    <row r="269" spans="1:4">
      <c r="A269" s="11">
        <v>268</v>
      </c>
      <c r="B269" s="11">
        <v>4541</v>
      </c>
      <c r="C269" s="11" t="s">
        <v>1210</v>
      </c>
      <c r="D269" s="11" t="s">
        <v>1211</v>
      </c>
    </row>
    <row r="270" spans="1:4">
      <c r="A270" s="11">
        <v>269</v>
      </c>
      <c r="B270" s="11">
        <v>4542</v>
      </c>
      <c r="C270" s="11" t="s">
        <v>1212</v>
      </c>
      <c r="D270" s="11" t="s">
        <v>1213</v>
      </c>
    </row>
    <row r="271" spans="1:4">
      <c r="A271" s="11">
        <v>270</v>
      </c>
      <c r="B271" s="11">
        <v>4543</v>
      </c>
      <c r="C271" s="11" t="s">
        <v>1214</v>
      </c>
      <c r="D271" s="11" t="s">
        <v>1215</v>
      </c>
    </row>
    <row r="272" spans="1:4">
      <c r="A272" s="11">
        <v>271</v>
      </c>
      <c r="B272" s="11">
        <v>4544</v>
      </c>
      <c r="C272" s="11" t="s">
        <v>1216</v>
      </c>
      <c r="D272" s="11" t="s">
        <v>1217</v>
      </c>
    </row>
    <row r="273" spans="1:4">
      <c r="A273" s="11">
        <v>272</v>
      </c>
      <c r="B273" s="11">
        <v>4545</v>
      </c>
      <c r="C273" s="11" t="s">
        <v>1218</v>
      </c>
      <c r="D273" s="11" t="s">
        <v>1219</v>
      </c>
    </row>
    <row r="274" spans="1:4">
      <c r="A274" s="11">
        <v>273</v>
      </c>
      <c r="B274" s="11">
        <v>4546</v>
      </c>
      <c r="C274" s="11" t="s">
        <v>1220</v>
      </c>
      <c r="D274" s="11" t="s">
        <v>1221</v>
      </c>
    </row>
    <row r="275" spans="1:4">
      <c r="A275" s="11">
        <v>274</v>
      </c>
      <c r="B275" s="11">
        <v>4547</v>
      </c>
      <c r="C275" s="11" t="s">
        <v>1222</v>
      </c>
      <c r="D275" s="11" t="s">
        <v>1223</v>
      </c>
    </row>
    <row r="276" spans="1:4">
      <c r="A276" s="11">
        <v>275</v>
      </c>
      <c r="B276" s="11">
        <v>4548</v>
      </c>
      <c r="C276" s="11" t="s">
        <v>1224</v>
      </c>
      <c r="D276" s="11" t="s">
        <v>1225</v>
      </c>
    </row>
    <row r="277" spans="1:4">
      <c r="A277" s="11">
        <v>276</v>
      </c>
      <c r="B277" s="11">
        <v>4549</v>
      </c>
      <c r="C277" s="11" t="s">
        <v>1226</v>
      </c>
      <c r="D277" s="11" t="s">
        <v>1227</v>
      </c>
    </row>
    <row r="278" spans="1:4">
      <c r="A278" s="11">
        <v>277</v>
      </c>
      <c r="B278" s="11">
        <v>4551</v>
      </c>
      <c r="C278" s="11" t="s">
        <v>1228</v>
      </c>
      <c r="D278" s="11" t="s">
        <v>1229</v>
      </c>
    </row>
    <row r="279" spans="1:4">
      <c r="A279" s="11">
        <v>278</v>
      </c>
      <c r="B279" s="11">
        <v>4552</v>
      </c>
      <c r="C279" s="11" t="s">
        <v>1230</v>
      </c>
      <c r="D279" s="11" t="s">
        <v>1231</v>
      </c>
    </row>
    <row r="280" spans="1:4">
      <c r="A280" s="11">
        <v>279</v>
      </c>
      <c r="B280" s="11">
        <v>4553</v>
      </c>
      <c r="C280" s="11" t="s">
        <v>1232</v>
      </c>
      <c r="D280" s="11" t="s">
        <v>1233</v>
      </c>
    </row>
    <row r="281" spans="1:4">
      <c r="A281" s="11">
        <v>280</v>
      </c>
      <c r="B281" s="11">
        <v>4559</v>
      </c>
      <c r="C281" s="11" t="s">
        <v>1234</v>
      </c>
      <c r="D281" s="11" t="s">
        <v>1235</v>
      </c>
    </row>
    <row r="282" spans="1:4">
      <c r="A282" s="11">
        <v>281</v>
      </c>
      <c r="B282" s="11">
        <v>4561</v>
      </c>
      <c r="C282" s="11" t="s">
        <v>1236</v>
      </c>
      <c r="D282" s="11" t="s">
        <v>1237</v>
      </c>
    </row>
    <row r="283" spans="1:4">
      <c r="A283" s="11">
        <v>282</v>
      </c>
      <c r="B283" s="11">
        <v>4562</v>
      </c>
      <c r="C283" s="11" t="s">
        <v>1238</v>
      </c>
      <c r="D283" s="11" t="s">
        <v>1239</v>
      </c>
    </row>
    <row r="284" spans="1:4">
      <c r="A284" s="11">
        <v>283</v>
      </c>
      <c r="B284" s="11">
        <v>4563</v>
      </c>
      <c r="C284" s="11" t="s">
        <v>1240</v>
      </c>
      <c r="D284" s="11" t="s">
        <v>1241</v>
      </c>
    </row>
    <row r="285" spans="1:4">
      <c r="A285" s="11">
        <v>284</v>
      </c>
      <c r="B285" s="11">
        <v>4564</v>
      </c>
      <c r="C285" s="11" t="s">
        <v>1242</v>
      </c>
      <c r="D285" s="11" t="s">
        <v>1243</v>
      </c>
    </row>
    <row r="286" spans="1:4">
      <c r="A286" s="11">
        <v>285</v>
      </c>
      <c r="B286" s="11">
        <v>4565</v>
      </c>
      <c r="C286" s="11" t="s">
        <v>1244</v>
      </c>
      <c r="D286" s="11" t="s">
        <v>1245</v>
      </c>
    </row>
    <row r="287" spans="1:4">
      <c r="A287" s="11">
        <v>286</v>
      </c>
      <c r="B287" s="11">
        <v>4566</v>
      </c>
      <c r="C287" s="11" t="s">
        <v>1246</v>
      </c>
      <c r="D287" s="11" t="s">
        <v>1247</v>
      </c>
    </row>
    <row r="288" spans="1:4">
      <c r="A288" s="11">
        <v>287</v>
      </c>
      <c r="B288" s="11">
        <v>4567</v>
      </c>
      <c r="C288" s="11" t="s">
        <v>1248</v>
      </c>
      <c r="D288" s="11" t="s">
        <v>1249</v>
      </c>
    </row>
    <row r="289" spans="1:4">
      <c r="A289" s="11">
        <v>288</v>
      </c>
      <c r="B289" s="11">
        <v>4569</v>
      </c>
      <c r="C289" s="11" t="s">
        <v>1250</v>
      </c>
      <c r="D289" s="11" t="s">
        <v>1251</v>
      </c>
    </row>
    <row r="290" spans="1:4">
      <c r="A290" s="11">
        <v>289</v>
      </c>
      <c r="B290" s="11">
        <v>4571</v>
      </c>
      <c r="C290" s="11" t="s">
        <v>1252</v>
      </c>
      <c r="D290" s="11" t="s">
        <v>1253</v>
      </c>
    </row>
    <row r="291" spans="1:4">
      <c r="A291" s="11">
        <v>290</v>
      </c>
      <c r="B291" s="11">
        <v>4572</v>
      </c>
      <c r="C291" s="11" t="s">
        <v>1254</v>
      </c>
      <c r="D291" s="11" t="s">
        <v>1255</v>
      </c>
    </row>
    <row r="292" spans="1:4">
      <c r="A292" s="11">
        <v>291</v>
      </c>
      <c r="B292" s="11">
        <v>4581</v>
      </c>
      <c r="C292" s="11" t="s">
        <v>1256</v>
      </c>
      <c r="D292" s="11" t="s">
        <v>1257</v>
      </c>
    </row>
    <row r="293" spans="1:4">
      <c r="A293" s="11">
        <v>292</v>
      </c>
      <c r="B293" s="11">
        <v>4582</v>
      </c>
      <c r="C293" s="11" t="s">
        <v>1258</v>
      </c>
      <c r="D293" s="11" t="s">
        <v>1259</v>
      </c>
    </row>
    <row r="294" spans="1:4">
      <c r="A294" s="11">
        <v>293</v>
      </c>
      <c r="B294" s="11">
        <v>4583</v>
      </c>
      <c r="C294" s="11" t="s">
        <v>1260</v>
      </c>
      <c r="D294" s="11" t="s">
        <v>1261</v>
      </c>
    </row>
    <row r="295" spans="1:4">
      <c r="A295" s="11">
        <v>294</v>
      </c>
      <c r="B295" s="11">
        <v>4611</v>
      </c>
      <c r="C295" s="11" t="s">
        <v>1262</v>
      </c>
      <c r="D295" s="11" t="s">
        <v>1263</v>
      </c>
    </row>
    <row r="296" spans="1:4">
      <c r="A296" s="11">
        <v>295</v>
      </c>
      <c r="B296" s="11">
        <v>4612</v>
      </c>
      <c r="C296" s="11" t="s">
        <v>1264</v>
      </c>
      <c r="D296" s="11" t="s">
        <v>1265</v>
      </c>
    </row>
    <row r="297" spans="1:4">
      <c r="A297" s="11">
        <v>296</v>
      </c>
      <c r="B297" s="11">
        <v>4613</v>
      </c>
      <c r="C297" s="11" t="s">
        <v>1266</v>
      </c>
      <c r="D297" s="11" t="s">
        <v>1267</v>
      </c>
    </row>
    <row r="298" spans="1:4">
      <c r="A298" s="11">
        <v>297</v>
      </c>
      <c r="B298" s="11">
        <v>4614</v>
      </c>
      <c r="C298" s="11" t="s">
        <v>1268</v>
      </c>
      <c r="D298" s="11" t="s">
        <v>1269</v>
      </c>
    </row>
    <row r="299" spans="1:4">
      <c r="A299" s="11">
        <v>298</v>
      </c>
      <c r="B299" s="11">
        <v>4615</v>
      </c>
      <c r="C299" s="11" t="s">
        <v>1270</v>
      </c>
      <c r="D299" s="11" t="s">
        <v>1271</v>
      </c>
    </row>
    <row r="300" spans="1:4">
      <c r="A300" s="11">
        <v>299</v>
      </c>
      <c r="B300" s="11">
        <v>4619</v>
      </c>
      <c r="C300" s="11" t="s">
        <v>1272</v>
      </c>
      <c r="D300" s="11" t="s">
        <v>1273</v>
      </c>
    </row>
    <row r="301" spans="1:4">
      <c r="A301" s="11">
        <v>300</v>
      </c>
      <c r="B301" s="11">
        <v>4621</v>
      </c>
      <c r="C301" s="11" t="s">
        <v>1274</v>
      </c>
      <c r="D301" s="11" t="s">
        <v>1275</v>
      </c>
    </row>
    <row r="302" spans="1:4">
      <c r="A302" s="11">
        <v>301</v>
      </c>
      <c r="B302" s="11">
        <v>4622</v>
      </c>
      <c r="C302" s="11" t="s">
        <v>1276</v>
      </c>
      <c r="D302" s="11" t="s">
        <v>1277</v>
      </c>
    </row>
    <row r="303" spans="1:4">
      <c r="A303" s="11">
        <v>302</v>
      </c>
      <c r="B303" s="11">
        <v>4631</v>
      </c>
      <c r="C303" s="11" t="s">
        <v>1278</v>
      </c>
      <c r="D303" s="11" t="s">
        <v>1279</v>
      </c>
    </row>
    <row r="304" spans="1:4">
      <c r="A304" s="11">
        <v>303</v>
      </c>
      <c r="B304" s="11">
        <v>4639</v>
      </c>
      <c r="C304" s="11" t="s">
        <v>1280</v>
      </c>
      <c r="D304" s="11" t="s">
        <v>1281</v>
      </c>
    </row>
    <row r="305" spans="1:4">
      <c r="A305" s="11">
        <v>304</v>
      </c>
      <c r="B305" s="11">
        <v>4641</v>
      </c>
      <c r="C305" s="11" t="s">
        <v>1282</v>
      </c>
      <c r="D305" s="11" t="s">
        <v>1283</v>
      </c>
    </row>
    <row r="306" spans="1:4">
      <c r="A306" s="11">
        <v>305</v>
      </c>
      <c r="B306" s="11">
        <v>4642</v>
      </c>
      <c r="C306" s="11" t="s">
        <v>1284</v>
      </c>
      <c r="D306" s="11" t="s">
        <v>1285</v>
      </c>
    </row>
    <row r="307" spans="1:4">
      <c r="A307" s="11">
        <v>306</v>
      </c>
      <c r="B307" s="11">
        <v>4643</v>
      </c>
      <c r="C307" s="11" t="s">
        <v>1286</v>
      </c>
      <c r="D307" s="11" t="s">
        <v>1287</v>
      </c>
    </row>
    <row r="308" spans="1:4">
      <c r="A308" s="11">
        <v>307</v>
      </c>
      <c r="B308" s="11">
        <v>4644</v>
      </c>
      <c r="C308" s="11" t="s">
        <v>1288</v>
      </c>
      <c r="D308" s="11" t="s">
        <v>1289</v>
      </c>
    </row>
    <row r="309" spans="1:4">
      <c r="A309" s="11">
        <v>308</v>
      </c>
      <c r="B309" s="11">
        <v>4649</v>
      </c>
      <c r="C309" s="11" t="s">
        <v>1290</v>
      </c>
      <c r="D309" s="11" t="s">
        <v>1291</v>
      </c>
    </row>
    <row r="310" spans="1:4">
      <c r="A310" s="11">
        <v>309</v>
      </c>
      <c r="B310" s="11">
        <v>4651</v>
      </c>
      <c r="C310" s="11" t="s">
        <v>1292</v>
      </c>
      <c r="D310" s="11" t="s">
        <v>1293</v>
      </c>
    </row>
    <row r="311" spans="1:4">
      <c r="A311" s="11">
        <v>310</v>
      </c>
      <c r="B311" s="11">
        <v>4652</v>
      </c>
      <c r="C311" s="11" t="s">
        <v>1294</v>
      </c>
      <c r="D311" s="11" t="s">
        <v>1295</v>
      </c>
    </row>
    <row r="312" spans="1:4">
      <c r="A312" s="11">
        <v>311</v>
      </c>
      <c r="B312" s="11">
        <v>4653</v>
      </c>
      <c r="C312" s="11" t="s">
        <v>1296</v>
      </c>
      <c r="D312" s="11" t="s">
        <v>1297</v>
      </c>
    </row>
    <row r="313" spans="1:4">
      <c r="A313" s="11">
        <v>312</v>
      </c>
      <c r="B313" s="11">
        <v>4691</v>
      </c>
      <c r="C313" s="11" t="s">
        <v>1298</v>
      </c>
      <c r="D313" s="11" t="s">
        <v>1299</v>
      </c>
    </row>
    <row r="314" spans="1:4">
      <c r="A314" s="11">
        <v>313</v>
      </c>
      <c r="B314" s="11">
        <v>4699</v>
      </c>
      <c r="C314" s="11" t="s">
        <v>1300</v>
      </c>
      <c r="D314" s="11" t="s">
        <v>1301</v>
      </c>
    </row>
    <row r="315" spans="1:4">
      <c r="A315" s="11">
        <v>314</v>
      </c>
      <c r="B315" s="11">
        <v>4711</v>
      </c>
      <c r="C315" s="11" t="s">
        <v>1302</v>
      </c>
      <c r="D315" s="11" t="s">
        <v>1303</v>
      </c>
    </row>
    <row r="316" spans="1:4">
      <c r="A316" s="11">
        <v>315</v>
      </c>
      <c r="B316" s="11">
        <v>4719</v>
      </c>
      <c r="C316" s="11" t="s">
        <v>1304</v>
      </c>
      <c r="D316" s="11" t="s">
        <v>1305</v>
      </c>
    </row>
    <row r="317" spans="1:4">
      <c r="A317" s="11">
        <v>316</v>
      </c>
      <c r="B317" s="11">
        <v>4721</v>
      </c>
      <c r="C317" s="11" t="s">
        <v>1306</v>
      </c>
      <c r="D317" s="11" t="s">
        <v>1307</v>
      </c>
    </row>
    <row r="318" spans="1:4">
      <c r="A318" s="11">
        <v>317</v>
      </c>
      <c r="B318" s="11">
        <v>4722</v>
      </c>
      <c r="C318" s="11" t="s">
        <v>1308</v>
      </c>
      <c r="D318" s="11" t="s">
        <v>1309</v>
      </c>
    </row>
    <row r="319" spans="1:4">
      <c r="A319" s="11">
        <v>318</v>
      </c>
      <c r="B319" s="11">
        <v>4723</v>
      </c>
      <c r="C319" s="11" t="s">
        <v>1310</v>
      </c>
      <c r="D319" s="11" t="s">
        <v>1311</v>
      </c>
    </row>
    <row r="320" spans="1:4">
      <c r="A320" s="11">
        <v>319</v>
      </c>
      <c r="B320" s="11">
        <v>4729</v>
      </c>
      <c r="C320" s="11" t="s">
        <v>1312</v>
      </c>
      <c r="D320" s="11" t="s">
        <v>1313</v>
      </c>
    </row>
    <row r="321" spans="1:4">
      <c r="A321" s="11">
        <v>320</v>
      </c>
      <c r="B321" s="11">
        <v>4731</v>
      </c>
      <c r="C321" s="11" t="s">
        <v>1314</v>
      </c>
      <c r="D321" s="11" t="s">
        <v>1315</v>
      </c>
    </row>
    <row r="322" spans="1:4">
      <c r="A322" s="11">
        <v>321</v>
      </c>
      <c r="B322" s="11">
        <v>4732</v>
      </c>
      <c r="C322" s="11" t="s">
        <v>1316</v>
      </c>
      <c r="D322" s="11" t="s">
        <v>1317</v>
      </c>
    </row>
    <row r="323" spans="1:4">
      <c r="A323" s="11">
        <v>322</v>
      </c>
      <c r="B323" s="11">
        <v>4733</v>
      </c>
      <c r="C323" s="11" t="s">
        <v>1318</v>
      </c>
      <c r="D323" s="11" t="s">
        <v>1319</v>
      </c>
    </row>
    <row r="324" spans="1:4">
      <c r="A324" s="11">
        <v>323</v>
      </c>
      <c r="B324" s="11">
        <v>4739</v>
      </c>
      <c r="C324" s="11" t="s">
        <v>1320</v>
      </c>
      <c r="D324" s="11" t="s">
        <v>1321</v>
      </c>
    </row>
    <row r="325" spans="1:4">
      <c r="A325" s="11">
        <v>324</v>
      </c>
      <c r="B325" s="11">
        <v>4741</v>
      </c>
      <c r="C325" s="11" t="s">
        <v>1322</v>
      </c>
      <c r="D325" s="11" t="s">
        <v>1323</v>
      </c>
    </row>
    <row r="326" spans="1:4">
      <c r="A326" s="11">
        <v>325</v>
      </c>
      <c r="B326" s="11">
        <v>4742</v>
      </c>
      <c r="C326" s="11" t="s">
        <v>1324</v>
      </c>
      <c r="D326" s="11" t="s">
        <v>1325</v>
      </c>
    </row>
    <row r="327" spans="1:4">
      <c r="A327" s="11">
        <v>326</v>
      </c>
      <c r="B327" s="11">
        <v>4743</v>
      </c>
      <c r="C327" s="11" t="s">
        <v>1326</v>
      </c>
      <c r="D327" s="11" t="s">
        <v>1327</v>
      </c>
    </row>
    <row r="328" spans="1:4">
      <c r="A328" s="11">
        <v>327</v>
      </c>
      <c r="B328" s="11">
        <v>4744</v>
      </c>
      <c r="C328" s="11" t="s">
        <v>1328</v>
      </c>
      <c r="D328" s="11" t="s">
        <v>1329</v>
      </c>
    </row>
    <row r="329" spans="1:4">
      <c r="A329" s="11">
        <v>328</v>
      </c>
      <c r="B329" s="11">
        <v>4745</v>
      </c>
      <c r="C329" s="11" t="s">
        <v>1330</v>
      </c>
      <c r="D329" s="11" t="s">
        <v>1331</v>
      </c>
    </row>
    <row r="330" spans="1:4">
      <c r="A330" s="11">
        <v>329</v>
      </c>
      <c r="B330" s="11">
        <v>4749</v>
      </c>
      <c r="C330" s="11" t="s">
        <v>1332</v>
      </c>
      <c r="D330" s="11" t="s">
        <v>1333</v>
      </c>
    </row>
    <row r="331" spans="1:4">
      <c r="A331" s="11">
        <v>330</v>
      </c>
      <c r="B331" s="11">
        <v>4751</v>
      </c>
      <c r="C331" s="11" t="s">
        <v>1334</v>
      </c>
      <c r="D331" s="11" t="s">
        <v>1335</v>
      </c>
    </row>
    <row r="332" spans="1:4">
      <c r="A332" s="11">
        <v>331</v>
      </c>
      <c r="B332" s="11">
        <v>4752</v>
      </c>
      <c r="C332" s="11" t="s">
        <v>1336</v>
      </c>
      <c r="D332" s="11" t="s">
        <v>1337</v>
      </c>
    </row>
    <row r="333" spans="1:4">
      <c r="A333" s="11">
        <v>332</v>
      </c>
      <c r="B333" s="11">
        <v>4761</v>
      </c>
      <c r="C333" s="11" t="s">
        <v>1338</v>
      </c>
      <c r="D333" s="11" t="s">
        <v>1339</v>
      </c>
    </row>
    <row r="334" spans="1:4">
      <c r="A334" s="11">
        <v>333</v>
      </c>
      <c r="B334" s="11">
        <v>4762</v>
      </c>
      <c r="C334" s="11" t="s">
        <v>1340</v>
      </c>
      <c r="D334" s="11" t="s">
        <v>1341</v>
      </c>
    </row>
    <row r="335" spans="1:4">
      <c r="A335" s="11">
        <v>334</v>
      </c>
      <c r="B335" s="11">
        <v>4763</v>
      </c>
      <c r="C335" s="11" t="s">
        <v>1342</v>
      </c>
      <c r="D335" s="11" t="s">
        <v>1343</v>
      </c>
    </row>
    <row r="336" spans="1:4">
      <c r="A336" s="11">
        <v>335</v>
      </c>
      <c r="B336" s="11">
        <v>4764</v>
      </c>
      <c r="C336" s="11" t="s">
        <v>1344</v>
      </c>
      <c r="D336" s="11" t="s">
        <v>1345</v>
      </c>
    </row>
    <row r="337" spans="1:4">
      <c r="A337" s="11">
        <v>336</v>
      </c>
      <c r="B337" s="11">
        <v>4810</v>
      </c>
      <c r="C337" s="11" t="s">
        <v>1346</v>
      </c>
      <c r="D337" s="11" t="s">
        <v>1347</v>
      </c>
    </row>
    <row r="338" spans="1:4">
      <c r="A338" s="11">
        <v>337</v>
      </c>
      <c r="B338" s="11">
        <v>4821</v>
      </c>
      <c r="C338" s="11" t="s">
        <v>1348</v>
      </c>
      <c r="D338" s="11" t="s">
        <v>1349</v>
      </c>
    </row>
    <row r="339" spans="1:4">
      <c r="A339" s="11">
        <v>338</v>
      </c>
      <c r="B339" s="11">
        <v>4829</v>
      </c>
      <c r="C339" s="11" t="s">
        <v>1350</v>
      </c>
      <c r="D339" s="11" t="s">
        <v>1351</v>
      </c>
    </row>
    <row r="340" spans="1:4">
      <c r="A340" s="11">
        <v>339</v>
      </c>
      <c r="B340" s="11">
        <v>4831</v>
      </c>
      <c r="C340" s="11" t="s">
        <v>1352</v>
      </c>
      <c r="D340" s="11" t="s">
        <v>1353</v>
      </c>
    </row>
    <row r="341" spans="1:4">
      <c r="A341" s="11">
        <v>340</v>
      </c>
      <c r="B341" s="11">
        <v>4832</v>
      </c>
      <c r="C341" s="11" t="s">
        <v>1354</v>
      </c>
      <c r="D341" s="11" t="s">
        <v>1355</v>
      </c>
    </row>
    <row r="342" spans="1:4">
      <c r="A342" s="11">
        <v>341</v>
      </c>
      <c r="B342" s="11">
        <v>4833</v>
      </c>
      <c r="C342" s="11" t="s">
        <v>1356</v>
      </c>
      <c r="D342" s="11" t="s">
        <v>1357</v>
      </c>
    </row>
    <row r="343" spans="1:4">
      <c r="A343" s="11">
        <v>342</v>
      </c>
      <c r="B343" s="11">
        <v>4841</v>
      </c>
      <c r="C343" s="11" t="s">
        <v>1358</v>
      </c>
      <c r="D343" s="11" t="s">
        <v>1359</v>
      </c>
    </row>
    <row r="344" spans="1:4">
      <c r="A344" s="11">
        <v>343</v>
      </c>
      <c r="B344" s="11">
        <v>4842</v>
      </c>
      <c r="C344" s="11" t="s">
        <v>1360</v>
      </c>
      <c r="D344" s="11" t="s">
        <v>1361</v>
      </c>
    </row>
    <row r="345" spans="1:4">
      <c r="A345" s="11">
        <v>344</v>
      </c>
      <c r="B345" s="11">
        <v>4843</v>
      </c>
      <c r="C345" s="11" t="s">
        <v>1362</v>
      </c>
      <c r="D345" s="11" t="s">
        <v>1363</v>
      </c>
    </row>
    <row r="346" spans="1:4">
      <c r="A346" s="11">
        <v>345</v>
      </c>
      <c r="B346" s="11">
        <v>4851</v>
      </c>
      <c r="C346" s="11" t="s">
        <v>1364</v>
      </c>
      <c r="D346" s="11" t="s">
        <v>1365</v>
      </c>
    </row>
    <row r="347" spans="1:4">
      <c r="A347" s="11">
        <v>346</v>
      </c>
      <c r="B347" s="11">
        <v>4852</v>
      </c>
      <c r="C347" s="11" t="s">
        <v>1366</v>
      </c>
      <c r="D347" s="11" t="s">
        <v>1367</v>
      </c>
    </row>
    <row r="348" spans="1:4">
      <c r="A348" s="11">
        <v>347</v>
      </c>
      <c r="B348" s="11">
        <v>4853</v>
      </c>
      <c r="C348" s="11" t="s">
        <v>1368</v>
      </c>
      <c r="D348" s="11" t="s">
        <v>1369</v>
      </c>
    </row>
    <row r="349" spans="1:4">
      <c r="A349" s="11">
        <v>348</v>
      </c>
      <c r="B349" s="11">
        <v>4861</v>
      </c>
      <c r="C349" s="11" t="s">
        <v>1370</v>
      </c>
      <c r="D349" s="11" t="s">
        <v>1371</v>
      </c>
    </row>
    <row r="350" spans="1:4">
      <c r="A350" s="11">
        <v>349</v>
      </c>
      <c r="B350" s="11">
        <v>4862</v>
      </c>
      <c r="C350" s="11" t="s">
        <v>1372</v>
      </c>
      <c r="D350" s="11" t="s">
        <v>1373</v>
      </c>
    </row>
    <row r="351" spans="1:4">
      <c r="A351" s="11">
        <v>350</v>
      </c>
      <c r="B351" s="11">
        <v>4869</v>
      </c>
      <c r="C351" s="11" t="s">
        <v>1374</v>
      </c>
      <c r="D351" s="11" t="s">
        <v>1375</v>
      </c>
    </row>
    <row r="352" spans="1:4">
      <c r="A352" s="11">
        <v>351</v>
      </c>
      <c r="B352" s="11">
        <v>4871</v>
      </c>
      <c r="C352" s="11" t="s">
        <v>1376</v>
      </c>
      <c r="D352" s="11" t="s">
        <v>1377</v>
      </c>
    </row>
    <row r="353" spans="1:4">
      <c r="A353" s="11">
        <v>352</v>
      </c>
      <c r="B353" s="11">
        <v>4872</v>
      </c>
      <c r="C353" s="11" t="s">
        <v>1378</v>
      </c>
      <c r="D353" s="11" t="s">
        <v>1379</v>
      </c>
    </row>
    <row r="354" spans="1:4">
      <c r="A354" s="11">
        <v>353</v>
      </c>
      <c r="B354" s="11">
        <v>4879</v>
      </c>
      <c r="C354" s="11" t="s">
        <v>1380</v>
      </c>
      <c r="D354" s="11" t="s">
        <v>1381</v>
      </c>
    </row>
    <row r="355" spans="1:4">
      <c r="A355" s="11">
        <v>354</v>
      </c>
      <c r="B355" s="11">
        <v>4910</v>
      </c>
      <c r="C355" s="11" t="s">
        <v>1382</v>
      </c>
      <c r="D355" s="11" t="s">
        <v>1383</v>
      </c>
    </row>
    <row r="356" spans="1:4">
      <c r="A356" s="11">
        <v>355</v>
      </c>
      <c r="B356" s="11">
        <v>4920</v>
      </c>
      <c r="C356" s="11" t="s">
        <v>1384</v>
      </c>
      <c r="D356" s="11" t="s">
        <v>1385</v>
      </c>
    </row>
    <row r="357" spans="1:4">
      <c r="A357" s="11">
        <v>356</v>
      </c>
      <c r="B357" s="11">
        <v>4931</v>
      </c>
      <c r="C357" s="11" t="s">
        <v>1386</v>
      </c>
      <c r="D357" s="11" t="s">
        <v>1387</v>
      </c>
    </row>
    <row r="358" spans="1:4">
      <c r="A358" s="11">
        <v>357</v>
      </c>
      <c r="B358" s="11">
        <v>4932</v>
      </c>
      <c r="C358" s="11" t="s">
        <v>1388</v>
      </c>
      <c r="D358" s="11" t="s">
        <v>1389</v>
      </c>
    </row>
    <row r="359" spans="1:4">
      <c r="A359" s="11">
        <v>358</v>
      </c>
      <c r="B359" s="11">
        <v>4939</v>
      </c>
      <c r="C359" s="11" t="s">
        <v>1390</v>
      </c>
      <c r="D359" s="11" t="s">
        <v>1391</v>
      </c>
    </row>
    <row r="360" spans="1:4">
      <c r="A360" s="11">
        <v>359</v>
      </c>
      <c r="B360" s="11">
        <v>4940</v>
      </c>
      <c r="C360" s="11" t="s">
        <v>1392</v>
      </c>
      <c r="D360" s="11" t="s">
        <v>1393</v>
      </c>
    </row>
    <row r="361" spans="1:4">
      <c r="A361" s="11">
        <v>360</v>
      </c>
      <c r="B361" s="11">
        <v>4990</v>
      </c>
      <c r="C361" s="11" t="s">
        <v>1394</v>
      </c>
      <c r="D361" s="11" t="s">
        <v>1395</v>
      </c>
    </row>
    <row r="362" spans="1:4">
      <c r="A362" s="11">
        <v>361</v>
      </c>
      <c r="B362" s="11">
        <v>5010</v>
      </c>
      <c r="C362" s="11" t="s">
        <v>1396</v>
      </c>
      <c r="D362" s="11" t="s">
        <v>1397</v>
      </c>
    </row>
    <row r="363" spans="1:4">
      <c r="A363" s="11">
        <v>362</v>
      </c>
      <c r="B363" s="11">
        <v>5020</v>
      </c>
      <c r="C363" s="11" t="s">
        <v>1398</v>
      </c>
      <c r="D363" s="11" t="s">
        <v>1399</v>
      </c>
    </row>
    <row r="364" spans="1:4">
      <c r="A364" s="11">
        <v>363</v>
      </c>
      <c r="B364" s="11">
        <v>5101</v>
      </c>
      <c r="C364" s="11" t="s">
        <v>1400</v>
      </c>
      <c r="D364" s="11" t="s">
        <v>1401</v>
      </c>
    </row>
    <row r="365" spans="1:4">
      <c r="A365" s="11">
        <v>364</v>
      </c>
      <c r="B365" s="11">
        <v>5102</v>
      </c>
      <c r="C365" s="11" t="s">
        <v>1402</v>
      </c>
      <c r="D365" s="11" t="s">
        <v>1403</v>
      </c>
    </row>
    <row r="366" spans="1:4">
      <c r="A366" s="11">
        <v>365</v>
      </c>
      <c r="B366" s="11">
        <v>5210</v>
      </c>
      <c r="C366" s="11" t="s">
        <v>1404</v>
      </c>
      <c r="D366" s="11" t="s">
        <v>1405</v>
      </c>
    </row>
    <row r="367" spans="1:4">
      <c r="A367" s="11">
        <v>366</v>
      </c>
      <c r="B367" s="11">
        <v>5220</v>
      </c>
      <c r="C367" s="11" t="s">
        <v>1406</v>
      </c>
      <c r="D367" s="11" t="s">
        <v>1407</v>
      </c>
    </row>
    <row r="368" spans="1:4">
      <c r="A368" s="11">
        <v>367</v>
      </c>
      <c r="B368" s="11">
        <v>5231</v>
      </c>
      <c r="C368" s="11" t="s">
        <v>1408</v>
      </c>
      <c r="D368" s="11" t="s">
        <v>1409</v>
      </c>
    </row>
    <row r="369" spans="1:4">
      <c r="A369" s="11">
        <v>368</v>
      </c>
      <c r="B369" s="11">
        <v>5232</v>
      </c>
      <c r="C369" s="11" t="s">
        <v>1410</v>
      </c>
      <c r="D369" s="11" t="s">
        <v>1411</v>
      </c>
    </row>
    <row r="370" spans="1:4">
      <c r="A370" s="11">
        <v>369</v>
      </c>
      <c r="B370" s="11">
        <v>5233</v>
      </c>
      <c r="C370" s="11" t="s">
        <v>1412</v>
      </c>
      <c r="D370" s="11" t="s">
        <v>1413</v>
      </c>
    </row>
    <row r="371" spans="1:4">
      <c r="A371" s="11">
        <v>370</v>
      </c>
      <c r="B371" s="11">
        <v>5241</v>
      </c>
      <c r="C371" s="11" t="s">
        <v>1414</v>
      </c>
      <c r="D371" s="11" t="s">
        <v>1415</v>
      </c>
    </row>
    <row r="372" spans="1:4">
      <c r="A372" s="11">
        <v>371</v>
      </c>
      <c r="B372" s="11">
        <v>5249</v>
      </c>
      <c r="C372" s="11" t="s">
        <v>1416</v>
      </c>
      <c r="D372" s="11" t="s">
        <v>1417</v>
      </c>
    </row>
    <row r="373" spans="1:4">
      <c r="A373" s="11">
        <v>372</v>
      </c>
      <c r="B373" s="11">
        <v>5251</v>
      </c>
      <c r="C373" s="11" t="s">
        <v>1418</v>
      </c>
      <c r="D373" s="11" t="s">
        <v>1419</v>
      </c>
    </row>
    <row r="374" spans="1:4">
      <c r="A374" s="11">
        <v>373</v>
      </c>
      <c r="B374" s="11">
        <v>5259</v>
      </c>
      <c r="C374" s="11" t="s">
        <v>1420</v>
      </c>
      <c r="D374" s="11" t="s">
        <v>1421</v>
      </c>
    </row>
    <row r="375" spans="1:4">
      <c r="A375" s="11">
        <v>374</v>
      </c>
      <c r="B375" s="11">
        <v>5260</v>
      </c>
      <c r="C375" s="11" t="s">
        <v>1422</v>
      </c>
      <c r="D375" s="11" t="s">
        <v>1423</v>
      </c>
    </row>
    <row r="376" spans="1:4">
      <c r="A376" s="11">
        <v>375</v>
      </c>
      <c r="B376" s="11">
        <v>5290</v>
      </c>
      <c r="C376" s="11" t="s">
        <v>1424</v>
      </c>
      <c r="D376" s="11" t="s">
        <v>1425</v>
      </c>
    </row>
    <row r="377" spans="1:4">
      <c r="A377" s="11">
        <v>376</v>
      </c>
      <c r="B377" s="11">
        <v>5301</v>
      </c>
      <c r="C377" s="11" t="s">
        <v>1426</v>
      </c>
      <c r="D377" s="11" t="s">
        <v>1427</v>
      </c>
    </row>
    <row r="378" spans="1:4">
      <c r="A378" s="11">
        <v>377</v>
      </c>
      <c r="B378" s="11">
        <v>5302</v>
      </c>
      <c r="C378" s="11" t="s">
        <v>1428</v>
      </c>
      <c r="D378" s="11" t="s">
        <v>1429</v>
      </c>
    </row>
    <row r="379" spans="1:4">
      <c r="A379" s="11">
        <v>378</v>
      </c>
      <c r="B379" s="11">
        <v>5410</v>
      </c>
      <c r="C379" s="11" t="s">
        <v>1430</v>
      </c>
      <c r="D379" s="11" t="s">
        <v>1431</v>
      </c>
    </row>
    <row r="380" spans="1:4">
      <c r="A380" s="11">
        <v>379</v>
      </c>
      <c r="B380" s="11">
        <v>5420</v>
      </c>
      <c r="C380" s="11" t="s">
        <v>1432</v>
      </c>
      <c r="D380" s="11" t="s">
        <v>1433</v>
      </c>
    </row>
    <row r="381" spans="1:4">
      <c r="A381" s="11">
        <v>380</v>
      </c>
      <c r="B381" s="11">
        <v>5510</v>
      </c>
      <c r="C381" s="11" t="s">
        <v>1434</v>
      </c>
      <c r="D381" s="11" t="s">
        <v>1435</v>
      </c>
    </row>
    <row r="382" spans="1:4">
      <c r="A382" s="11">
        <v>381</v>
      </c>
      <c r="B382" s="11">
        <v>5590</v>
      </c>
      <c r="C382" s="11" t="s">
        <v>1436</v>
      </c>
      <c r="D382" s="11" t="s">
        <v>1437</v>
      </c>
    </row>
    <row r="383" spans="1:4">
      <c r="A383" s="11">
        <v>382</v>
      </c>
      <c r="B383" s="11">
        <v>5610</v>
      </c>
      <c r="C383" s="11" t="s">
        <v>1438</v>
      </c>
      <c r="D383" s="11" t="s">
        <v>1439</v>
      </c>
    </row>
    <row r="384" spans="1:4">
      <c r="A384" s="11">
        <v>383</v>
      </c>
      <c r="B384" s="11">
        <v>5621</v>
      </c>
      <c r="C384" s="11" t="s">
        <v>1440</v>
      </c>
      <c r="D384" s="11" t="s">
        <v>1441</v>
      </c>
    </row>
    <row r="385" spans="1:4">
      <c r="A385" s="11">
        <v>384</v>
      </c>
      <c r="B385" s="11">
        <v>5622</v>
      </c>
      <c r="C385" s="11" t="s">
        <v>1442</v>
      </c>
      <c r="D385" s="11" t="s">
        <v>1443</v>
      </c>
    </row>
    <row r="386" spans="1:4">
      <c r="A386" s="11">
        <v>385</v>
      </c>
      <c r="B386" s="11">
        <v>5631</v>
      </c>
      <c r="C386" s="11" t="s">
        <v>1444</v>
      </c>
      <c r="D386" s="11" t="s">
        <v>1445</v>
      </c>
    </row>
    <row r="387" spans="1:4">
      <c r="A387" s="11">
        <v>386</v>
      </c>
      <c r="B387" s="11">
        <v>5632</v>
      </c>
      <c r="C387" s="11" t="s">
        <v>1446</v>
      </c>
      <c r="D387" s="11" t="s">
        <v>1447</v>
      </c>
    </row>
    <row r="388" spans="1:4">
      <c r="A388" s="11">
        <v>387</v>
      </c>
      <c r="B388" s="11">
        <v>5690</v>
      </c>
      <c r="C388" s="11" t="s">
        <v>1448</v>
      </c>
      <c r="D388" s="11" t="s">
        <v>1449</v>
      </c>
    </row>
    <row r="389" spans="1:4">
      <c r="A389" s="11">
        <v>388</v>
      </c>
      <c r="B389" s="11">
        <v>5811</v>
      </c>
      <c r="C389" s="11" t="s">
        <v>1450</v>
      </c>
      <c r="D389" s="11" t="s">
        <v>1451</v>
      </c>
    </row>
    <row r="390" spans="1:4">
      <c r="A390" s="11">
        <v>389</v>
      </c>
      <c r="B390" s="11">
        <v>5812</v>
      </c>
      <c r="C390" s="11" t="s">
        <v>1452</v>
      </c>
      <c r="D390" s="11" t="s">
        <v>1453</v>
      </c>
    </row>
    <row r="391" spans="1:4">
      <c r="A391" s="11">
        <v>390</v>
      </c>
      <c r="B391" s="11">
        <v>5813</v>
      </c>
      <c r="C391" s="11" t="s">
        <v>1454</v>
      </c>
      <c r="D391" s="11" t="s">
        <v>1455</v>
      </c>
    </row>
    <row r="392" spans="1:4">
      <c r="A392" s="11">
        <v>391</v>
      </c>
      <c r="B392" s="11">
        <v>5819</v>
      </c>
      <c r="C392" s="11" t="s">
        <v>1456</v>
      </c>
      <c r="D392" s="11" t="s">
        <v>1457</v>
      </c>
    </row>
    <row r="393" spans="1:4">
      <c r="A393" s="11">
        <v>392</v>
      </c>
      <c r="B393" s="11">
        <v>5820</v>
      </c>
      <c r="C393" s="11" t="s">
        <v>1458</v>
      </c>
      <c r="D393" s="11" t="s">
        <v>1459</v>
      </c>
    </row>
    <row r="394" spans="1:4">
      <c r="A394" s="11">
        <v>393</v>
      </c>
      <c r="B394" s="11">
        <v>5911</v>
      </c>
      <c r="C394" s="11" t="s">
        <v>1460</v>
      </c>
      <c r="D394" s="11" t="s">
        <v>1461</v>
      </c>
    </row>
    <row r="395" spans="1:4">
      <c r="A395" s="11">
        <v>394</v>
      </c>
      <c r="B395" s="11">
        <v>5912</v>
      </c>
      <c r="C395" s="11" t="s">
        <v>1462</v>
      </c>
      <c r="D395" s="11" t="s">
        <v>1463</v>
      </c>
    </row>
    <row r="396" spans="1:4">
      <c r="A396" s="11">
        <v>395</v>
      </c>
      <c r="B396" s="11">
        <v>5913</v>
      </c>
      <c r="C396" s="11" t="s">
        <v>1464</v>
      </c>
      <c r="D396" s="11" t="s">
        <v>1465</v>
      </c>
    </row>
    <row r="397" spans="1:4">
      <c r="A397" s="11">
        <v>396</v>
      </c>
      <c r="B397" s="11">
        <v>5914</v>
      </c>
      <c r="C397" s="11" t="s">
        <v>1466</v>
      </c>
      <c r="D397" s="11" t="s">
        <v>1467</v>
      </c>
    </row>
    <row r="398" spans="1:4">
      <c r="A398" s="11">
        <v>397</v>
      </c>
      <c r="B398" s="11">
        <v>5920</v>
      </c>
      <c r="C398" s="11" t="s">
        <v>1468</v>
      </c>
      <c r="D398" s="11" t="s">
        <v>1469</v>
      </c>
    </row>
    <row r="399" spans="1:4">
      <c r="A399" s="11">
        <v>398</v>
      </c>
      <c r="B399" s="11">
        <v>6010</v>
      </c>
      <c r="C399" s="11" t="s">
        <v>1470</v>
      </c>
      <c r="D399" s="11" t="s">
        <v>1471</v>
      </c>
    </row>
    <row r="400" spans="1:4">
      <c r="A400" s="11">
        <v>399</v>
      </c>
      <c r="B400" s="11">
        <v>6021</v>
      </c>
      <c r="C400" s="11" t="s">
        <v>1472</v>
      </c>
      <c r="D400" s="11" t="s">
        <v>1473</v>
      </c>
    </row>
    <row r="401" spans="1:4">
      <c r="A401" s="11">
        <v>400</v>
      </c>
      <c r="B401" s="11">
        <v>6022</v>
      </c>
      <c r="C401" s="11" t="s">
        <v>1474</v>
      </c>
      <c r="D401" s="11" t="s">
        <v>1475</v>
      </c>
    </row>
    <row r="402" spans="1:4">
      <c r="A402" s="11">
        <v>401</v>
      </c>
      <c r="B402" s="11">
        <v>6100</v>
      </c>
      <c r="C402" s="11" t="s">
        <v>1476</v>
      </c>
      <c r="D402" s="11" t="s">
        <v>1477</v>
      </c>
    </row>
    <row r="403" spans="1:4">
      <c r="A403" s="11">
        <v>402</v>
      </c>
      <c r="B403" s="11">
        <v>6201</v>
      </c>
      <c r="C403" s="11" t="s">
        <v>1478</v>
      </c>
      <c r="D403" s="11" t="s">
        <v>1479</v>
      </c>
    </row>
    <row r="404" spans="1:4">
      <c r="A404" s="11">
        <v>403</v>
      </c>
      <c r="B404" s="11">
        <v>6202</v>
      </c>
      <c r="C404" s="11" t="s">
        <v>1480</v>
      </c>
      <c r="D404" s="11" t="s">
        <v>1481</v>
      </c>
    </row>
    <row r="405" spans="1:4">
      <c r="A405" s="11">
        <v>404</v>
      </c>
      <c r="B405" s="11">
        <v>6209</v>
      </c>
      <c r="C405" s="11" t="s">
        <v>1482</v>
      </c>
      <c r="D405" s="11" t="s">
        <v>1483</v>
      </c>
    </row>
    <row r="406" spans="1:4">
      <c r="A406" s="11">
        <v>405</v>
      </c>
      <c r="B406" s="11">
        <v>6311</v>
      </c>
      <c r="C406" s="11" t="s">
        <v>1484</v>
      </c>
      <c r="D406" s="11" t="s">
        <v>1485</v>
      </c>
    </row>
    <row r="407" spans="1:4">
      <c r="A407" s="11">
        <v>406</v>
      </c>
      <c r="B407" s="11">
        <v>6312</v>
      </c>
      <c r="C407" s="11" t="s">
        <v>1486</v>
      </c>
      <c r="D407" s="11" t="s">
        <v>1487</v>
      </c>
    </row>
    <row r="408" spans="1:4">
      <c r="A408" s="11">
        <v>407</v>
      </c>
      <c r="B408" s="11">
        <v>6391</v>
      </c>
      <c r="C408" s="11" t="s">
        <v>1488</v>
      </c>
      <c r="D408" s="11" t="s">
        <v>1489</v>
      </c>
    </row>
    <row r="409" spans="1:4">
      <c r="A409" s="11">
        <v>408</v>
      </c>
      <c r="B409" s="11">
        <v>6399</v>
      </c>
      <c r="C409" s="11" t="s">
        <v>1490</v>
      </c>
      <c r="D409" s="11" t="s">
        <v>1491</v>
      </c>
    </row>
    <row r="410" spans="1:4">
      <c r="A410" s="11">
        <v>409</v>
      </c>
      <c r="B410" s="11">
        <v>6411</v>
      </c>
      <c r="C410" s="11" t="s">
        <v>1492</v>
      </c>
      <c r="D410" s="11" t="s">
        <v>1493</v>
      </c>
    </row>
    <row r="411" spans="1:4">
      <c r="A411" s="11">
        <v>410</v>
      </c>
      <c r="B411" s="11">
        <v>6412</v>
      </c>
      <c r="C411" s="11" t="s">
        <v>1494</v>
      </c>
      <c r="D411" s="11" t="s">
        <v>1495</v>
      </c>
    </row>
    <row r="412" spans="1:4">
      <c r="A412" s="11">
        <v>411</v>
      </c>
      <c r="B412" s="11">
        <v>6413</v>
      </c>
      <c r="C412" s="11" t="s">
        <v>1496</v>
      </c>
      <c r="D412" s="11" t="s">
        <v>1497</v>
      </c>
    </row>
    <row r="413" spans="1:4">
      <c r="A413" s="11">
        <v>412</v>
      </c>
      <c r="B413" s="11">
        <v>6414</v>
      </c>
      <c r="C413" s="11" t="s">
        <v>1498</v>
      </c>
      <c r="D413" s="11" t="s">
        <v>1499</v>
      </c>
    </row>
    <row r="414" spans="1:4">
      <c r="A414" s="11">
        <v>413</v>
      </c>
      <c r="B414" s="11">
        <v>6415</v>
      </c>
      <c r="C414" s="11" t="s">
        <v>1500</v>
      </c>
      <c r="D414" s="11" t="s">
        <v>1501</v>
      </c>
    </row>
    <row r="415" spans="1:4">
      <c r="A415" s="11">
        <v>414</v>
      </c>
      <c r="B415" s="11">
        <v>6419</v>
      </c>
      <c r="C415" s="11" t="s">
        <v>1502</v>
      </c>
      <c r="D415" s="11" t="s">
        <v>1503</v>
      </c>
    </row>
    <row r="416" spans="1:4">
      <c r="A416" s="11">
        <v>415</v>
      </c>
      <c r="B416" s="11">
        <v>6420</v>
      </c>
      <c r="C416" s="11" t="s">
        <v>1504</v>
      </c>
      <c r="D416" s="11" t="s">
        <v>1505</v>
      </c>
    </row>
    <row r="417" spans="1:4">
      <c r="A417" s="11">
        <v>416</v>
      </c>
      <c r="B417" s="11">
        <v>6430</v>
      </c>
      <c r="C417" s="11" t="s">
        <v>1506</v>
      </c>
      <c r="D417" s="11" t="s">
        <v>1507</v>
      </c>
    </row>
    <row r="418" spans="1:4">
      <c r="A418" s="11">
        <v>417</v>
      </c>
      <c r="B418" s="11">
        <v>6491</v>
      </c>
      <c r="C418" s="11" t="s">
        <v>1508</v>
      </c>
      <c r="D418" s="11" t="s">
        <v>1509</v>
      </c>
    </row>
    <row r="419" spans="1:4">
      <c r="A419" s="11">
        <v>418</v>
      </c>
      <c r="B419" s="11">
        <v>6492</v>
      </c>
      <c r="C419" s="11" t="s">
        <v>1510</v>
      </c>
      <c r="D419" s="11" t="s">
        <v>1511</v>
      </c>
    </row>
    <row r="420" spans="1:4">
      <c r="A420" s="11">
        <v>419</v>
      </c>
      <c r="B420" s="11">
        <v>6493</v>
      </c>
      <c r="C420" s="11" t="s">
        <v>1512</v>
      </c>
      <c r="D420" s="11" t="s">
        <v>1513</v>
      </c>
    </row>
    <row r="421" spans="1:4">
      <c r="A421" s="11">
        <v>420</v>
      </c>
      <c r="B421" s="11">
        <v>6494</v>
      </c>
      <c r="C421" s="11" t="s">
        <v>1514</v>
      </c>
      <c r="D421" s="11" t="s">
        <v>1515</v>
      </c>
    </row>
    <row r="422" spans="1:4">
      <c r="A422" s="11">
        <v>421</v>
      </c>
      <c r="B422" s="11">
        <v>6495</v>
      </c>
      <c r="C422" s="11" t="s">
        <v>1516</v>
      </c>
      <c r="D422" s="11" t="s">
        <v>1517</v>
      </c>
    </row>
    <row r="423" spans="1:4">
      <c r="A423" s="11">
        <v>422</v>
      </c>
      <c r="B423" s="11">
        <v>6496</v>
      </c>
      <c r="C423" s="11" t="s">
        <v>1518</v>
      </c>
      <c r="D423" s="11" t="s">
        <v>1519</v>
      </c>
    </row>
    <row r="424" spans="1:4">
      <c r="A424" s="11">
        <v>423</v>
      </c>
      <c r="B424" s="11">
        <v>6499</v>
      </c>
      <c r="C424" s="11" t="s">
        <v>1520</v>
      </c>
      <c r="D424" s="11" t="s">
        <v>1521</v>
      </c>
    </row>
    <row r="425" spans="1:4">
      <c r="A425" s="11">
        <v>424</v>
      </c>
      <c r="B425" s="11">
        <v>6510</v>
      </c>
      <c r="C425" s="11" t="s">
        <v>1522</v>
      </c>
      <c r="D425" s="11" t="s">
        <v>1523</v>
      </c>
    </row>
    <row r="426" spans="1:4">
      <c r="A426" s="11">
        <v>425</v>
      </c>
      <c r="B426" s="11">
        <v>6520</v>
      </c>
      <c r="C426" s="11" t="s">
        <v>1524</v>
      </c>
      <c r="D426" s="11" t="s">
        <v>1525</v>
      </c>
    </row>
    <row r="427" spans="1:4">
      <c r="A427" s="11">
        <v>426</v>
      </c>
      <c r="B427" s="11">
        <v>6530</v>
      </c>
      <c r="C427" s="11" t="s">
        <v>1526</v>
      </c>
      <c r="D427" s="11" t="s">
        <v>1527</v>
      </c>
    </row>
    <row r="428" spans="1:4">
      <c r="A428" s="11">
        <v>427</v>
      </c>
      <c r="B428" s="11">
        <v>6540</v>
      </c>
      <c r="C428" s="11" t="s">
        <v>1528</v>
      </c>
      <c r="D428" s="11" t="s">
        <v>1529</v>
      </c>
    </row>
    <row r="429" spans="1:4">
      <c r="A429" s="11">
        <v>428</v>
      </c>
      <c r="B429" s="11">
        <v>6551</v>
      </c>
      <c r="C429" s="11" t="s">
        <v>1530</v>
      </c>
      <c r="D429" s="11" t="s">
        <v>1531</v>
      </c>
    </row>
    <row r="430" spans="1:4">
      <c r="A430" s="11">
        <v>429</v>
      </c>
      <c r="B430" s="11">
        <v>6559</v>
      </c>
      <c r="C430" s="11" t="s">
        <v>1532</v>
      </c>
      <c r="D430" s="11" t="s">
        <v>1533</v>
      </c>
    </row>
    <row r="431" spans="1:4">
      <c r="A431" s="11">
        <v>430</v>
      </c>
      <c r="B431" s="11">
        <v>6611</v>
      </c>
      <c r="C431" s="11" t="s">
        <v>1534</v>
      </c>
      <c r="D431" s="11" t="s">
        <v>1535</v>
      </c>
    </row>
    <row r="432" spans="1:4">
      <c r="A432" s="11">
        <v>431</v>
      </c>
      <c r="B432" s="11">
        <v>6619</v>
      </c>
      <c r="C432" s="11" t="s">
        <v>1536</v>
      </c>
      <c r="D432" s="11" t="s">
        <v>1537</v>
      </c>
    </row>
    <row r="433" spans="1:4">
      <c r="A433" s="11">
        <v>432</v>
      </c>
      <c r="B433" s="11">
        <v>6621</v>
      </c>
      <c r="C433" s="11" t="s">
        <v>1538</v>
      </c>
      <c r="D433" s="11" t="s">
        <v>1539</v>
      </c>
    </row>
    <row r="434" spans="1:4">
      <c r="A434" s="11">
        <v>433</v>
      </c>
      <c r="B434" s="11">
        <v>6629</v>
      </c>
      <c r="C434" s="11" t="s">
        <v>1540</v>
      </c>
      <c r="D434" s="11" t="s">
        <v>1541</v>
      </c>
    </row>
    <row r="435" spans="1:4">
      <c r="A435" s="11">
        <v>434</v>
      </c>
      <c r="B435" s="11">
        <v>6631</v>
      </c>
      <c r="C435" s="11" t="s">
        <v>1542</v>
      </c>
      <c r="D435" s="11" t="s">
        <v>1543</v>
      </c>
    </row>
    <row r="436" spans="1:4">
      <c r="A436" s="11">
        <v>435</v>
      </c>
      <c r="B436" s="11">
        <v>6632</v>
      </c>
      <c r="C436" s="11" t="s">
        <v>1544</v>
      </c>
      <c r="D436" s="11" t="s">
        <v>1545</v>
      </c>
    </row>
    <row r="437" spans="1:4">
      <c r="A437" s="11">
        <v>436</v>
      </c>
      <c r="B437" s="11">
        <v>6639</v>
      </c>
      <c r="C437" s="11" t="s">
        <v>1546</v>
      </c>
      <c r="D437" s="11" t="s">
        <v>1547</v>
      </c>
    </row>
    <row r="438" spans="1:4">
      <c r="A438" s="11">
        <v>437</v>
      </c>
      <c r="B438" s="11">
        <v>6640</v>
      </c>
      <c r="C438" s="11" t="s">
        <v>1548</v>
      </c>
      <c r="D438" s="11" t="s">
        <v>1549</v>
      </c>
    </row>
    <row r="439" spans="1:4">
      <c r="A439" s="11">
        <v>438</v>
      </c>
      <c r="B439" s="11">
        <v>6700</v>
      </c>
      <c r="C439" s="11" t="s">
        <v>1550</v>
      </c>
      <c r="D439" s="11" t="s">
        <v>1551</v>
      </c>
    </row>
    <row r="440" spans="1:4">
      <c r="A440" s="11">
        <v>439</v>
      </c>
      <c r="B440" s="11">
        <v>6811</v>
      </c>
      <c r="C440" s="11" t="s">
        <v>1552</v>
      </c>
      <c r="D440" s="11" t="s">
        <v>1553</v>
      </c>
    </row>
    <row r="441" spans="1:4">
      <c r="A441" s="11">
        <v>440</v>
      </c>
      <c r="B441" s="11">
        <v>6812</v>
      </c>
      <c r="C441" s="11" t="s">
        <v>1554</v>
      </c>
      <c r="D441" s="11" t="s">
        <v>1555</v>
      </c>
    </row>
    <row r="442" spans="1:4">
      <c r="A442" s="11">
        <v>441</v>
      </c>
      <c r="B442" s="11">
        <v>6891</v>
      </c>
      <c r="C442" s="11" t="s">
        <v>1556</v>
      </c>
      <c r="D442" s="11" t="s">
        <v>1557</v>
      </c>
    </row>
    <row r="443" spans="1:4">
      <c r="A443" s="11">
        <v>442</v>
      </c>
      <c r="B443" s="11">
        <v>6899</v>
      </c>
      <c r="C443" s="11" t="s">
        <v>1558</v>
      </c>
      <c r="D443" s="11" t="s">
        <v>1559</v>
      </c>
    </row>
    <row r="444" spans="1:4">
      <c r="A444" s="11">
        <v>443</v>
      </c>
      <c r="B444" s="11">
        <v>6911</v>
      </c>
      <c r="C444" s="11" t="s">
        <v>1560</v>
      </c>
      <c r="D444" s="11" t="s">
        <v>1561</v>
      </c>
    </row>
    <row r="445" spans="1:4">
      <c r="A445" s="11">
        <v>444</v>
      </c>
      <c r="B445" s="11">
        <v>6912</v>
      </c>
      <c r="C445" s="11" t="s">
        <v>1562</v>
      </c>
      <c r="D445" s="11" t="s">
        <v>1563</v>
      </c>
    </row>
    <row r="446" spans="1:4">
      <c r="A446" s="11">
        <v>445</v>
      </c>
      <c r="B446" s="11">
        <v>6919</v>
      </c>
      <c r="C446" s="11" t="s">
        <v>1564</v>
      </c>
      <c r="D446" s="11" t="s">
        <v>1565</v>
      </c>
    </row>
    <row r="447" spans="1:4">
      <c r="A447" s="11">
        <v>446</v>
      </c>
      <c r="B447" s="11">
        <v>6920</v>
      </c>
      <c r="C447" s="11" t="s">
        <v>1566</v>
      </c>
      <c r="D447" s="11" t="s">
        <v>1567</v>
      </c>
    </row>
    <row r="448" spans="1:4">
      <c r="A448" s="11">
        <v>447</v>
      </c>
      <c r="B448" s="11">
        <v>7010</v>
      </c>
      <c r="C448" s="11" t="s">
        <v>1568</v>
      </c>
      <c r="D448" s="11" t="s">
        <v>1569</v>
      </c>
    </row>
    <row r="449" spans="1:4">
      <c r="A449" s="11">
        <v>448</v>
      </c>
      <c r="B449" s="11">
        <v>7020</v>
      </c>
      <c r="C449" s="11" t="s">
        <v>1570</v>
      </c>
      <c r="D449" s="11" t="s">
        <v>1571</v>
      </c>
    </row>
    <row r="450" spans="1:4">
      <c r="A450" s="11">
        <v>449</v>
      </c>
      <c r="B450" s="11">
        <v>7111</v>
      </c>
      <c r="C450" s="11" t="s">
        <v>1572</v>
      </c>
      <c r="D450" s="11" t="s">
        <v>1573</v>
      </c>
    </row>
    <row r="451" spans="1:4">
      <c r="A451" s="11">
        <v>450</v>
      </c>
      <c r="B451" s="11">
        <v>7112</v>
      </c>
      <c r="C451" s="11" t="s">
        <v>1574</v>
      </c>
      <c r="D451" s="11" t="s">
        <v>1575</v>
      </c>
    </row>
    <row r="452" spans="1:4">
      <c r="A452" s="11">
        <v>451</v>
      </c>
      <c r="B452" s="11">
        <v>7121</v>
      </c>
      <c r="C452" s="11" t="s">
        <v>1576</v>
      </c>
      <c r="D452" s="11" t="s">
        <v>1577</v>
      </c>
    </row>
    <row r="453" spans="1:4">
      <c r="A453" s="11">
        <v>452</v>
      </c>
      <c r="B453" s="11">
        <v>7129</v>
      </c>
      <c r="C453" s="11" t="s">
        <v>1578</v>
      </c>
      <c r="D453" s="11" t="s">
        <v>1579</v>
      </c>
    </row>
    <row r="454" spans="1:4">
      <c r="A454" s="11">
        <v>453</v>
      </c>
      <c r="B454" s="11">
        <v>7210</v>
      </c>
      <c r="C454" s="11" t="s">
        <v>1580</v>
      </c>
      <c r="D454" s="11" t="s">
        <v>1581</v>
      </c>
    </row>
    <row r="455" spans="1:4">
      <c r="A455" s="11">
        <v>454</v>
      </c>
      <c r="B455" s="11">
        <v>7220</v>
      </c>
      <c r="C455" s="11" t="s">
        <v>1582</v>
      </c>
      <c r="D455" s="11" t="s">
        <v>1583</v>
      </c>
    </row>
    <row r="456" spans="1:4">
      <c r="A456" s="11">
        <v>455</v>
      </c>
      <c r="B456" s="11">
        <v>7230</v>
      </c>
      <c r="C456" s="11" t="s">
        <v>1584</v>
      </c>
      <c r="D456" s="11" t="s">
        <v>1585</v>
      </c>
    </row>
    <row r="457" spans="1:4">
      <c r="A457" s="11">
        <v>456</v>
      </c>
      <c r="B457" s="11">
        <v>7311</v>
      </c>
      <c r="C457" s="11" t="s">
        <v>1586</v>
      </c>
      <c r="D457" s="11" t="s">
        <v>1587</v>
      </c>
    </row>
    <row r="458" spans="1:4">
      <c r="A458" s="11">
        <v>457</v>
      </c>
      <c r="B458" s="11">
        <v>7312</v>
      </c>
      <c r="C458" s="11" t="s">
        <v>1588</v>
      </c>
      <c r="D458" s="11" t="s">
        <v>1589</v>
      </c>
    </row>
    <row r="459" spans="1:4">
      <c r="A459" s="11">
        <v>458</v>
      </c>
      <c r="B459" s="11">
        <v>7319</v>
      </c>
      <c r="C459" s="11" t="s">
        <v>1590</v>
      </c>
      <c r="D459" s="11" t="s">
        <v>1591</v>
      </c>
    </row>
    <row r="460" spans="1:4">
      <c r="A460" s="11">
        <v>459</v>
      </c>
      <c r="B460" s="11">
        <v>7320</v>
      </c>
      <c r="C460" s="11" t="s">
        <v>1592</v>
      </c>
      <c r="D460" s="11" t="s">
        <v>1593</v>
      </c>
    </row>
    <row r="461" spans="1:4">
      <c r="A461" s="11">
        <v>460</v>
      </c>
      <c r="B461" s="11">
        <v>7401</v>
      </c>
      <c r="C461" s="11" t="s">
        <v>1594</v>
      </c>
      <c r="D461" s="11" t="s">
        <v>1595</v>
      </c>
    </row>
    <row r="462" spans="1:4">
      <c r="A462" s="11">
        <v>461</v>
      </c>
      <c r="B462" s="11">
        <v>7409</v>
      </c>
      <c r="C462" s="11" t="s">
        <v>1596</v>
      </c>
      <c r="D462" s="11" t="s">
        <v>1597</v>
      </c>
    </row>
    <row r="463" spans="1:4">
      <c r="A463" s="11">
        <v>462</v>
      </c>
      <c r="B463" s="11">
        <v>7500</v>
      </c>
      <c r="C463" s="11" t="s">
        <v>1598</v>
      </c>
      <c r="D463" s="11" t="s">
        <v>1599</v>
      </c>
    </row>
    <row r="464" spans="1:4">
      <c r="A464" s="11">
        <v>463</v>
      </c>
      <c r="B464" s="11">
        <v>7601</v>
      </c>
      <c r="C464" s="11" t="s">
        <v>1600</v>
      </c>
      <c r="D464" s="11" t="s">
        <v>1601</v>
      </c>
    </row>
    <row r="465" spans="1:4">
      <c r="A465" s="11">
        <v>464</v>
      </c>
      <c r="B465" s="11">
        <v>7602</v>
      </c>
      <c r="C465" s="11" t="s">
        <v>1602</v>
      </c>
      <c r="D465" s="11" t="s">
        <v>1603</v>
      </c>
    </row>
    <row r="466" spans="1:4">
      <c r="A466" s="11">
        <v>465</v>
      </c>
      <c r="B466" s="11">
        <v>7603</v>
      </c>
      <c r="C466" s="11" t="s">
        <v>1604</v>
      </c>
      <c r="D466" s="11" t="s">
        <v>1605</v>
      </c>
    </row>
    <row r="467" spans="1:4">
      <c r="A467" s="11">
        <v>466</v>
      </c>
      <c r="B467" s="11">
        <v>7609</v>
      </c>
      <c r="C467" s="11" t="s">
        <v>1606</v>
      </c>
      <c r="D467" s="11" t="s">
        <v>1607</v>
      </c>
    </row>
    <row r="468" spans="1:4">
      <c r="A468" s="11">
        <v>467</v>
      </c>
      <c r="B468" s="11">
        <v>7711</v>
      </c>
      <c r="C468" s="11" t="s">
        <v>1608</v>
      </c>
      <c r="D468" s="11" t="s">
        <v>1609</v>
      </c>
    </row>
    <row r="469" spans="1:4">
      <c r="A469" s="11">
        <v>468</v>
      </c>
      <c r="B469" s="11">
        <v>7712</v>
      </c>
      <c r="C469" s="11" t="s">
        <v>1610</v>
      </c>
      <c r="D469" s="11" t="s">
        <v>1611</v>
      </c>
    </row>
    <row r="470" spans="1:4">
      <c r="A470" s="11">
        <v>469</v>
      </c>
      <c r="B470" s="11">
        <v>7713</v>
      </c>
      <c r="C470" s="11" t="s">
        <v>1612</v>
      </c>
      <c r="D470" s="11" t="s">
        <v>1613</v>
      </c>
    </row>
    <row r="471" spans="1:4">
      <c r="A471" s="11">
        <v>470</v>
      </c>
      <c r="B471" s="11">
        <v>7719</v>
      </c>
      <c r="C471" s="11" t="s">
        <v>1614</v>
      </c>
      <c r="D471" s="11" t="s">
        <v>1615</v>
      </c>
    </row>
    <row r="472" spans="1:4">
      <c r="A472" s="11">
        <v>471</v>
      </c>
      <c r="B472" s="11">
        <v>7721</v>
      </c>
      <c r="C472" s="11" t="s">
        <v>1616</v>
      </c>
      <c r="D472" s="11" t="s">
        <v>1617</v>
      </c>
    </row>
    <row r="473" spans="1:4">
      <c r="A473" s="11">
        <v>472</v>
      </c>
      <c r="B473" s="11">
        <v>7722</v>
      </c>
      <c r="C473" s="11" t="s">
        <v>1618</v>
      </c>
      <c r="D473" s="11" t="s">
        <v>1619</v>
      </c>
    </row>
    <row r="474" spans="1:4">
      <c r="A474" s="11">
        <v>473</v>
      </c>
      <c r="B474" s="11">
        <v>7723</v>
      </c>
      <c r="C474" s="11" t="s">
        <v>1620</v>
      </c>
      <c r="D474" s="11" t="s">
        <v>1621</v>
      </c>
    </row>
    <row r="475" spans="1:4">
      <c r="A475" s="11">
        <v>474</v>
      </c>
      <c r="B475" s="11">
        <v>7729</v>
      </c>
      <c r="C475" s="11" t="s">
        <v>1622</v>
      </c>
      <c r="D475" s="11" t="s">
        <v>1623</v>
      </c>
    </row>
    <row r="476" spans="1:4">
      <c r="A476" s="11">
        <v>475</v>
      </c>
      <c r="B476" s="11">
        <v>7731</v>
      </c>
      <c r="C476" s="11" t="s">
        <v>1624</v>
      </c>
      <c r="D476" s="11" t="s">
        <v>1625</v>
      </c>
    </row>
    <row r="477" spans="1:4">
      <c r="A477" s="11">
        <v>476</v>
      </c>
      <c r="B477" s="11">
        <v>7732</v>
      </c>
      <c r="C477" s="11" t="s">
        <v>1626</v>
      </c>
      <c r="D477" s="11" t="s">
        <v>1627</v>
      </c>
    </row>
    <row r="478" spans="1:4">
      <c r="A478" s="11">
        <v>477</v>
      </c>
      <c r="B478" s="11">
        <v>7739</v>
      </c>
      <c r="C478" s="11" t="s">
        <v>1628</v>
      </c>
      <c r="D478" s="11" t="s">
        <v>1629</v>
      </c>
    </row>
    <row r="479" spans="1:4">
      <c r="A479" s="11">
        <v>478</v>
      </c>
      <c r="B479" s="11">
        <v>7740</v>
      </c>
      <c r="C479" s="11" t="s">
        <v>1630</v>
      </c>
      <c r="D479" s="11" t="s">
        <v>1631</v>
      </c>
    </row>
    <row r="480" spans="1:4">
      <c r="A480" s="11">
        <v>479</v>
      </c>
      <c r="B480" s="11">
        <v>7801</v>
      </c>
      <c r="C480" s="11" t="s">
        <v>1632</v>
      </c>
      <c r="D480" s="11" t="s">
        <v>1633</v>
      </c>
    </row>
    <row r="481" spans="1:4">
      <c r="A481" s="11">
        <v>480</v>
      </c>
      <c r="B481" s="11">
        <v>7802</v>
      </c>
      <c r="C481" s="11" t="s">
        <v>1634</v>
      </c>
      <c r="D481" s="11" t="s">
        <v>1635</v>
      </c>
    </row>
    <row r="482" spans="1:4">
      <c r="A482" s="11">
        <v>481</v>
      </c>
      <c r="B482" s="11">
        <v>7809</v>
      </c>
      <c r="C482" s="11" t="s">
        <v>1636</v>
      </c>
      <c r="D482" s="11" t="s">
        <v>1637</v>
      </c>
    </row>
    <row r="483" spans="1:4">
      <c r="A483" s="11">
        <v>482</v>
      </c>
      <c r="B483" s="11">
        <v>7900</v>
      </c>
      <c r="C483" s="11" t="s">
        <v>1638</v>
      </c>
      <c r="D483" s="11" t="s">
        <v>1639</v>
      </c>
    </row>
    <row r="484" spans="1:4">
      <c r="A484" s="11">
        <v>483</v>
      </c>
      <c r="B484" s="11">
        <v>8001</v>
      </c>
      <c r="C484" s="11" t="s">
        <v>1640</v>
      </c>
      <c r="D484" s="11" t="s">
        <v>1641</v>
      </c>
    </row>
    <row r="485" spans="1:4">
      <c r="A485" s="11">
        <v>484</v>
      </c>
      <c r="B485" s="11">
        <v>8002</v>
      </c>
      <c r="C485" s="11" t="s">
        <v>1642</v>
      </c>
      <c r="D485" s="11" t="s">
        <v>1643</v>
      </c>
    </row>
    <row r="486" spans="1:4">
      <c r="A486" s="11">
        <v>485</v>
      </c>
      <c r="B486" s="11">
        <v>8003</v>
      </c>
      <c r="C486" s="11" t="s">
        <v>1644</v>
      </c>
      <c r="D486" s="11" t="s">
        <v>1645</v>
      </c>
    </row>
    <row r="487" spans="1:4">
      <c r="A487" s="11">
        <v>486</v>
      </c>
      <c r="B487" s="11">
        <v>8110</v>
      </c>
      <c r="C487" s="11" t="s">
        <v>1646</v>
      </c>
      <c r="D487" s="11" t="s">
        <v>1647</v>
      </c>
    </row>
    <row r="488" spans="1:4">
      <c r="A488" s="11">
        <v>487</v>
      </c>
      <c r="B488" s="11">
        <v>8120</v>
      </c>
      <c r="C488" s="11" t="s">
        <v>1648</v>
      </c>
      <c r="D488" s="11" t="s">
        <v>1649</v>
      </c>
    </row>
    <row r="489" spans="1:4">
      <c r="A489" s="11">
        <v>488</v>
      </c>
      <c r="B489" s="11">
        <v>8130</v>
      </c>
      <c r="C489" s="11" t="s">
        <v>1650</v>
      </c>
      <c r="D489" s="11" t="s">
        <v>1651</v>
      </c>
    </row>
    <row r="490" spans="1:4">
      <c r="A490" s="11">
        <v>489</v>
      </c>
      <c r="B490" s="11">
        <v>8201</v>
      </c>
      <c r="C490" s="11" t="s">
        <v>1652</v>
      </c>
      <c r="D490" s="11" t="s">
        <v>1653</v>
      </c>
    </row>
    <row r="491" spans="1:4">
      <c r="A491" s="11">
        <v>490</v>
      </c>
      <c r="B491" s="11">
        <v>8202</v>
      </c>
      <c r="C491" s="11" t="s">
        <v>1654</v>
      </c>
      <c r="D491" s="11" t="s">
        <v>1655</v>
      </c>
    </row>
    <row r="492" spans="1:4">
      <c r="A492" s="11">
        <v>491</v>
      </c>
      <c r="B492" s="11">
        <v>8203</v>
      </c>
      <c r="C492" s="11" t="s">
        <v>1656</v>
      </c>
      <c r="D492" s="11" t="s">
        <v>1657</v>
      </c>
    </row>
    <row r="493" spans="1:4">
      <c r="A493" s="11">
        <v>492</v>
      </c>
      <c r="B493" s="11">
        <v>8209</v>
      </c>
      <c r="C493" s="11" t="s">
        <v>1658</v>
      </c>
      <c r="D493" s="11" t="s">
        <v>1659</v>
      </c>
    </row>
    <row r="494" spans="1:4">
      <c r="A494" s="11">
        <v>493</v>
      </c>
      <c r="B494" s="11">
        <v>8311</v>
      </c>
      <c r="C494" s="11" t="s">
        <v>1660</v>
      </c>
      <c r="D494" s="11" t="s">
        <v>1661</v>
      </c>
    </row>
    <row r="495" spans="1:4">
      <c r="A495" s="11">
        <v>494</v>
      </c>
      <c r="B495" s="11">
        <v>8312</v>
      </c>
      <c r="C495" s="11" t="s">
        <v>1662</v>
      </c>
      <c r="D495" s="11" t="s">
        <v>1663</v>
      </c>
    </row>
    <row r="496" spans="1:4">
      <c r="A496" s="11">
        <v>495</v>
      </c>
      <c r="B496" s="11">
        <v>8320</v>
      </c>
      <c r="C496" s="11" t="s">
        <v>1664</v>
      </c>
      <c r="D496" s="11" t="s">
        <v>1665</v>
      </c>
    </row>
    <row r="497" spans="1:4">
      <c r="A497" s="11">
        <v>496</v>
      </c>
      <c r="B497" s="11">
        <v>8330</v>
      </c>
      <c r="C497" s="11" t="s">
        <v>1666</v>
      </c>
      <c r="D497" s="11" t="s">
        <v>1667</v>
      </c>
    </row>
    <row r="498" spans="1:4">
      <c r="A498" s="11">
        <v>497</v>
      </c>
      <c r="B498" s="11">
        <v>8400</v>
      </c>
      <c r="C498" s="11" t="s">
        <v>1668</v>
      </c>
      <c r="D498" s="11" t="s">
        <v>1669</v>
      </c>
    </row>
    <row r="499" spans="1:4">
      <c r="A499" s="11">
        <v>498</v>
      </c>
      <c r="B499" s="11">
        <v>8510</v>
      </c>
      <c r="C499" s="11" t="s">
        <v>1670</v>
      </c>
      <c r="D499" s="11" t="s">
        <v>1671</v>
      </c>
    </row>
    <row r="500" spans="1:4">
      <c r="A500" s="11">
        <v>499</v>
      </c>
      <c r="B500" s="11">
        <v>8520</v>
      </c>
      <c r="C500" s="11" t="s">
        <v>1672</v>
      </c>
      <c r="D500" s="11" t="s">
        <v>1673</v>
      </c>
    </row>
    <row r="501" spans="1:4">
      <c r="A501" s="11">
        <v>500</v>
      </c>
      <c r="B501" s="11">
        <v>8530</v>
      </c>
      <c r="C501" s="11" t="s">
        <v>1674</v>
      </c>
      <c r="D501" s="11" t="s">
        <v>1675</v>
      </c>
    </row>
    <row r="502" spans="1:4">
      <c r="A502" s="11">
        <v>501</v>
      </c>
      <c r="B502" s="11">
        <v>8540</v>
      </c>
      <c r="C502" s="11" t="s">
        <v>1676</v>
      </c>
      <c r="D502" s="11" t="s">
        <v>1677</v>
      </c>
    </row>
    <row r="503" spans="1:4">
      <c r="A503" s="11">
        <v>502</v>
      </c>
      <c r="B503" s="11">
        <v>8550</v>
      </c>
      <c r="C503" s="11" t="s">
        <v>1678</v>
      </c>
      <c r="D503" s="11" t="s">
        <v>1679</v>
      </c>
    </row>
    <row r="504" spans="1:4">
      <c r="A504" s="11">
        <v>503</v>
      </c>
      <c r="B504" s="11">
        <v>8560</v>
      </c>
      <c r="C504" s="11" t="s">
        <v>1680</v>
      </c>
      <c r="D504" s="11" t="s">
        <v>1681</v>
      </c>
    </row>
    <row r="505" spans="1:4">
      <c r="A505" s="11">
        <v>504</v>
      </c>
      <c r="B505" s="11">
        <v>8571</v>
      </c>
      <c r="C505" s="11" t="s">
        <v>1682</v>
      </c>
      <c r="D505" s="11" t="s">
        <v>1683</v>
      </c>
    </row>
    <row r="506" spans="1:4">
      <c r="A506" s="11">
        <v>505</v>
      </c>
      <c r="B506" s="11">
        <v>8572</v>
      </c>
      <c r="C506" s="11" t="s">
        <v>1684</v>
      </c>
      <c r="D506" s="11" t="s">
        <v>1685</v>
      </c>
    </row>
    <row r="507" spans="1:4">
      <c r="A507" s="11">
        <v>506</v>
      </c>
      <c r="B507" s="11">
        <v>8573</v>
      </c>
      <c r="C507" s="11" t="s">
        <v>1686</v>
      </c>
      <c r="D507" s="11" t="s">
        <v>1687</v>
      </c>
    </row>
    <row r="508" spans="1:4">
      <c r="A508" s="11">
        <v>507</v>
      </c>
      <c r="B508" s="11">
        <v>8574</v>
      </c>
      <c r="C508" s="11" t="s">
        <v>1688</v>
      </c>
      <c r="D508" s="11" t="s">
        <v>1689</v>
      </c>
    </row>
    <row r="509" spans="1:4">
      <c r="A509" s="11">
        <v>508</v>
      </c>
      <c r="B509" s="11">
        <v>8579</v>
      </c>
      <c r="C509" s="11" t="s">
        <v>1690</v>
      </c>
      <c r="D509" s="11" t="s">
        <v>1691</v>
      </c>
    </row>
    <row r="510" spans="1:4">
      <c r="A510" s="11">
        <v>509</v>
      </c>
      <c r="B510" s="11">
        <v>8580</v>
      </c>
      <c r="C510" s="11" t="s">
        <v>1692</v>
      </c>
      <c r="D510" s="11" t="s">
        <v>1693</v>
      </c>
    </row>
    <row r="511" spans="1:4">
      <c r="A511" s="11">
        <v>510</v>
      </c>
      <c r="B511" s="11">
        <v>8610</v>
      </c>
      <c r="C511" s="11" t="s">
        <v>1694</v>
      </c>
      <c r="D511" s="11" t="s">
        <v>1695</v>
      </c>
    </row>
    <row r="512" spans="1:4">
      <c r="A512" s="11">
        <v>511</v>
      </c>
      <c r="B512" s="11">
        <v>8620</v>
      </c>
      <c r="C512" s="11" t="s">
        <v>1696</v>
      </c>
      <c r="D512" s="11" t="s">
        <v>1697</v>
      </c>
    </row>
    <row r="513" spans="1:4">
      <c r="A513" s="11">
        <v>512</v>
      </c>
      <c r="B513" s="11">
        <v>8691</v>
      </c>
      <c r="C513" s="11" t="s">
        <v>1698</v>
      </c>
      <c r="D513" s="11" t="s">
        <v>1699</v>
      </c>
    </row>
    <row r="514" spans="1:4">
      <c r="A514" s="11">
        <v>513</v>
      </c>
      <c r="B514" s="11">
        <v>8699</v>
      </c>
      <c r="C514" s="11" t="s">
        <v>1700</v>
      </c>
      <c r="D514" s="11" t="s">
        <v>1701</v>
      </c>
    </row>
    <row r="515" spans="1:4">
      <c r="A515" s="11">
        <v>514</v>
      </c>
      <c r="B515" s="11">
        <v>8701</v>
      </c>
      <c r="C515" s="11" t="s">
        <v>1702</v>
      </c>
      <c r="D515" s="11" t="s">
        <v>1703</v>
      </c>
    </row>
    <row r="516" spans="1:4">
      <c r="A516" s="11">
        <v>515</v>
      </c>
      <c r="B516" s="11">
        <v>8702</v>
      </c>
      <c r="C516" s="11" t="s">
        <v>1704</v>
      </c>
      <c r="D516" s="11" t="s">
        <v>1705</v>
      </c>
    </row>
    <row r="517" spans="1:4">
      <c r="A517" s="11">
        <v>516</v>
      </c>
      <c r="B517" s="11">
        <v>8703</v>
      </c>
      <c r="C517" s="11" t="s">
        <v>1706</v>
      </c>
      <c r="D517" s="11" t="s">
        <v>1707</v>
      </c>
    </row>
    <row r="518" spans="1:4">
      <c r="A518" s="11">
        <v>517</v>
      </c>
      <c r="B518" s="11">
        <v>8709</v>
      </c>
      <c r="C518" s="11" t="s">
        <v>1708</v>
      </c>
      <c r="D518" s="11" t="s">
        <v>1709</v>
      </c>
    </row>
    <row r="519" spans="1:4">
      <c r="A519" s="11">
        <v>518</v>
      </c>
      <c r="B519" s="11">
        <v>8801</v>
      </c>
      <c r="C519" s="11" t="s">
        <v>1710</v>
      </c>
      <c r="D519" s="11" t="s">
        <v>1711</v>
      </c>
    </row>
    <row r="520" spans="1:4">
      <c r="A520" s="11">
        <v>519</v>
      </c>
      <c r="B520" s="11">
        <v>8802</v>
      </c>
      <c r="C520" s="11" t="s">
        <v>1712</v>
      </c>
      <c r="D520" s="11" t="s">
        <v>1713</v>
      </c>
    </row>
    <row r="521" spans="1:4">
      <c r="A521" s="11">
        <v>520</v>
      </c>
      <c r="B521" s="11">
        <v>8803</v>
      </c>
      <c r="C521" s="11" t="s">
        <v>1714</v>
      </c>
      <c r="D521" s="11" t="s">
        <v>1715</v>
      </c>
    </row>
    <row r="522" spans="1:4">
      <c r="A522" s="11">
        <v>521</v>
      </c>
      <c r="B522" s="11">
        <v>8804</v>
      </c>
      <c r="C522" s="11" t="s">
        <v>1716</v>
      </c>
      <c r="D522" s="11" t="s">
        <v>1717</v>
      </c>
    </row>
    <row r="523" spans="1:4">
      <c r="A523" s="11">
        <v>522</v>
      </c>
      <c r="B523" s="11">
        <v>8809</v>
      </c>
      <c r="C523" s="11" t="s">
        <v>1718</v>
      </c>
      <c r="D523" s="11" t="s">
        <v>1719</v>
      </c>
    </row>
    <row r="524" spans="1:4">
      <c r="A524" s="11">
        <v>523</v>
      </c>
      <c r="B524" s="11">
        <v>9010</v>
      </c>
      <c r="C524" s="11" t="s">
        <v>1720</v>
      </c>
      <c r="D524" s="11" t="s">
        <v>1721</v>
      </c>
    </row>
    <row r="525" spans="1:4">
      <c r="A525" s="11">
        <v>524</v>
      </c>
      <c r="B525" s="11">
        <v>9020</v>
      </c>
      <c r="C525" s="11" t="s">
        <v>1722</v>
      </c>
      <c r="D525" s="11" t="s">
        <v>1723</v>
      </c>
    </row>
    <row r="526" spans="1:4">
      <c r="A526" s="11">
        <v>525</v>
      </c>
      <c r="B526" s="11">
        <v>9031</v>
      </c>
      <c r="C526" s="11" t="s">
        <v>1724</v>
      </c>
      <c r="D526" s="11" t="s">
        <v>1725</v>
      </c>
    </row>
    <row r="527" spans="1:4">
      <c r="A527" s="11">
        <v>526</v>
      </c>
      <c r="B527" s="11">
        <v>9039</v>
      </c>
      <c r="C527" s="11" t="s">
        <v>1726</v>
      </c>
      <c r="D527" s="11" t="s">
        <v>1727</v>
      </c>
    </row>
    <row r="528" spans="1:4">
      <c r="A528" s="11">
        <v>527</v>
      </c>
      <c r="B528" s="11">
        <v>9101</v>
      </c>
      <c r="C528" s="11" t="s">
        <v>1728</v>
      </c>
      <c r="D528" s="11" t="s">
        <v>1729</v>
      </c>
    </row>
    <row r="529" spans="1:4">
      <c r="A529" s="11">
        <v>528</v>
      </c>
      <c r="B529" s="11">
        <v>9102</v>
      </c>
      <c r="C529" s="11" t="s">
        <v>1730</v>
      </c>
      <c r="D529" s="11" t="s">
        <v>1731</v>
      </c>
    </row>
    <row r="530" spans="1:4">
      <c r="A530" s="11">
        <v>529</v>
      </c>
      <c r="B530" s="11">
        <v>9103</v>
      </c>
      <c r="C530" s="11" t="s">
        <v>1732</v>
      </c>
      <c r="D530" s="11" t="s">
        <v>1733</v>
      </c>
    </row>
    <row r="531" spans="1:4">
      <c r="A531" s="11">
        <v>530</v>
      </c>
      <c r="B531" s="11">
        <v>9200</v>
      </c>
      <c r="C531" s="11" t="s">
        <v>1734</v>
      </c>
      <c r="D531" s="11" t="s">
        <v>1735</v>
      </c>
    </row>
    <row r="532" spans="1:4">
      <c r="A532" s="11">
        <v>531</v>
      </c>
      <c r="B532" s="11">
        <v>9311</v>
      </c>
      <c r="C532" s="11" t="s">
        <v>1736</v>
      </c>
      <c r="D532" s="11" t="s">
        <v>1737</v>
      </c>
    </row>
    <row r="533" spans="1:4">
      <c r="A533" s="11">
        <v>532</v>
      </c>
      <c r="B533" s="11">
        <v>9312</v>
      </c>
      <c r="C533" s="11" t="s">
        <v>1738</v>
      </c>
      <c r="D533" s="11" t="s">
        <v>1739</v>
      </c>
    </row>
    <row r="534" spans="1:4">
      <c r="A534" s="11">
        <v>533</v>
      </c>
      <c r="B534" s="11">
        <v>9319</v>
      </c>
      <c r="C534" s="11" t="s">
        <v>1740</v>
      </c>
      <c r="D534" s="11" t="s">
        <v>1741</v>
      </c>
    </row>
    <row r="535" spans="1:4">
      <c r="A535" s="11">
        <v>534</v>
      </c>
      <c r="B535" s="11">
        <v>9321</v>
      </c>
      <c r="C535" s="11" t="s">
        <v>1742</v>
      </c>
      <c r="D535" s="11" t="s">
        <v>1743</v>
      </c>
    </row>
    <row r="536" spans="1:4">
      <c r="A536" s="11">
        <v>535</v>
      </c>
      <c r="B536" s="11">
        <v>9322</v>
      </c>
      <c r="C536" s="11" t="s">
        <v>1744</v>
      </c>
      <c r="D536" s="11" t="s">
        <v>1745</v>
      </c>
    </row>
    <row r="537" spans="1:4">
      <c r="A537" s="11">
        <v>536</v>
      </c>
      <c r="B537" s="11">
        <v>9323</v>
      </c>
      <c r="C537" s="11" t="s">
        <v>1746</v>
      </c>
      <c r="D537" s="11" t="s">
        <v>1747</v>
      </c>
    </row>
    <row r="538" spans="1:4">
      <c r="A538" s="11">
        <v>537</v>
      </c>
      <c r="B538" s="11">
        <v>9324</v>
      </c>
      <c r="C538" s="11" t="s">
        <v>1748</v>
      </c>
      <c r="D538" s="11" t="s">
        <v>1749</v>
      </c>
    </row>
    <row r="539" spans="1:4">
      <c r="A539" s="11">
        <v>538</v>
      </c>
      <c r="B539" s="11">
        <v>9329</v>
      </c>
      <c r="C539" s="11" t="s">
        <v>1750</v>
      </c>
      <c r="D539" s="11" t="s">
        <v>1751</v>
      </c>
    </row>
    <row r="540" spans="1:4">
      <c r="A540" s="11">
        <v>539</v>
      </c>
      <c r="B540" s="11">
        <v>9410</v>
      </c>
      <c r="C540" s="11" t="s">
        <v>1752</v>
      </c>
      <c r="D540" s="11" t="s">
        <v>1753</v>
      </c>
    </row>
    <row r="541" spans="1:4">
      <c r="A541" s="11">
        <v>540</v>
      </c>
      <c r="B541" s="11">
        <v>9421</v>
      </c>
      <c r="C541" s="11" t="s">
        <v>1754</v>
      </c>
      <c r="D541" s="11" t="s">
        <v>1755</v>
      </c>
    </row>
    <row r="542" spans="1:4">
      <c r="A542" s="11">
        <v>541</v>
      </c>
      <c r="B542" s="11">
        <v>9422</v>
      </c>
      <c r="C542" s="11" t="s">
        <v>1756</v>
      </c>
      <c r="D542" s="11" t="s">
        <v>1757</v>
      </c>
    </row>
    <row r="543" spans="1:4">
      <c r="A543" s="11">
        <v>542</v>
      </c>
      <c r="B543" s="11">
        <v>9423</v>
      </c>
      <c r="C543" s="11" t="s">
        <v>1758</v>
      </c>
      <c r="D543" s="11" t="s">
        <v>1759</v>
      </c>
    </row>
    <row r="544" spans="1:4">
      <c r="A544" s="11">
        <v>543</v>
      </c>
      <c r="B544" s="11">
        <v>9424</v>
      </c>
      <c r="C544" s="11" t="s">
        <v>1760</v>
      </c>
      <c r="D544" s="11" t="s">
        <v>1761</v>
      </c>
    </row>
    <row r="545" spans="1:4">
      <c r="A545" s="11">
        <v>544</v>
      </c>
      <c r="B545" s="11">
        <v>9491</v>
      </c>
      <c r="C545" s="11" t="s">
        <v>1762</v>
      </c>
      <c r="D545" s="11" t="s">
        <v>1763</v>
      </c>
    </row>
    <row r="546" spans="1:4">
      <c r="A546" s="11">
        <v>545</v>
      </c>
      <c r="B546" s="11">
        <v>9499</v>
      </c>
      <c r="C546" s="11" t="s">
        <v>1764</v>
      </c>
      <c r="D546" s="11" t="s">
        <v>1765</v>
      </c>
    </row>
    <row r="547" spans="1:4">
      <c r="A547" s="11">
        <v>546</v>
      </c>
      <c r="B547" s="11">
        <v>9511</v>
      </c>
      <c r="C547" s="11" t="s">
        <v>1766</v>
      </c>
      <c r="D547" s="11" t="s">
        <v>1767</v>
      </c>
    </row>
    <row r="548" spans="1:4">
      <c r="A548" s="11">
        <v>547</v>
      </c>
      <c r="B548" s="11">
        <v>9512</v>
      </c>
      <c r="C548" s="11" t="s">
        <v>1768</v>
      </c>
      <c r="D548" s="11" t="s">
        <v>1769</v>
      </c>
    </row>
    <row r="549" spans="1:4">
      <c r="A549" s="11">
        <v>548</v>
      </c>
      <c r="B549" s="11">
        <v>9521</v>
      </c>
      <c r="C549" s="11" t="s">
        <v>1770</v>
      </c>
      <c r="D549" s="11" t="s">
        <v>1771</v>
      </c>
    </row>
    <row r="550" spans="1:4">
      <c r="A550" s="11">
        <v>549</v>
      </c>
      <c r="B550" s="11">
        <v>9522</v>
      </c>
      <c r="C550" s="11" t="s">
        <v>1772</v>
      </c>
      <c r="D550" s="11" t="s">
        <v>1773</v>
      </c>
    </row>
    <row r="551" spans="1:4">
      <c r="A551" s="11">
        <v>550</v>
      </c>
      <c r="B551" s="11">
        <v>9523</v>
      </c>
      <c r="C551" s="11" t="s">
        <v>1774</v>
      </c>
      <c r="D551" s="11" t="s">
        <v>1775</v>
      </c>
    </row>
    <row r="552" spans="1:4">
      <c r="A552" s="11">
        <v>551</v>
      </c>
      <c r="B552" s="11">
        <v>9591</v>
      </c>
      <c r="C552" s="11" t="s">
        <v>1776</v>
      </c>
      <c r="D552" s="11" t="s">
        <v>1777</v>
      </c>
    </row>
    <row r="553" spans="1:4">
      <c r="A553" s="11">
        <v>552</v>
      </c>
      <c r="B553" s="11">
        <v>9599</v>
      </c>
      <c r="C553" s="11" t="s">
        <v>1778</v>
      </c>
      <c r="D553" s="11" t="s">
        <v>1779</v>
      </c>
    </row>
    <row r="554" spans="1:4">
      <c r="A554" s="11">
        <v>553</v>
      </c>
      <c r="B554" s="11">
        <v>9610</v>
      </c>
      <c r="C554" s="11" t="s">
        <v>1780</v>
      </c>
      <c r="D554" s="11" t="s">
        <v>1781</v>
      </c>
    </row>
    <row r="555" spans="1:4">
      <c r="A555" s="11">
        <v>554</v>
      </c>
      <c r="B555" s="11">
        <v>9620</v>
      </c>
      <c r="C555" s="11" t="s">
        <v>1782</v>
      </c>
      <c r="D555" s="11" t="s">
        <v>1783</v>
      </c>
    </row>
    <row r="556" spans="1:4">
      <c r="A556" s="11">
        <v>555</v>
      </c>
      <c r="B556" s="11">
        <v>9630</v>
      </c>
      <c r="C556" s="11" t="s">
        <v>1784</v>
      </c>
      <c r="D556" s="11" t="s">
        <v>1785</v>
      </c>
    </row>
    <row r="557" spans="1:4">
      <c r="A557" s="11">
        <v>556</v>
      </c>
      <c r="B557" s="11">
        <v>9640</v>
      </c>
      <c r="C557" s="11" t="s">
        <v>1786</v>
      </c>
      <c r="D557" s="11" t="s">
        <v>1787</v>
      </c>
    </row>
    <row r="558" spans="1:4">
      <c r="A558" s="11">
        <v>557</v>
      </c>
      <c r="B558" s="11">
        <v>9690</v>
      </c>
      <c r="C558" s="11" t="s">
        <v>1788</v>
      </c>
      <c r="D558" s="11" t="s">
        <v>1789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66"/>
  <sheetViews>
    <sheetView workbookViewId="0"/>
  </sheetViews>
  <sheetFormatPr defaultRowHeight="15"/>
  <cols>
    <col min="1" max="1" width="16.85546875" customWidth="1"/>
    <col min="2" max="2" width="72.5703125" customWidth="1"/>
    <col min="3" max="3" width="20" customWidth="1"/>
    <col min="4" max="7" width="13.7109375" customWidth="1"/>
    <col min="8" max="8" width="26.85546875" customWidth="1"/>
    <col min="9" max="9" width="9.5703125" customWidth="1"/>
    <col min="10" max="10" width="8.85546875" customWidth="1"/>
    <col min="11" max="11" width="12.42578125" customWidth="1"/>
    <col min="12" max="13" width="10.5703125" customWidth="1"/>
    <col min="14" max="29" width="13.7109375" customWidth="1"/>
  </cols>
  <sheetData>
    <row r="1" spans="1:11">
      <c r="A1" s="22" t="s">
        <v>1790</v>
      </c>
      <c r="B1" s="22" t="s">
        <v>1791</v>
      </c>
      <c r="C1" s="22"/>
      <c r="D1" s="22"/>
      <c r="E1" s="22"/>
      <c r="F1" s="22"/>
      <c r="G1" s="22"/>
      <c r="H1" s="22"/>
      <c r="I1" s="22" t="s">
        <v>1792</v>
      </c>
      <c r="J1" s="22"/>
      <c r="K1" s="22" t="s">
        <v>1793</v>
      </c>
    </row>
    <row r="2" spans="1:11">
      <c r="A2" s="22"/>
      <c r="B2" s="22" t="s">
        <v>1794</v>
      </c>
      <c r="C2" s="22" t="s">
        <v>1795</v>
      </c>
      <c r="D2" s="22" t="s">
        <v>1796</v>
      </c>
      <c r="E2" s="22" t="s">
        <v>1797</v>
      </c>
      <c r="F2" s="22" t="s">
        <v>1798</v>
      </c>
      <c r="G2" s="22" t="s">
        <v>1799</v>
      </c>
      <c r="H2" s="22" t="s">
        <v>1800</v>
      </c>
      <c r="I2" s="22" t="s">
        <v>486</v>
      </c>
      <c r="J2" s="22" t="s">
        <v>1801</v>
      </c>
      <c r="K2" s="22"/>
    </row>
    <row r="3" spans="1:11">
      <c r="A3" s="11" t="s">
        <v>1804</v>
      </c>
      <c r="B3" s="11" t="s">
        <v>1805</v>
      </c>
      <c r="C3" s="11" t="s">
        <v>40</v>
      </c>
      <c r="D3" s="11" t="s">
        <v>40</v>
      </c>
      <c r="E3" s="11" t="s">
        <v>40</v>
      </c>
      <c r="F3" s="11" t="s">
        <v>40</v>
      </c>
      <c r="G3" s="11" t="s">
        <v>40</v>
      </c>
      <c r="H3" s="11"/>
      <c r="I3" s="11"/>
      <c r="J3" s="11"/>
      <c r="K3" s="11"/>
    </row>
    <row r="4" spans="1:11">
      <c r="A4" s="11" t="s">
        <v>1806</v>
      </c>
      <c r="B4" s="11" t="s">
        <v>1807</v>
      </c>
      <c r="C4" s="11" t="s">
        <v>1808</v>
      </c>
      <c r="D4" s="11" t="s">
        <v>1809</v>
      </c>
      <c r="E4" s="11" t="s">
        <v>1810</v>
      </c>
      <c r="F4" s="11" t="s">
        <v>1811</v>
      </c>
      <c r="G4" s="11" t="s">
        <v>1811</v>
      </c>
      <c r="H4" s="11"/>
      <c r="I4" s="11"/>
      <c r="J4" s="11"/>
      <c r="K4" s="11"/>
    </row>
    <row r="5" spans="1:11">
      <c r="A5" s="11" t="s">
        <v>1812</v>
      </c>
      <c r="B5" s="11" t="s">
        <v>1813</v>
      </c>
      <c r="C5" s="11" t="s">
        <v>1814</v>
      </c>
      <c r="D5" s="11" t="s">
        <v>1815</v>
      </c>
      <c r="E5" s="11" t="s">
        <v>1816</v>
      </c>
      <c r="F5" s="11" t="s">
        <v>1817</v>
      </c>
      <c r="G5" s="11" t="s">
        <v>1818</v>
      </c>
      <c r="H5" s="11"/>
      <c r="I5" s="11"/>
      <c r="J5" s="11"/>
      <c r="K5" s="11"/>
    </row>
    <row r="6" spans="1:11">
      <c r="A6" s="23" t="s">
        <v>1802</v>
      </c>
      <c r="B6" s="23"/>
      <c r="C6" s="23"/>
      <c r="D6" s="23"/>
      <c r="E6" s="23"/>
      <c r="F6" s="23"/>
      <c r="G6" s="23"/>
      <c r="H6" s="23"/>
      <c r="I6" s="11"/>
      <c r="J6" s="11"/>
      <c r="K6" s="11"/>
    </row>
    <row r="7" spans="1:11">
      <c r="A7" s="11"/>
      <c r="B7" s="11" t="s">
        <v>1819</v>
      </c>
      <c r="C7" s="11" t="s">
        <v>1820</v>
      </c>
      <c r="D7" s="11" t="s">
        <v>1821</v>
      </c>
      <c r="E7" s="11" t="s">
        <v>1822</v>
      </c>
      <c r="F7" s="11" t="s">
        <v>1823</v>
      </c>
      <c r="G7" s="11"/>
      <c r="H7" s="11"/>
      <c r="I7" s="11"/>
      <c r="J7" s="11"/>
      <c r="K7" s="11" t="s">
        <v>1824</v>
      </c>
    </row>
    <row r="8" spans="1:11">
      <c r="A8" s="11"/>
      <c r="B8" s="11" t="s">
        <v>1825</v>
      </c>
      <c r="C8" s="11" t="s">
        <v>1826</v>
      </c>
      <c r="D8" s="11" t="s">
        <v>1827</v>
      </c>
      <c r="E8" s="11" t="s">
        <v>1828</v>
      </c>
      <c r="F8" s="11" t="s">
        <v>1829</v>
      </c>
      <c r="G8" s="11"/>
      <c r="H8" s="11"/>
      <c r="I8" s="11"/>
      <c r="J8" s="11"/>
      <c r="K8" s="11" t="s">
        <v>1824</v>
      </c>
    </row>
    <row r="9" spans="1:11">
      <c r="A9" s="11"/>
      <c r="B9" s="11" t="s">
        <v>1830</v>
      </c>
      <c r="C9" s="11"/>
      <c r="D9" s="11" t="s">
        <v>1831</v>
      </c>
      <c r="E9" s="11" t="s">
        <v>1832</v>
      </c>
      <c r="F9" s="11" t="s">
        <v>1833</v>
      </c>
      <c r="G9" s="11"/>
      <c r="H9" s="11"/>
      <c r="I9" s="11"/>
      <c r="J9" s="11"/>
      <c r="K9" s="11" t="s">
        <v>1824</v>
      </c>
    </row>
    <row r="10" spans="1:11">
      <c r="A10" s="11"/>
      <c r="B10" s="11" t="s">
        <v>1834</v>
      </c>
      <c r="C10" s="11" t="s">
        <v>1835</v>
      </c>
      <c r="D10" s="11" t="s">
        <v>1836</v>
      </c>
      <c r="E10" s="11" t="s">
        <v>1837</v>
      </c>
      <c r="F10" s="11" t="s">
        <v>1838</v>
      </c>
      <c r="G10" s="11"/>
      <c r="H10" s="11"/>
      <c r="I10" s="11"/>
      <c r="J10" s="11"/>
      <c r="K10" s="11" t="s">
        <v>1824</v>
      </c>
    </row>
    <row r="11" spans="1:11">
      <c r="A11" s="11"/>
      <c r="B11" s="11" t="s">
        <v>1839</v>
      </c>
      <c r="C11" s="11"/>
      <c r="D11" s="11" t="s">
        <v>1840</v>
      </c>
      <c r="E11" s="11" t="s">
        <v>1841</v>
      </c>
      <c r="F11" s="11" t="s">
        <v>1842</v>
      </c>
      <c r="G11" s="11"/>
      <c r="H11" s="11"/>
      <c r="I11" s="11" t="s">
        <v>1843</v>
      </c>
      <c r="J11" s="11"/>
      <c r="K11" s="11" t="s">
        <v>1824</v>
      </c>
    </row>
    <row r="12" spans="1:11">
      <c r="A12" s="11"/>
      <c r="B12" s="11" t="s">
        <v>1844</v>
      </c>
      <c r="C12" s="11"/>
      <c r="D12" s="11" t="s">
        <v>1845</v>
      </c>
      <c r="E12" s="11" t="s">
        <v>1846</v>
      </c>
      <c r="F12" s="11" t="s">
        <v>1847</v>
      </c>
      <c r="G12" s="11"/>
      <c r="H12" s="11"/>
      <c r="I12" s="11"/>
      <c r="J12" s="11"/>
      <c r="K12" s="11" t="s">
        <v>1824</v>
      </c>
    </row>
    <row r="13" spans="1:11">
      <c r="A13" s="23" t="s">
        <v>1803</v>
      </c>
      <c r="B13" s="23"/>
      <c r="C13" s="23"/>
      <c r="D13" s="23"/>
      <c r="E13" s="23"/>
      <c r="F13" s="23"/>
      <c r="G13" s="23"/>
      <c r="H13" s="23"/>
      <c r="I13" s="11"/>
      <c r="J13" s="11"/>
      <c r="K13" s="11"/>
    </row>
    <row r="14" spans="1:11">
      <c r="A14" s="11" t="s">
        <v>1848</v>
      </c>
      <c r="B14" s="11" t="s">
        <v>1849</v>
      </c>
      <c r="C14" s="11" t="s">
        <v>1850</v>
      </c>
      <c r="D14" s="11" t="s">
        <v>1851</v>
      </c>
      <c r="E14" s="11" t="s">
        <v>1852</v>
      </c>
      <c r="F14" s="11" t="s">
        <v>1853</v>
      </c>
      <c r="G14" s="11" t="s">
        <v>1854</v>
      </c>
      <c r="H14" s="11"/>
      <c r="I14" s="11"/>
      <c r="J14" s="11"/>
      <c r="K14" s="11"/>
    </row>
    <row r="15" spans="1:11">
      <c r="A15" s="11" t="s">
        <v>1855</v>
      </c>
      <c r="B15" s="11" t="s">
        <v>1856</v>
      </c>
      <c r="C15" s="11" t="s">
        <v>1857</v>
      </c>
      <c r="D15" s="11" t="s">
        <v>1858</v>
      </c>
      <c r="E15" s="11" t="s">
        <v>1859</v>
      </c>
      <c r="F15" s="11" t="s">
        <v>1860</v>
      </c>
      <c r="G15" s="11" t="s">
        <v>1861</v>
      </c>
      <c r="H15" s="11"/>
      <c r="I15" s="11"/>
      <c r="J15" s="11"/>
      <c r="K15" s="11"/>
    </row>
    <row r="16" spans="1:11">
      <c r="A16" s="11" t="s">
        <v>1862</v>
      </c>
      <c r="B16" s="11" t="s">
        <v>1863</v>
      </c>
      <c r="C16" s="11" t="s">
        <v>1864</v>
      </c>
      <c r="D16" s="11" t="s">
        <v>1865</v>
      </c>
      <c r="E16" s="11" t="s">
        <v>1866</v>
      </c>
      <c r="F16" s="11" t="s">
        <v>1867</v>
      </c>
      <c r="G16" s="11" t="s">
        <v>1868</v>
      </c>
      <c r="H16" s="11"/>
      <c r="I16" s="11"/>
      <c r="J16" s="11"/>
      <c r="K16" s="11"/>
    </row>
    <row r="17" spans="1:12">
      <c r="A17" s="11" t="s">
        <v>1869</v>
      </c>
      <c r="B17" s="11" t="s">
        <v>1870</v>
      </c>
      <c r="C17" s="11" t="s">
        <v>1871</v>
      </c>
      <c r="D17" s="11" t="s">
        <v>1872</v>
      </c>
      <c r="E17" s="11" t="s">
        <v>1873</v>
      </c>
      <c r="F17" s="11" t="s">
        <v>1874</v>
      </c>
      <c r="G17" s="11" t="s">
        <v>1875</v>
      </c>
      <c r="H17" s="11"/>
      <c r="I17" s="11"/>
      <c r="J17" s="11"/>
      <c r="K17" s="11"/>
    </row>
    <row r="18" spans="1:12">
      <c r="A18" s="11" t="s">
        <v>1876</v>
      </c>
      <c r="B18" s="11" t="s">
        <v>1877</v>
      </c>
      <c r="C18" s="11" t="s">
        <v>1878</v>
      </c>
      <c r="D18" s="11" t="s">
        <v>1879</v>
      </c>
      <c r="E18" s="11" t="s">
        <v>1879</v>
      </c>
      <c r="F18" s="11" t="s">
        <v>1880</v>
      </c>
      <c r="G18" s="11" t="s">
        <v>1881</v>
      </c>
      <c r="H18" s="11"/>
      <c r="I18" s="11"/>
      <c r="J18" s="11"/>
      <c r="K18" s="11"/>
    </row>
    <row r="19" spans="1:12">
      <c r="A19" s="11" t="s">
        <v>1882</v>
      </c>
      <c r="B19" s="11" t="s">
        <v>1883</v>
      </c>
      <c r="C19" s="11" t="s">
        <v>1884</v>
      </c>
      <c r="D19" s="11" t="s">
        <v>1884</v>
      </c>
      <c r="E19" s="11" t="s">
        <v>1885</v>
      </c>
      <c r="F19" s="11" t="s">
        <v>1884</v>
      </c>
      <c r="G19" s="11" t="s">
        <v>1886</v>
      </c>
      <c r="H19" s="11"/>
      <c r="I19" s="11"/>
      <c r="J19" s="11"/>
      <c r="K19" s="11"/>
    </row>
    <row r="20" spans="1:12">
      <c r="A20" s="11" t="s">
        <v>1887</v>
      </c>
      <c r="B20" s="11" t="s">
        <v>1888</v>
      </c>
      <c r="C20" s="11" t="s">
        <v>475</v>
      </c>
      <c r="D20" s="11" t="s">
        <v>1889</v>
      </c>
      <c r="E20" s="11" t="s">
        <v>1890</v>
      </c>
      <c r="F20" s="11" t="s">
        <v>1891</v>
      </c>
      <c r="G20" s="11" t="s">
        <v>1892</v>
      </c>
      <c r="H20" s="11"/>
      <c r="I20" s="11"/>
      <c r="J20" s="11"/>
      <c r="K20" s="11"/>
    </row>
    <row r="21" spans="1:12">
      <c r="A21" s="11" t="s">
        <v>1893</v>
      </c>
      <c r="B21" s="11" t="s">
        <v>1894</v>
      </c>
      <c r="C21" s="11" t="s">
        <v>1895</v>
      </c>
      <c r="D21" s="11" t="s">
        <v>1896</v>
      </c>
      <c r="E21" s="11" t="s">
        <v>1897</v>
      </c>
      <c r="F21" s="11" t="s">
        <v>1898</v>
      </c>
      <c r="G21" s="11" t="s">
        <v>1899</v>
      </c>
      <c r="H21" s="11"/>
      <c r="I21" s="11"/>
      <c r="J21" s="11"/>
      <c r="K21" s="11"/>
    </row>
    <row r="22" spans="1:12">
      <c r="A22" s="11" t="s">
        <v>1900</v>
      </c>
      <c r="B22" s="11" t="s">
        <v>1901</v>
      </c>
      <c r="C22" s="11" t="s">
        <v>583</v>
      </c>
      <c r="D22" s="11" t="s">
        <v>1902</v>
      </c>
      <c r="E22" s="11" t="s">
        <v>1903</v>
      </c>
      <c r="F22" s="11" t="s">
        <v>1904</v>
      </c>
      <c r="G22" s="11" t="s">
        <v>1905</v>
      </c>
      <c r="H22" s="11"/>
      <c r="I22" s="11"/>
      <c r="J22" s="11"/>
      <c r="K22" s="11"/>
    </row>
    <row r="23" spans="1:12">
      <c r="A23" s="11" t="s">
        <v>1906</v>
      </c>
      <c r="B23" s="11" t="s">
        <v>1907</v>
      </c>
      <c r="C23" s="11" t="s">
        <v>1908</v>
      </c>
      <c r="D23" s="11" t="s">
        <v>432</v>
      </c>
      <c r="E23" s="11" t="s">
        <v>1909</v>
      </c>
      <c r="F23" s="11" t="s">
        <v>1910</v>
      </c>
      <c r="G23" s="11" t="s">
        <v>1911</v>
      </c>
      <c r="H23" s="11"/>
      <c r="I23" s="11"/>
      <c r="J23" s="11"/>
      <c r="K23" s="11"/>
    </row>
    <row r="24" spans="1:12">
      <c r="A24" s="11" t="s">
        <v>1912</v>
      </c>
      <c r="B24" s="11" t="s">
        <v>1913</v>
      </c>
      <c r="C24" s="11" t="s">
        <v>583</v>
      </c>
      <c r="D24" s="11" t="s">
        <v>439</v>
      </c>
      <c r="E24" s="11" t="s">
        <v>439</v>
      </c>
      <c r="F24" s="11" t="s">
        <v>202</v>
      </c>
      <c r="G24" s="11" t="s">
        <v>240</v>
      </c>
      <c r="H24" s="11"/>
      <c r="I24" s="11"/>
      <c r="J24" s="11"/>
      <c r="K24" s="11"/>
    </row>
    <row r="25" spans="1:12">
      <c r="A25" s="11"/>
      <c r="B25" s="11" t="s">
        <v>1914</v>
      </c>
      <c r="C25" s="11" t="s">
        <v>1915</v>
      </c>
      <c r="D25" s="11" t="s">
        <v>1915</v>
      </c>
      <c r="E25" s="11" t="s">
        <v>1915</v>
      </c>
      <c r="F25" s="11" t="s">
        <v>1916</v>
      </c>
      <c r="G25" s="11"/>
      <c r="H25" s="11"/>
      <c r="I25" s="11"/>
      <c r="J25" s="11"/>
      <c r="K25" s="11"/>
    </row>
    <row r="26" spans="1:12">
      <c r="A26" s="11" t="s">
        <v>1917</v>
      </c>
      <c r="B26" s="11" t="s">
        <v>1918</v>
      </c>
      <c r="C26" s="11" t="s">
        <v>1919</v>
      </c>
      <c r="D26" s="11" t="s">
        <v>1873</v>
      </c>
      <c r="E26" s="11" t="s">
        <v>1920</v>
      </c>
      <c r="F26" s="11" t="s">
        <v>1921</v>
      </c>
      <c r="G26" s="11" t="s">
        <v>1922</v>
      </c>
      <c r="H26" s="11"/>
      <c r="I26" s="11"/>
      <c r="J26" s="11"/>
      <c r="K26" s="11"/>
    </row>
    <row r="27" spans="1:12">
      <c r="A27" s="11" t="s">
        <v>1923</v>
      </c>
      <c r="B27" s="11" t="s">
        <v>1924</v>
      </c>
      <c r="C27" s="11" t="s">
        <v>583</v>
      </c>
      <c r="D27" s="11" t="s">
        <v>1884</v>
      </c>
      <c r="E27" s="11" t="s">
        <v>1925</v>
      </c>
      <c r="F27" s="11" t="s">
        <v>1926</v>
      </c>
      <c r="G27" s="11" t="s">
        <v>1927</v>
      </c>
      <c r="H27" s="11"/>
      <c r="I27" s="11"/>
      <c r="J27" s="11"/>
      <c r="K27" s="11"/>
    </row>
    <row r="28" spans="1:12">
      <c r="A28" s="11" t="s">
        <v>1928</v>
      </c>
      <c r="B28" s="11" t="s">
        <v>1929</v>
      </c>
      <c r="C28" s="11" t="s">
        <v>583</v>
      </c>
      <c r="D28" s="11" t="s">
        <v>1930</v>
      </c>
      <c r="E28" s="11" t="s">
        <v>1931</v>
      </c>
      <c r="F28" s="11" t="s">
        <v>1932</v>
      </c>
      <c r="G28" s="11" t="s">
        <v>1933</v>
      </c>
      <c r="H28" s="11"/>
      <c r="I28" s="11"/>
      <c r="J28" s="11"/>
      <c r="K28" s="11"/>
    </row>
    <row r="29" spans="1:12">
      <c r="A29" s="11" t="s">
        <v>1934</v>
      </c>
      <c r="B29" s="11" t="s">
        <v>1935</v>
      </c>
      <c r="C29" s="11" t="s">
        <v>1936</v>
      </c>
      <c r="D29" s="11" t="s">
        <v>1937</v>
      </c>
      <c r="E29" s="11" t="s">
        <v>1938</v>
      </c>
      <c r="F29" s="11" t="s">
        <v>1939</v>
      </c>
      <c r="G29" s="11" t="s">
        <v>1940</v>
      </c>
      <c r="H29" s="11"/>
      <c r="I29" s="11"/>
      <c r="J29" s="11"/>
      <c r="K29" s="11"/>
    </row>
    <row r="30" spans="1:12">
      <c r="A30" s="11" t="s">
        <v>1941</v>
      </c>
      <c r="B30" s="11" t="s">
        <v>1942</v>
      </c>
      <c r="C30" s="11" t="s">
        <v>1943</v>
      </c>
      <c r="D30" s="11" t="s">
        <v>1944</v>
      </c>
      <c r="E30" s="11" t="s">
        <v>1945</v>
      </c>
      <c r="F30" s="11" t="s">
        <v>1946</v>
      </c>
      <c r="G30" s="11" t="s">
        <v>1947</v>
      </c>
      <c r="H30" s="11"/>
      <c r="I30" s="11"/>
      <c r="J30" s="11"/>
      <c r="K30" s="11"/>
      <c r="L30" s="11"/>
    </row>
    <row r="31" spans="1:12">
      <c r="A31" s="11"/>
      <c r="B31" s="11" t="s">
        <v>1948</v>
      </c>
      <c r="C31" s="11"/>
      <c r="D31" s="11"/>
      <c r="E31" s="11"/>
      <c r="F31" s="11" t="s">
        <v>1949</v>
      </c>
      <c r="G31" s="11"/>
      <c r="H31" s="11"/>
      <c r="I31" s="11"/>
      <c r="J31" s="11"/>
      <c r="K31" s="11"/>
    </row>
    <row r="32" spans="1:12">
      <c r="A32" s="11"/>
      <c r="B32" s="11" t="s">
        <v>1950</v>
      </c>
      <c r="C32" s="11"/>
      <c r="D32" s="11"/>
      <c r="E32" s="11"/>
      <c r="F32" s="11" t="s">
        <v>1951</v>
      </c>
      <c r="G32" s="11"/>
      <c r="H32" s="11"/>
      <c r="I32" s="11"/>
      <c r="J32" s="11"/>
      <c r="K32" s="11"/>
    </row>
    <row r="33" spans="1:11">
      <c r="A33" s="11"/>
      <c r="B33" s="11" t="s">
        <v>1952</v>
      </c>
      <c r="C33" s="11"/>
      <c r="D33" s="11"/>
      <c r="E33" s="11"/>
      <c r="F33" s="11" t="s">
        <v>1953</v>
      </c>
      <c r="G33" s="11"/>
      <c r="H33" s="11"/>
      <c r="I33" s="11"/>
      <c r="J33" s="11"/>
      <c r="K33" s="11"/>
    </row>
    <row r="34" spans="1:11">
      <c r="A34" s="11" t="s">
        <v>1954</v>
      </c>
      <c r="B34" s="11" t="s">
        <v>1955</v>
      </c>
      <c r="C34" s="11" t="s">
        <v>583</v>
      </c>
      <c r="D34" s="11" t="s">
        <v>1956</v>
      </c>
      <c r="E34" s="11" t="s">
        <v>1957</v>
      </c>
      <c r="F34" s="11" t="s">
        <v>1958</v>
      </c>
      <c r="G34" s="11" t="s">
        <v>1959</v>
      </c>
      <c r="H34" s="11"/>
      <c r="I34" s="11"/>
      <c r="J34" s="11"/>
      <c r="K34" s="11"/>
    </row>
    <row r="35" spans="1:11">
      <c r="A35" s="11"/>
      <c r="B35" s="11" t="s">
        <v>1960</v>
      </c>
      <c r="C35" s="11"/>
      <c r="D35" s="11"/>
      <c r="E35" s="11"/>
      <c r="F35" s="11" t="s">
        <v>1961</v>
      </c>
      <c r="G35" s="11"/>
      <c r="H35" s="11"/>
      <c r="I35" s="11"/>
      <c r="J35" s="11"/>
      <c r="K35" s="11"/>
    </row>
    <row r="36" spans="1:11">
      <c r="A36" s="11"/>
      <c r="B36" s="11" t="s">
        <v>1962</v>
      </c>
      <c r="C36" s="11"/>
      <c r="D36" s="11"/>
      <c r="E36" s="11"/>
      <c r="F36" s="11" t="s">
        <v>1963</v>
      </c>
      <c r="G36" s="11"/>
      <c r="H36" s="11"/>
      <c r="I36" s="11"/>
      <c r="J36" s="11"/>
      <c r="K36" s="11"/>
    </row>
    <row r="37" spans="1:11">
      <c r="A37" s="11"/>
      <c r="B37" s="11" t="s">
        <v>1964</v>
      </c>
      <c r="C37" s="11"/>
      <c r="D37" s="11"/>
      <c r="E37" s="11"/>
      <c r="F37" s="11" t="s">
        <v>1965</v>
      </c>
      <c r="G37" s="11"/>
      <c r="H37" s="11"/>
      <c r="I37" s="11"/>
      <c r="J37" s="11"/>
      <c r="K37" s="11"/>
    </row>
    <row r="38" spans="1:11">
      <c r="A38" s="11" t="s">
        <v>1966</v>
      </c>
      <c r="B38" s="11" t="s">
        <v>1967</v>
      </c>
      <c r="C38" s="11" t="s">
        <v>583</v>
      </c>
      <c r="D38" s="11" t="s">
        <v>1968</v>
      </c>
      <c r="E38" s="11" t="s">
        <v>1969</v>
      </c>
      <c r="F38" s="11" t="s">
        <v>1970</v>
      </c>
      <c r="G38" s="11" t="s">
        <v>1971</v>
      </c>
      <c r="H38" s="11"/>
      <c r="I38" s="11"/>
      <c r="J38" s="11"/>
      <c r="K38" s="11"/>
    </row>
    <row r="39" spans="1:11">
      <c r="A39" s="11" t="s">
        <v>1972</v>
      </c>
      <c r="B39" s="11" t="s">
        <v>1973</v>
      </c>
      <c r="C39" s="11" t="s">
        <v>1884</v>
      </c>
      <c r="D39" s="11" t="s">
        <v>1933</v>
      </c>
      <c r="E39" s="11" t="s">
        <v>1974</v>
      </c>
      <c r="F39" s="11" t="s">
        <v>1975</v>
      </c>
      <c r="G39" s="11" t="s">
        <v>1976</v>
      </c>
      <c r="H39" s="11"/>
      <c r="I39" s="11"/>
      <c r="J39" s="11"/>
      <c r="K39" s="11"/>
    </row>
    <row r="40" spans="1:11">
      <c r="A40" s="11"/>
      <c r="B40" s="11" t="s">
        <v>1977</v>
      </c>
      <c r="C40" s="11"/>
      <c r="D40" s="11"/>
      <c r="E40" s="11"/>
      <c r="F40" s="11" t="s">
        <v>1978</v>
      </c>
      <c r="G40" s="11"/>
      <c r="H40" s="11"/>
      <c r="I40" s="11"/>
      <c r="J40" s="11"/>
      <c r="K40" s="11"/>
    </row>
    <row r="41" spans="1:11">
      <c r="A41" s="11"/>
      <c r="B41" s="11" t="s">
        <v>1979</v>
      </c>
      <c r="C41" s="11"/>
      <c r="D41" s="11"/>
      <c r="E41" s="11"/>
      <c r="F41" s="11" t="s">
        <v>1978</v>
      </c>
      <c r="G41" s="11"/>
      <c r="H41" s="11"/>
      <c r="I41" s="11"/>
      <c r="J41" s="11"/>
      <c r="K41" s="11"/>
    </row>
    <row r="42" spans="1:11">
      <c r="A42" s="11"/>
      <c r="B42" s="11" t="s">
        <v>1980</v>
      </c>
      <c r="C42" s="11"/>
      <c r="D42" s="11"/>
      <c r="E42" s="11"/>
      <c r="F42" s="11" t="s">
        <v>1978</v>
      </c>
      <c r="G42" s="11"/>
      <c r="H42" s="11"/>
      <c r="I42" s="11"/>
      <c r="J42" s="11"/>
      <c r="K42" s="11"/>
    </row>
    <row r="43" spans="1:11">
      <c r="A43" s="11"/>
      <c r="B43" s="11" t="s">
        <v>1981</v>
      </c>
      <c r="C43" s="11"/>
      <c r="D43" s="11"/>
      <c r="E43" s="11"/>
      <c r="F43" s="11" t="s">
        <v>1978</v>
      </c>
      <c r="G43" s="11"/>
      <c r="H43" s="11"/>
      <c r="I43" s="11"/>
      <c r="J43" s="11"/>
      <c r="K43" s="11"/>
    </row>
    <row r="44" spans="1:11">
      <c r="A44" s="11"/>
      <c r="B44" s="11" t="s">
        <v>1982</v>
      </c>
      <c r="C44" s="11"/>
      <c r="D44" s="11"/>
      <c r="E44" s="11"/>
      <c r="F44" s="11" t="s">
        <v>1978</v>
      </c>
      <c r="G44" s="11"/>
      <c r="H44" s="11"/>
      <c r="I44" s="11"/>
      <c r="J44" s="11"/>
      <c r="K44" s="11"/>
    </row>
    <row r="45" spans="1:11">
      <c r="A45" s="11"/>
      <c r="B45" s="11" t="s">
        <v>1983</v>
      </c>
      <c r="C45" s="11"/>
      <c r="D45" s="11"/>
      <c r="E45" s="11"/>
      <c r="F45" s="11" t="s">
        <v>1978</v>
      </c>
      <c r="G45" s="11"/>
      <c r="H45" s="11"/>
      <c r="I45" s="11"/>
      <c r="J45" s="11"/>
      <c r="K45" s="11"/>
    </row>
    <row r="46" spans="1:11">
      <c r="A46" s="11"/>
      <c r="B46" s="11" t="s">
        <v>1984</v>
      </c>
      <c r="C46" s="11"/>
      <c r="D46" s="11"/>
      <c r="E46" s="11"/>
      <c r="F46" s="11" t="s">
        <v>1978</v>
      </c>
      <c r="G46" s="11"/>
      <c r="H46" s="11"/>
      <c r="I46" s="11"/>
      <c r="J46" s="11"/>
      <c r="K46" s="11"/>
    </row>
    <row r="47" spans="1:11">
      <c r="A47" s="11"/>
      <c r="B47" s="11" t="s">
        <v>1985</v>
      </c>
      <c r="C47" s="11"/>
      <c r="D47" s="11"/>
      <c r="E47" s="11"/>
      <c r="F47" s="11" t="s">
        <v>129</v>
      </c>
      <c r="G47" s="11"/>
      <c r="H47" s="11"/>
      <c r="I47" s="11"/>
      <c r="J47" s="11"/>
      <c r="K47" s="11"/>
    </row>
    <row r="48" spans="1:11">
      <c r="A48" s="11"/>
      <c r="B48" s="11" t="s">
        <v>1986</v>
      </c>
      <c r="C48" s="11"/>
      <c r="D48" s="11"/>
      <c r="E48" s="11"/>
      <c r="F48" s="11" t="s">
        <v>1978</v>
      </c>
      <c r="G48" s="11"/>
      <c r="H48" s="11"/>
      <c r="I48" s="11"/>
      <c r="J48" s="11"/>
      <c r="K48" s="11"/>
    </row>
    <row r="49" spans="1:11">
      <c r="A49" s="11"/>
      <c r="B49" s="11" t="s">
        <v>1987</v>
      </c>
      <c r="C49" s="11"/>
      <c r="D49" s="11"/>
      <c r="E49" s="11"/>
      <c r="F49" s="11" t="s">
        <v>1978</v>
      </c>
      <c r="G49" s="11"/>
      <c r="H49" s="11"/>
      <c r="I49" s="11"/>
      <c r="J49" s="11"/>
      <c r="K49" s="11"/>
    </row>
    <row r="50" spans="1:11">
      <c r="A50" s="11"/>
      <c r="B50" s="11" t="s">
        <v>1988</v>
      </c>
      <c r="C50" s="11"/>
      <c r="D50" s="11"/>
      <c r="E50" s="11"/>
      <c r="F50" s="11" t="s">
        <v>1978</v>
      </c>
      <c r="G50" s="11"/>
      <c r="H50" s="11"/>
      <c r="I50" s="11"/>
      <c r="J50" s="11"/>
      <c r="K50" s="11"/>
    </row>
    <row r="51" spans="1:11">
      <c r="A51" s="11"/>
      <c r="B51" s="11" t="s">
        <v>1989</v>
      </c>
      <c r="C51" s="11"/>
      <c r="D51" s="11"/>
      <c r="E51" s="11"/>
      <c r="F51" s="11" t="s">
        <v>1978</v>
      </c>
      <c r="G51" s="11"/>
      <c r="H51" s="11"/>
      <c r="I51" s="11"/>
      <c r="J51" s="11"/>
      <c r="K51" s="11"/>
    </row>
    <row r="52" spans="1:11">
      <c r="A52" s="11"/>
      <c r="B52" s="11" t="s">
        <v>1990</v>
      </c>
      <c r="C52" s="11"/>
      <c r="D52" s="11"/>
      <c r="E52" s="11"/>
      <c r="F52" s="11" t="s">
        <v>1978</v>
      </c>
      <c r="G52" s="11"/>
      <c r="H52" s="11"/>
      <c r="I52" s="11"/>
      <c r="J52" s="11"/>
      <c r="K52" s="11"/>
    </row>
    <row r="53" spans="1:11">
      <c r="A53" s="23" t="s">
        <v>1991</v>
      </c>
      <c r="B53" s="23"/>
      <c r="C53" s="23"/>
      <c r="D53" s="23"/>
      <c r="E53" s="23"/>
      <c r="F53" s="23"/>
      <c r="G53" s="23"/>
      <c r="H53" s="23"/>
      <c r="I53" s="11"/>
      <c r="J53" s="11"/>
      <c r="K53" s="11"/>
    </row>
    <row r="54" spans="1:11">
      <c r="A54" s="11"/>
      <c r="B54" s="11" t="s">
        <v>1992</v>
      </c>
      <c r="C54" s="11"/>
      <c r="D54" s="11" t="s">
        <v>1993</v>
      </c>
      <c r="E54" s="11" t="s">
        <v>1994</v>
      </c>
      <c r="F54" s="11" t="s">
        <v>1995</v>
      </c>
      <c r="G54" s="11"/>
      <c r="H54" s="11"/>
      <c r="I54" s="11"/>
      <c r="J54" s="11"/>
      <c r="K54" s="11" t="s">
        <v>1824</v>
      </c>
    </row>
    <row r="55" spans="1:11">
      <c r="A55" s="11" t="s">
        <v>1996</v>
      </c>
      <c r="B55" s="11" t="s">
        <v>1997</v>
      </c>
      <c r="C55" s="11" t="s">
        <v>1915</v>
      </c>
      <c r="D55" s="11" t="s">
        <v>1998</v>
      </c>
      <c r="E55" s="11" t="s">
        <v>1999</v>
      </c>
      <c r="F55" s="11" t="s">
        <v>2000</v>
      </c>
      <c r="G55" s="11"/>
      <c r="H55" s="11"/>
      <c r="I55" s="11"/>
      <c r="J55" s="11"/>
      <c r="K55" s="11" t="s">
        <v>1824</v>
      </c>
    </row>
    <row r="56" spans="1:11">
      <c r="A56" s="11"/>
      <c r="B56" s="11" t="s">
        <v>2001</v>
      </c>
      <c r="C56" s="11"/>
      <c r="D56" s="11"/>
      <c r="E56" s="11"/>
      <c r="F56" s="11" t="s">
        <v>2002</v>
      </c>
      <c r="G56" s="11"/>
      <c r="H56" s="11"/>
      <c r="I56" s="11"/>
      <c r="J56" s="11"/>
      <c r="K56" s="11"/>
    </row>
    <row r="57" spans="1:11">
      <c r="A57" s="11"/>
      <c r="B57" s="11" t="s">
        <v>2003</v>
      </c>
      <c r="C57" s="11"/>
      <c r="D57" s="11"/>
      <c r="E57" s="11"/>
      <c r="F57" s="11" t="s">
        <v>2004</v>
      </c>
      <c r="G57" s="11"/>
      <c r="H57" s="11"/>
      <c r="I57" s="11"/>
      <c r="J57" s="11"/>
      <c r="K57" s="11"/>
    </row>
    <row r="58" spans="1:11">
      <c r="A58" s="11"/>
      <c r="B58" s="11" t="s">
        <v>2005</v>
      </c>
      <c r="C58" s="11" t="s">
        <v>2006</v>
      </c>
      <c r="D58" s="11" t="s">
        <v>432</v>
      </c>
      <c r="E58" s="11" t="s">
        <v>2007</v>
      </c>
      <c r="F58" s="11" t="s">
        <v>2008</v>
      </c>
      <c r="G58" s="11"/>
      <c r="H58" s="11"/>
      <c r="I58" s="11"/>
      <c r="J58" s="11"/>
      <c r="K58" s="11" t="s">
        <v>1824</v>
      </c>
    </row>
    <row r="59" spans="1:11">
      <c r="A59" s="11"/>
      <c r="B59" s="11" t="s">
        <v>2009</v>
      </c>
      <c r="C59" s="11"/>
      <c r="D59" s="11"/>
      <c r="E59" s="11"/>
      <c r="F59" s="11" t="s">
        <v>2010</v>
      </c>
      <c r="G59" s="11"/>
      <c r="H59" s="11"/>
      <c r="I59" s="11"/>
      <c r="J59" s="11"/>
      <c r="K59" s="11"/>
    </row>
    <row r="60" spans="1:11">
      <c r="A60" s="11"/>
      <c r="B60" s="11" t="s">
        <v>2011</v>
      </c>
      <c r="C60" s="11" t="s">
        <v>2012</v>
      </c>
      <c r="D60" s="11" t="s">
        <v>2013</v>
      </c>
      <c r="E60" s="11" t="s">
        <v>2014</v>
      </c>
      <c r="F60" s="11" t="s">
        <v>2015</v>
      </c>
      <c r="G60" s="11"/>
      <c r="H60" s="11"/>
      <c r="I60" s="11"/>
      <c r="J60" s="11"/>
      <c r="K60" s="11" t="s">
        <v>1824</v>
      </c>
    </row>
    <row r="61" spans="1:11">
      <c r="A61" s="11"/>
      <c r="B61" s="11" t="s">
        <v>2016</v>
      </c>
      <c r="C61" s="11"/>
      <c r="D61" s="11"/>
      <c r="E61" s="11"/>
      <c r="F61" s="11" t="s">
        <v>2017</v>
      </c>
      <c r="G61" s="11"/>
      <c r="H61" s="11"/>
      <c r="I61" s="11"/>
      <c r="J61" s="11"/>
      <c r="K61" s="11"/>
    </row>
    <row r="62" spans="1:11">
      <c r="A62" s="11"/>
      <c r="B62" s="11" t="s">
        <v>2018</v>
      </c>
      <c r="C62" s="11" t="s">
        <v>2019</v>
      </c>
      <c r="D62" s="11" t="s">
        <v>2020</v>
      </c>
      <c r="E62" s="11" t="s">
        <v>2021</v>
      </c>
      <c r="F62" s="11" t="s">
        <v>2022</v>
      </c>
      <c r="G62" s="11"/>
      <c r="H62" s="11"/>
      <c r="I62" s="11"/>
      <c r="J62" s="11"/>
      <c r="K62" s="11" t="s">
        <v>1824</v>
      </c>
    </row>
    <row r="63" spans="1:11">
      <c r="A63" s="11"/>
      <c r="B63" s="11" t="s">
        <v>2023</v>
      </c>
      <c r="C63" s="11" t="s">
        <v>2024</v>
      </c>
      <c r="D63" s="11" t="s">
        <v>2025</v>
      </c>
      <c r="E63" s="11" t="s">
        <v>2026</v>
      </c>
      <c r="F63" s="11" t="s">
        <v>2027</v>
      </c>
      <c r="G63" s="11"/>
      <c r="H63" s="11"/>
      <c r="I63" s="11"/>
      <c r="J63" s="11"/>
      <c r="K63" s="11" t="s">
        <v>1824</v>
      </c>
    </row>
    <row r="64" spans="1:11">
      <c r="A64" s="11"/>
      <c r="B64" s="11" t="s">
        <v>2028</v>
      </c>
      <c r="C64" s="11"/>
      <c r="D64" s="11" t="s">
        <v>2024</v>
      </c>
      <c r="E64" s="11" t="s">
        <v>2029</v>
      </c>
      <c r="F64" s="11" t="s">
        <v>2030</v>
      </c>
      <c r="G64" s="11"/>
      <c r="H64" s="11"/>
      <c r="I64" s="11"/>
      <c r="J64" s="11"/>
      <c r="K64" s="11" t="s">
        <v>1824</v>
      </c>
    </row>
    <row r="65" spans="1:11">
      <c r="A65" s="11"/>
      <c r="B65" s="11" t="s">
        <v>2031</v>
      </c>
      <c r="C65" s="11"/>
      <c r="D65" s="11" t="s">
        <v>2013</v>
      </c>
      <c r="E65" s="11" t="s">
        <v>2032</v>
      </c>
      <c r="F65" s="11" t="s">
        <v>2033</v>
      </c>
      <c r="G65" s="11"/>
      <c r="H65" s="11"/>
      <c r="I65" s="11"/>
      <c r="J65" s="11"/>
      <c r="K65" s="11" t="s">
        <v>1824</v>
      </c>
    </row>
    <row r="66" spans="1:11">
      <c r="A66" s="11"/>
      <c r="B66" s="11" t="s">
        <v>2034</v>
      </c>
      <c r="C66" s="11"/>
      <c r="D66" s="11"/>
      <c r="E66" s="11"/>
      <c r="F66" s="11" t="s">
        <v>40</v>
      </c>
      <c r="G66" s="11"/>
      <c r="H66" s="11"/>
      <c r="I66" s="11"/>
      <c r="J66" s="11"/>
      <c r="K66" s="11"/>
    </row>
    <row r="67" spans="1:11">
      <c r="A67" s="23" t="s">
        <v>2035</v>
      </c>
      <c r="B67" s="23"/>
      <c r="C67" s="23"/>
      <c r="D67" s="23"/>
      <c r="E67" s="23"/>
      <c r="F67" s="23"/>
      <c r="G67" s="23"/>
      <c r="H67" s="23"/>
      <c r="I67" s="11"/>
      <c r="J67" s="11"/>
      <c r="K67" s="11"/>
    </row>
    <row r="68" spans="1:11">
      <c r="A68" s="11"/>
      <c r="B68" s="11" t="s">
        <v>2036</v>
      </c>
      <c r="C68" s="11" t="s">
        <v>422</v>
      </c>
      <c r="D68" s="11" t="s">
        <v>1908</v>
      </c>
      <c r="E68" s="11" t="s">
        <v>2037</v>
      </c>
      <c r="F68" s="11" t="s">
        <v>2038</v>
      </c>
      <c r="G68" s="11"/>
      <c r="H68" s="11"/>
      <c r="I68" s="11"/>
      <c r="J68" s="11"/>
      <c r="K68" s="11"/>
    </row>
    <row r="69" spans="1:11">
      <c r="A69" s="11"/>
      <c r="B69" s="11" t="s">
        <v>2039</v>
      </c>
      <c r="C69" s="11" t="s">
        <v>2040</v>
      </c>
      <c r="D69" s="11" t="s">
        <v>2024</v>
      </c>
      <c r="E69" s="11" t="s">
        <v>2041</v>
      </c>
      <c r="F69" s="11" t="s">
        <v>2042</v>
      </c>
      <c r="G69" s="11"/>
      <c r="H69" s="11"/>
      <c r="I69" s="11"/>
      <c r="J69" s="11"/>
      <c r="K69" s="11" t="s">
        <v>1824</v>
      </c>
    </row>
    <row r="70" spans="1:11">
      <c r="A70" s="11"/>
      <c r="B70" s="11" t="s">
        <v>2043</v>
      </c>
      <c r="C70" s="11" t="s">
        <v>202</v>
      </c>
      <c r="D70" s="11" t="s">
        <v>1904</v>
      </c>
      <c r="E70" s="11" t="s">
        <v>2044</v>
      </c>
      <c r="F70" s="11" t="s">
        <v>439</v>
      </c>
      <c r="G70" s="11"/>
      <c r="H70" s="11"/>
      <c r="I70" s="11"/>
      <c r="J70" s="11"/>
      <c r="K70" s="11"/>
    </row>
    <row r="71" spans="1:11">
      <c r="A71" s="11"/>
      <c r="B71" s="11" t="s">
        <v>2045</v>
      </c>
      <c r="C71" s="11" t="s">
        <v>2046</v>
      </c>
      <c r="D71" s="11" t="s">
        <v>446</v>
      </c>
      <c r="E71" s="11" t="s">
        <v>2047</v>
      </c>
      <c r="F71" s="11" t="s">
        <v>2046</v>
      </c>
      <c r="G71" s="11"/>
      <c r="H71" s="11"/>
      <c r="I71" s="11"/>
      <c r="J71" s="11"/>
      <c r="K71" s="11"/>
    </row>
    <row r="72" spans="1:11">
      <c r="A72" s="11"/>
      <c r="B72" s="11" t="s">
        <v>2048</v>
      </c>
      <c r="C72" s="11"/>
      <c r="D72" s="11" t="s">
        <v>2049</v>
      </c>
      <c r="E72" s="11" t="s">
        <v>2050</v>
      </c>
      <c r="F72" s="11" t="s">
        <v>1904</v>
      </c>
      <c r="G72" s="11"/>
      <c r="H72" s="11"/>
      <c r="I72" s="11"/>
      <c r="J72" s="11"/>
      <c r="K72" s="11"/>
    </row>
    <row r="73" spans="1:11">
      <c r="A73" s="11"/>
      <c r="B73" s="11" t="s">
        <v>2051</v>
      </c>
      <c r="C73" s="11"/>
      <c r="D73" s="11"/>
      <c r="E73" s="11"/>
      <c r="F73" s="11" t="s">
        <v>1978</v>
      </c>
      <c r="G73" s="11"/>
      <c r="H73" s="11"/>
      <c r="I73" s="11"/>
      <c r="J73" s="11"/>
      <c r="K73" s="11"/>
    </row>
    <row r="74" spans="1:11">
      <c r="A74" s="23" t="s">
        <v>2052</v>
      </c>
      <c r="B74" s="23"/>
      <c r="C74" s="23"/>
      <c r="D74" s="23"/>
      <c r="E74" s="23"/>
      <c r="F74" s="23"/>
      <c r="G74" s="23"/>
      <c r="H74" s="23"/>
      <c r="I74" s="11"/>
      <c r="J74" s="11"/>
      <c r="K74" s="11"/>
    </row>
    <row r="75" spans="1:11">
      <c r="A75" s="11"/>
      <c r="B75" s="11" t="s">
        <v>2053</v>
      </c>
      <c r="C75" s="11"/>
      <c r="D75" s="11" t="s">
        <v>240</v>
      </c>
      <c r="E75" s="11" t="s">
        <v>240</v>
      </c>
      <c r="F75" s="11" t="s">
        <v>129</v>
      </c>
      <c r="G75" s="11"/>
      <c r="H75" s="11"/>
      <c r="I75" s="11"/>
      <c r="J75" s="11"/>
      <c r="K75" s="11" t="s">
        <v>1824</v>
      </c>
    </row>
    <row r="76" spans="1:11">
      <c r="A76" s="11"/>
      <c r="B76" s="11" t="s">
        <v>2054</v>
      </c>
      <c r="C76" s="11"/>
      <c r="D76" s="11" t="s">
        <v>40</v>
      </c>
      <c r="E76" s="11" t="s">
        <v>2055</v>
      </c>
      <c r="F76" s="11" t="s">
        <v>40</v>
      </c>
      <c r="G76" s="11"/>
      <c r="H76" s="11"/>
      <c r="I76" s="11"/>
      <c r="J76" s="11"/>
      <c r="K76" s="11" t="s">
        <v>1824</v>
      </c>
    </row>
    <row r="77" spans="1:11">
      <c r="A77" s="11"/>
      <c r="B77" s="11" t="s">
        <v>2056</v>
      </c>
      <c r="C77" s="11"/>
      <c r="D77" s="11" t="s">
        <v>2012</v>
      </c>
      <c r="E77" s="11" t="s">
        <v>2057</v>
      </c>
      <c r="F77" s="11" t="s">
        <v>2058</v>
      </c>
      <c r="G77" s="11"/>
      <c r="H77" s="11"/>
      <c r="I77" s="11"/>
      <c r="J77" s="11"/>
      <c r="K77" s="11"/>
    </row>
    <row r="78" spans="1:11">
      <c r="A78" s="11"/>
      <c r="B78" s="11" t="s">
        <v>2059</v>
      </c>
      <c r="C78" s="11"/>
      <c r="D78" s="11"/>
      <c r="E78" s="11"/>
      <c r="F78" s="11" t="s">
        <v>2060</v>
      </c>
      <c r="G78" s="11"/>
      <c r="H78" s="11"/>
      <c r="I78" s="11"/>
      <c r="J78" s="11"/>
      <c r="K78" s="11"/>
    </row>
    <row r="79" spans="1:11">
      <c r="A79" s="11"/>
      <c r="B79" s="11" t="s">
        <v>2061</v>
      </c>
      <c r="C79" s="11"/>
      <c r="D79" s="11" t="s">
        <v>2062</v>
      </c>
      <c r="E79" s="11" t="s">
        <v>2063</v>
      </c>
      <c r="F79" s="11" t="s">
        <v>2064</v>
      </c>
      <c r="G79" s="11"/>
      <c r="H79" s="11"/>
      <c r="I79" s="11"/>
      <c r="J79" s="11"/>
      <c r="K79" s="11" t="s">
        <v>1824</v>
      </c>
    </row>
    <row r="80" spans="1:11">
      <c r="A80" s="11"/>
      <c r="B80" s="11" t="s">
        <v>2065</v>
      </c>
      <c r="C80" s="11" t="s">
        <v>2066</v>
      </c>
      <c r="D80" s="11" t="s">
        <v>2067</v>
      </c>
      <c r="E80" s="11" t="s">
        <v>2068</v>
      </c>
      <c r="F80" s="11" t="s">
        <v>2069</v>
      </c>
      <c r="G80" s="11"/>
      <c r="H80" s="11"/>
      <c r="I80" s="11"/>
      <c r="J80" s="11"/>
      <c r="K80" s="11" t="s">
        <v>1824</v>
      </c>
    </row>
    <row r="81" spans="1:11">
      <c r="A81" s="11"/>
      <c r="B81" s="11" t="s">
        <v>2070</v>
      </c>
      <c r="C81" s="11"/>
      <c r="D81" s="11"/>
      <c r="E81" s="11"/>
      <c r="F81" s="11" t="s">
        <v>2071</v>
      </c>
      <c r="G81" s="11"/>
      <c r="H81" s="11"/>
      <c r="I81" s="11"/>
      <c r="J81" s="11"/>
      <c r="K81" s="11"/>
    </row>
    <row r="82" spans="1:11">
      <c r="A82" s="11"/>
      <c r="B82" s="11" t="s">
        <v>2072</v>
      </c>
      <c r="C82" s="11"/>
      <c r="D82" s="11"/>
      <c r="E82" s="11"/>
      <c r="F82" s="11" t="s">
        <v>2073</v>
      </c>
      <c r="G82" s="11"/>
      <c r="H82" s="11"/>
      <c r="I82" s="11"/>
      <c r="J82" s="11"/>
      <c r="K82" s="11"/>
    </row>
    <row r="83" spans="1:11">
      <c r="A83" s="11"/>
      <c r="B83" s="11" t="s">
        <v>2074</v>
      </c>
      <c r="C83" s="11"/>
      <c r="D83" s="11"/>
      <c r="E83" s="11"/>
      <c r="F83" s="11" t="s">
        <v>2075</v>
      </c>
      <c r="G83" s="11"/>
      <c r="H83" s="11"/>
      <c r="I83" s="11"/>
      <c r="J83" s="11"/>
      <c r="K83" s="11"/>
    </row>
    <row r="84" spans="1:11">
      <c r="A84" s="11"/>
      <c r="B84" s="11" t="s">
        <v>2076</v>
      </c>
      <c r="C84" s="11"/>
      <c r="D84" s="11"/>
      <c r="E84" s="11" t="s">
        <v>1974</v>
      </c>
      <c r="F84" s="11" t="s">
        <v>2077</v>
      </c>
      <c r="G84" s="11"/>
      <c r="H84" s="11"/>
      <c r="I84" s="11"/>
      <c r="J84" s="11"/>
      <c r="K84" s="11" t="s">
        <v>1824</v>
      </c>
    </row>
    <row r="85" spans="1:11">
      <c r="A85" s="23" t="s">
        <v>2052</v>
      </c>
      <c r="B85" s="23"/>
      <c r="C85" s="23"/>
      <c r="D85" s="23"/>
      <c r="E85" s="23"/>
      <c r="F85" s="23"/>
      <c r="G85" s="23"/>
      <c r="H85" s="23"/>
      <c r="I85" s="11"/>
      <c r="J85" s="11"/>
      <c r="K85" s="11"/>
    </row>
    <row r="86" spans="1:11">
      <c r="A86" s="11" t="s">
        <v>2078</v>
      </c>
      <c r="B86" s="11" t="s">
        <v>2079</v>
      </c>
      <c r="C86" s="11" t="s">
        <v>1915</v>
      </c>
      <c r="D86" s="11" t="s">
        <v>2080</v>
      </c>
      <c r="E86" s="11" t="s">
        <v>2081</v>
      </c>
      <c r="F86" s="11" t="s">
        <v>2082</v>
      </c>
      <c r="G86" s="11" t="s">
        <v>2083</v>
      </c>
      <c r="H86" s="11"/>
      <c r="I86" s="11"/>
      <c r="J86" s="11"/>
      <c r="K86" s="11"/>
    </row>
    <row r="87" spans="1:11">
      <c r="A87" s="11" t="s">
        <v>2084</v>
      </c>
      <c r="B87" s="11" t="s">
        <v>2085</v>
      </c>
      <c r="C87" s="11" t="s">
        <v>2086</v>
      </c>
      <c r="D87" s="11" t="s">
        <v>2087</v>
      </c>
      <c r="E87" s="11" t="s">
        <v>2088</v>
      </c>
      <c r="F87" s="11" t="s">
        <v>2089</v>
      </c>
      <c r="G87" s="11" t="s">
        <v>2090</v>
      </c>
      <c r="H87" s="11"/>
      <c r="I87" s="11"/>
      <c r="J87" s="11"/>
      <c r="K87" s="11"/>
    </row>
    <row r="88" spans="1:11">
      <c r="A88" s="11"/>
      <c r="B88" s="11" t="s">
        <v>2091</v>
      </c>
      <c r="C88" s="11"/>
      <c r="D88" s="11"/>
      <c r="E88" s="11" t="s">
        <v>2092</v>
      </c>
      <c r="F88" s="11" t="s">
        <v>2083</v>
      </c>
      <c r="G88" s="11"/>
      <c r="H88" s="11"/>
      <c r="I88" s="11"/>
      <c r="J88" s="11"/>
      <c r="K88" s="11"/>
    </row>
    <row r="89" spans="1:11">
      <c r="A89" s="11"/>
      <c r="B89" s="11" t="s">
        <v>2093</v>
      </c>
      <c r="C89" s="11"/>
      <c r="D89" s="11"/>
      <c r="E89" s="11"/>
      <c r="F89" s="11" t="s">
        <v>2094</v>
      </c>
      <c r="G89" s="11"/>
      <c r="H89" s="11"/>
      <c r="I89" s="11"/>
      <c r="J89" s="11"/>
      <c r="K89" s="11"/>
    </row>
    <row r="90" spans="1:11">
      <c r="A90" s="11" t="s">
        <v>2095</v>
      </c>
      <c r="B90" s="11" t="s">
        <v>2096</v>
      </c>
      <c r="C90" s="11" t="s">
        <v>2097</v>
      </c>
      <c r="D90" s="11" t="s">
        <v>2098</v>
      </c>
      <c r="E90" s="11" t="s">
        <v>2099</v>
      </c>
      <c r="F90" s="11" t="s">
        <v>2100</v>
      </c>
      <c r="G90" s="11" t="s">
        <v>2101</v>
      </c>
      <c r="H90" s="11"/>
      <c r="I90" s="11"/>
      <c r="J90" s="11"/>
      <c r="K90" s="11"/>
    </row>
    <row r="91" spans="1:11">
      <c r="A91" s="11" t="s">
        <v>2102</v>
      </c>
      <c r="B91" s="11" t="s">
        <v>2103</v>
      </c>
      <c r="C91" s="11" t="s">
        <v>2104</v>
      </c>
      <c r="D91" s="11" t="s">
        <v>2105</v>
      </c>
      <c r="E91" s="11" t="s">
        <v>2106</v>
      </c>
      <c r="F91" s="11" t="s">
        <v>2107</v>
      </c>
      <c r="G91" s="11" t="s">
        <v>1853</v>
      </c>
      <c r="H91" s="11"/>
      <c r="I91" s="11"/>
      <c r="J91" s="11"/>
      <c r="K91" s="11"/>
    </row>
    <row r="92" spans="1:11">
      <c r="A92" s="11"/>
      <c r="B92" s="11" t="s">
        <v>2108</v>
      </c>
      <c r="C92" s="11"/>
      <c r="D92" s="11"/>
      <c r="E92" s="11" t="s">
        <v>2109</v>
      </c>
      <c r="F92" s="11" t="s">
        <v>2104</v>
      </c>
      <c r="G92" s="11"/>
      <c r="H92" s="11"/>
      <c r="I92" s="11"/>
      <c r="J92" s="11"/>
      <c r="K92" s="11"/>
    </row>
    <row r="93" spans="1:11">
      <c r="A93" s="11" t="s">
        <v>2110</v>
      </c>
      <c r="B93" s="11" t="s">
        <v>2111</v>
      </c>
      <c r="C93" s="11" t="s">
        <v>2112</v>
      </c>
      <c r="D93" s="11" t="s">
        <v>2113</v>
      </c>
      <c r="E93" s="11" t="s">
        <v>2114</v>
      </c>
      <c r="F93" s="11" t="s">
        <v>2115</v>
      </c>
      <c r="G93" s="11" t="s">
        <v>2116</v>
      </c>
      <c r="H93" s="11"/>
      <c r="I93" s="11"/>
      <c r="J93" s="11"/>
      <c r="K93" s="11"/>
    </row>
    <row r="94" spans="1:11">
      <c r="A94" s="11" t="s">
        <v>2117</v>
      </c>
      <c r="B94" s="11" t="s">
        <v>2118</v>
      </c>
      <c r="C94" s="11" t="s">
        <v>2119</v>
      </c>
      <c r="D94" s="11" t="s">
        <v>1841</v>
      </c>
      <c r="E94" s="11" t="s">
        <v>2120</v>
      </c>
      <c r="F94" s="11" t="s">
        <v>2121</v>
      </c>
      <c r="G94" s="11"/>
      <c r="H94" s="11"/>
      <c r="I94" s="11"/>
      <c r="J94" s="11"/>
      <c r="K94" s="11"/>
    </row>
    <row r="95" spans="1:11">
      <c r="A95" s="11" t="s">
        <v>2122</v>
      </c>
      <c r="B95" s="11" t="s">
        <v>2123</v>
      </c>
      <c r="C95" s="11" t="s">
        <v>2112</v>
      </c>
      <c r="D95" s="11" t="s">
        <v>2113</v>
      </c>
      <c r="E95" s="11" t="s">
        <v>2124</v>
      </c>
      <c r="F95" s="11" t="s">
        <v>2104</v>
      </c>
      <c r="G95" s="11" t="s">
        <v>1841</v>
      </c>
      <c r="H95" s="11"/>
      <c r="I95" s="11"/>
      <c r="J95" s="11"/>
      <c r="K95" s="11"/>
    </row>
    <row r="96" spans="1:11">
      <c r="A96" s="11" t="s">
        <v>2125</v>
      </c>
      <c r="B96" s="11" t="s">
        <v>2126</v>
      </c>
      <c r="C96" s="11"/>
      <c r="D96" s="11"/>
      <c r="E96" s="11"/>
      <c r="F96" s="11" t="s">
        <v>129</v>
      </c>
      <c r="G96" s="11"/>
      <c r="H96" s="11"/>
      <c r="I96" s="11"/>
      <c r="J96" s="11"/>
      <c r="K96" s="11"/>
    </row>
    <row r="97" spans="1:11">
      <c r="A97" s="11" t="s">
        <v>2127</v>
      </c>
      <c r="B97" s="11" t="s">
        <v>2128</v>
      </c>
      <c r="C97" s="11" t="s">
        <v>2129</v>
      </c>
      <c r="D97" s="11" t="s">
        <v>2115</v>
      </c>
      <c r="E97" s="11" t="s">
        <v>2130</v>
      </c>
      <c r="F97" s="11" t="s">
        <v>2131</v>
      </c>
      <c r="G97" s="11" t="s">
        <v>2132</v>
      </c>
      <c r="H97" s="11"/>
      <c r="I97" s="11"/>
      <c r="J97" s="11"/>
      <c r="K97" s="11"/>
    </row>
    <row r="98" spans="1:11">
      <c r="A98" s="11" t="s">
        <v>2133</v>
      </c>
      <c r="B98" s="11" t="s">
        <v>2134</v>
      </c>
      <c r="C98" s="11" t="s">
        <v>2135</v>
      </c>
      <c r="D98" s="11" t="s">
        <v>2136</v>
      </c>
      <c r="E98" s="11" t="s">
        <v>2137</v>
      </c>
      <c r="F98" s="11" t="s">
        <v>2138</v>
      </c>
      <c r="G98" s="11" t="s">
        <v>2139</v>
      </c>
      <c r="H98" s="11"/>
      <c r="I98" s="11"/>
      <c r="J98" s="11"/>
      <c r="K98" s="11"/>
    </row>
    <row r="99" spans="1:11">
      <c r="A99" s="11"/>
      <c r="B99" s="11" t="s">
        <v>2140</v>
      </c>
      <c r="C99" s="11"/>
      <c r="D99" s="11"/>
      <c r="E99" s="11"/>
      <c r="F99" s="11" t="s">
        <v>2141</v>
      </c>
      <c r="G99" s="11"/>
      <c r="H99" s="11"/>
      <c r="I99" s="11"/>
      <c r="J99" s="11"/>
      <c r="K99" s="11"/>
    </row>
    <row r="100" spans="1:11">
      <c r="A100" s="11"/>
      <c r="B100" s="11" t="s">
        <v>2142</v>
      </c>
      <c r="C100" s="11"/>
      <c r="D100" s="11"/>
      <c r="E100" s="11"/>
      <c r="F100" s="11" t="s">
        <v>2143</v>
      </c>
      <c r="G100" s="11"/>
      <c r="H100" s="11"/>
      <c r="I100" s="11"/>
      <c r="J100" s="11"/>
      <c r="K100" s="11"/>
    </row>
    <row r="101" spans="1:11">
      <c r="A101" s="11"/>
      <c r="B101" s="11" t="s">
        <v>2144</v>
      </c>
      <c r="C101" s="11"/>
      <c r="D101" s="11"/>
      <c r="E101" s="11" t="s">
        <v>2145</v>
      </c>
      <c r="F101" s="11" t="s">
        <v>2146</v>
      </c>
      <c r="G101" s="11"/>
      <c r="H101" s="11"/>
      <c r="I101" s="11"/>
      <c r="J101" s="11"/>
      <c r="K101" s="11"/>
    </row>
    <row r="102" spans="1:11">
      <c r="A102" s="11"/>
      <c r="B102" s="11" t="s">
        <v>2147</v>
      </c>
      <c r="C102" s="11"/>
      <c r="D102" s="11"/>
      <c r="E102" s="11"/>
      <c r="F102" s="11" t="s">
        <v>2148</v>
      </c>
      <c r="G102" s="11"/>
      <c r="H102" s="11"/>
      <c r="I102" s="11"/>
      <c r="J102" s="11"/>
      <c r="K102" s="11"/>
    </row>
    <row r="103" spans="1:11">
      <c r="A103" s="11"/>
      <c r="B103" s="11" t="s">
        <v>2149</v>
      </c>
      <c r="C103" s="11"/>
      <c r="D103" s="11"/>
      <c r="E103" s="11"/>
      <c r="F103" s="11" t="s">
        <v>2069</v>
      </c>
      <c r="G103" s="11"/>
      <c r="H103" s="11"/>
      <c r="I103" s="11"/>
      <c r="J103" s="11"/>
      <c r="K103" s="11"/>
    </row>
    <row r="104" spans="1:11">
      <c r="A104" s="11"/>
      <c r="B104" s="11" t="s">
        <v>2150</v>
      </c>
      <c r="C104" s="11"/>
      <c r="D104" s="11"/>
      <c r="E104" s="11"/>
      <c r="F104" s="11" t="s">
        <v>1978</v>
      </c>
      <c r="G104" s="11"/>
      <c r="H104" s="11"/>
      <c r="I104" s="11"/>
      <c r="J104" s="11"/>
      <c r="K104" s="11"/>
    </row>
    <row r="105" spans="1:11">
      <c r="A105" s="11"/>
      <c r="B105" s="11" t="s">
        <v>2151</v>
      </c>
      <c r="C105" s="11"/>
      <c r="D105" s="11"/>
      <c r="E105" s="11"/>
      <c r="F105" s="11" t="s">
        <v>1978</v>
      </c>
      <c r="G105" s="11"/>
      <c r="H105" s="11"/>
      <c r="I105" s="11"/>
      <c r="J105" s="11"/>
      <c r="K105" s="11"/>
    </row>
    <row r="106" spans="1:11">
      <c r="A106" s="11"/>
      <c r="B106" s="11" t="s">
        <v>2152</v>
      </c>
      <c r="C106" s="11"/>
      <c r="D106" s="11"/>
      <c r="E106" s="11"/>
      <c r="F106" s="11" t="s">
        <v>1978</v>
      </c>
      <c r="G106" s="11"/>
      <c r="H106" s="11"/>
      <c r="I106" s="11"/>
      <c r="J106" s="11"/>
      <c r="K106" s="11"/>
    </row>
    <row r="107" spans="1:11">
      <c r="A107" s="11"/>
      <c r="B107" s="11" t="s">
        <v>2153</v>
      </c>
      <c r="C107" s="11"/>
      <c r="D107" s="11"/>
      <c r="E107" s="11"/>
      <c r="F107" s="11" t="s">
        <v>1978</v>
      </c>
      <c r="G107" s="11"/>
      <c r="H107" s="11"/>
      <c r="I107" s="11"/>
      <c r="J107" s="11"/>
      <c r="K107" s="11"/>
    </row>
    <row r="108" spans="1:11">
      <c r="A108" s="11"/>
      <c r="B108" s="11" t="s">
        <v>2154</v>
      </c>
      <c r="C108" s="11"/>
      <c r="D108" s="11"/>
      <c r="E108" s="11"/>
      <c r="F108" s="11" t="s">
        <v>129</v>
      </c>
      <c r="G108" s="11"/>
      <c r="H108" s="11"/>
      <c r="I108" s="11"/>
      <c r="J108" s="11"/>
      <c r="K108" s="11"/>
    </row>
    <row r="109" spans="1:11">
      <c r="A109" s="23" t="s">
        <v>2155</v>
      </c>
      <c r="B109" s="23"/>
      <c r="C109" s="23"/>
      <c r="D109" s="23"/>
      <c r="E109" s="23"/>
      <c r="F109" s="23"/>
      <c r="G109" s="23"/>
      <c r="H109" s="23"/>
      <c r="I109" s="11"/>
      <c r="J109" s="11"/>
      <c r="K109" s="11"/>
    </row>
    <row r="110" spans="1:11">
      <c r="A110" s="11" t="s">
        <v>2156</v>
      </c>
      <c r="B110" s="11" t="s">
        <v>2157</v>
      </c>
      <c r="C110" s="11" t="s">
        <v>2158</v>
      </c>
      <c r="D110" s="11" t="s">
        <v>2159</v>
      </c>
      <c r="E110" s="11" t="s">
        <v>2160</v>
      </c>
      <c r="F110" s="11" t="s">
        <v>2161</v>
      </c>
      <c r="G110" s="11" t="s">
        <v>2162</v>
      </c>
      <c r="H110" s="24" t="s">
        <v>2502</v>
      </c>
      <c r="I110" s="12"/>
      <c r="J110" s="12"/>
      <c r="K110" s="12"/>
    </row>
    <row r="111" spans="1:11">
      <c r="A111" s="11" t="s">
        <v>2163</v>
      </c>
      <c r="B111" s="11" t="s">
        <v>2164</v>
      </c>
      <c r="C111" s="11" t="s">
        <v>2165</v>
      </c>
      <c r="D111" s="11" t="s">
        <v>2166</v>
      </c>
      <c r="E111" s="11" t="s">
        <v>2167</v>
      </c>
      <c r="F111" s="11" t="s">
        <v>2168</v>
      </c>
      <c r="G111" s="11" t="s">
        <v>2169</v>
      </c>
      <c r="H111" s="24"/>
      <c r="I111" s="12"/>
      <c r="J111" s="12"/>
      <c r="K111" s="12"/>
    </row>
    <row r="112" spans="1:11">
      <c r="A112" s="11" t="s">
        <v>2170</v>
      </c>
      <c r="B112" s="11" t="s">
        <v>2171</v>
      </c>
      <c r="C112" s="11" t="s">
        <v>2172</v>
      </c>
      <c r="D112" s="11" t="s">
        <v>2173</v>
      </c>
      <c r="E112" s="11" t="s">
        <v>2174</v>
      </c>
      <c r="F112" s="11" t="s">
        <v>2175</v>
      </c>
      <c r="G112" s="11" t="s">
        <v>2176</v>
      </c>
      <c r="H112" s="24"/>
      <c r="I112" s="12"/>
      <c r="J112" s="12"/>
      <c r="K112" s="12"/>
    </row>
    <row r="113" spans="1:11">
      <c r="A113" s="11" t="s">
        <v>2177</v>
      </c>
      <c r="B113" s="11" t="s">
        <v>2178</v>
      </c>
      <c r="C113" s="11" t="s">
        <v>2179</v>
      </c>
      <c r="D113" s="11" t="s">
        <v>2180</v>
      </c>
      <c r="E113" s="11" t="s">
        <v>2181</v>
      </c>
      <c r="F113" s="11" t="s">
        <v>2182</v>
      </c>
      <c r="G113" s="11" t="s">
        <v>2183</v>
      </c>
      <c r="H113" s="24"/>
      <c r="I113" s="12"/>
      <c r="J113" s="12"/>
      <c r="K113" s="12"/>
    </row>
    <row r="114" spans="1:11">
      <c r="A114" s="11" t="s">
        <v>2184</v>
      </c>
      <c r="B114" s="11" t="s">
        <v>2185</v>
      </c>
      <c r="C114" s="11" t="s">
        <v>2186</v>
      </c>
      <c r="D114" s="11" t="s">
        <v>2187</v>
      </c>
      <c r="E114" s="11" t="s">
        <v>2188</v>
      </c>
      <c r="F114" s="11" t="s">
        <v>2189</v>
      </c>
      <c r="G114" s="11" t="s">
        <v>2190</v>
      </c>
      <c r="H114" s="24"/>
      <c r="I114" s="12"/>
      <c r="J114" s="12"/>
      <c r="K114" s="12"/>
    </row>
    <row r="115" spans="1:11">
      <c r="A115" s="11" t="s">
        <v>2191</v>
      </c>
      <c r="B115" s="11" t="s">
        <v>2192</v>
      </c>
      <c r="C115" s="11" t="s">
        <v>2193</v>
      </c>
      <c r="D115" s="11" t="s">
        <v>2193</v>
      </c>
      <c r="E115" s="11" t="s">
        <v>2194</v>
      </c>
      <c r="F115" s="11" t="s">
        <v>2195</v>
      </c>
      <c r="G115" s="11" t="s">
        <v>2196</v>
      </c>
      <c r="H115" s="24"/>
      <c r="I115" s="12"/>
      <c r="J115" s="12"/>
      <c r="K115" s="12"/>
    </row>
    <row r="116" spans="1:11">
      <c r="A116" s="11" t="s">
        <v>2197</v>
      </c>
      <c r="B116" s="11" t="s">
        <v>2198</v>
      </c>
      <c r="C116" s="11" t="s">
        <v>2199</v>
      </c>
      <c r="D116" s="11" t="s">
        <v>2199</v>
      </c>
      <c r="E116" s="11" t="s">
        <v>2200</v>
      </c>
      <c r="F116" s="11" t="s">
        <v>2200</v>
      </c>
      <c r="G116" s="11" t="s">
        <v>2201</v>
      </c>
      <c r="H116" s="24"/>
      <c r="I116" s="12"/>
      <c r="J116" s="12"/>
      <c r="K116" s="12"/>
    </row>
    <row r="117" spans="1:11">
      <c r="A117" s="11" t="s">
        <v>2202</v>
      </c>
      <c r="B117" s="11" t="s">
        <v>2203</v>
      </c>
      <c r="C117" s="11" t="s">
        <v>2204</v>
      </c>
      <c r="D117" s="11" t="s">
        <v>2205</v>
      </c>
      <c r="E117" s="11" t="s">
        <v>2206</v>
      </c>
      <c r="F117" s="11" t="s">
        <v>2207</v>
      </c>
      <c r="G117" s="11" t="s">
        <v>2208</v>
      </c>
      <c r="H117" s="24"/>
      <c r="I117" s="12"/>
      <c r="J117" s="12"/>
      <c r="K117" s="12"/>
    </row>
    <row r="118" spans="1:11">
      <c r="A118" s="11" t="s">
        <v>2209</v>
      </c>
      <c r="B118" s="11" t="s">
        <v>2210</v>
      </c>
      <c r="C118" s="11" t="s">
        <v>2211</v>
      </c>
      <c r="D118" s="11" t="s">
        <v>2212</v>
      </c>
      <c r="E118" s="11" t="s">
        <v>2213</v>
      </c>
      <c r="F118" s="11" t="s">
        <v>2214</v>
      </c>
      <c r="G118" s="11" t="s">
        <v>2215</v>
      </c>
      <c r="H118" s="24"/>
      <c r="I118" s="12"/>
      <c r="J118" s="12"/>
      <c r="K118" s="12"/>
    </row>
    <row r="119" spans="1:11">
      <c r="A119" s="11" t="s">
        <v>2216</v>
      </c>
      <c r="B119" s="11" t="s">
        <v>2217</v>
      </c>
      <c r="C119" s="11" t="s">
        <v>2218</v>
      </c>
      <c r="D119" s="11" t="s">
        <v>2219</v>
      </c>
      <c r="E119" s="11" t="s">
        <v>2220</v>
      </c>
      <c r="F119" s="11" t="s">
        <v>2221</v>
      </c>
      <c r="G119" s="11" t="s">
        <v>2222</v>
      </c>
      <c r="H119" s="24"/>
      <c r="I119" s="12"/>
      <c r="J119" s="12"/>
      <c r="K119" s="12"/>
    </row>
    <row r="120" spans="1:11">
      <c r="A120" s="11" t="s">
        <v>2223</v>
      </c>
      <c r="B120" s="11" t="s">
        <v>2224</v>
      </c>
      <c r="C120" s="11" t="s">
        <v>2225</v>
      </c>
      <c r="D120" s="11" t="s">
        <v>2226</v>
      </c>
      <c r="E120" s="11" t="s">
        <v>2227</v>
      </c>
      <c r="F120" s="11" t="s">
        <v>2228</v>
      </c>
      <c r="G120" s="11" t="s">
        <v>2229</v>
      </c>
      <c r="H120" s="24"/>
      <c r="I120" s="12"/>
      <c r="J120" s="12"/>
      <c r="K120" s="12"/>
    </row>
    <row r="121" spans="1:11">
      <c r="A121" s="11" t="s">
        <v>2230</v>
      </c>
      <c r="B121" s="11" t="s">
        <v>2231</v>
      </c>
      <c r="C121" s="11" t="s">
        <v>2232</v>
      </c>
      <c r="D121" s="11" t="s">
        <v>2233</v>
      </c>
      <c r="E121" s="11" t="s">
        <v>2234</v>
      </c>
      <c r="F121" s="11" t="s">
        <v>2235</v>
      </c>
      <c r="G121" s="11" t="s">
        <v>2236</v>
      </c>
      <c r="H121" s="24"/>
      <c r="I121" s="12"/>
      <c r="J121" s="12"/>
      <c r="K121" s="12"/>
    </row>
    <row r="122" spans="1:11">
      <c r="A122" s="11" t="s">
        <v>2237</v>
      </c>
      <c r="B122" s="11" t="s">
        <v>2238</v>
      </c>
      <c r="C122" s="11" t="s">
        <v>2239</v>
      </c>
      <c r="D122" s="11" t="s">
        <v>2240</v>
      </c>
      <c r="E122" s="11" t="s">
        <v>2241</v>
      </c>
      <c r="F122" s="11" t="s">
        <v>2242</v>
      </c>
      <c r="G122" s="11" t="s">
        <v>2243</v>
      </c>
      <c r="H122" s="24"/>
      <c r="I122" s="12"/>
      <c r="J122" s="12"/>
      <c r="K122" s="12"/>
    </row>
    <row r="123" spans="1:11">
      <c r="A123" s="11" t="s">
        <v>2244</v>
      </c>
      <c r="B123" s="11" t="s">
        <v>2245</v>
      </c>
      <c r="C123" s="11" t="s">
        <v>2246</v>
      </c>
      <c r="D123" s="11" t="s">
        <v>2247</v>
      </c>
      <c r="E123" s="11" t="s">
        <v>2248</v>
      </c>
      <c r="F123" s="11" t="s">
        <v>2249</v>
      </c>
      <c r="G123" s="11" t="s">
        <v>2250</v>
      </c>
      <c r="H123" s="24"/>
      <c r="I123" s="12"/>
      <c r="J123" s="12"/>
      <c r="K123" s="12"/>
    </row>
    <row r="124" spans="1:11">
      <c r="A124" s="11" t="s">
        <v>2251</v>
      </c>
      <c r="B124" s="11" t="s">
        <v>2252</v>
      </c>
      <c r="C124" s="11" t="s">
        <v>2253</v>
      </c>
      <c r="D124" s="11" t="s">
        <v>2246</v>
      </c>
      <c r="E124" s="11" t="s">
        <v>2254</v>
      </c>
      <c r="F124" s="11" t="s">
        <v>2255</v>
      </c>
      <c r="G124" s="11" t="s">
        <v>2256</v>
      </c>
      <c r="H124" s="24"/>
      <c r="I124" s="12"/>
      <c r="J124" s="12"/>
      <c r="K124" s="12"/>
    </row>
    <row r="125" spans="1:11">
      <c r="A125" s="11" t="s">
        <v>2257</v>
      </c>
      <c r="B125" s="11" t="s">
        <v>2258</v>
      </c>
      <c r="C125" s="11" t="s">
        <v>2259</v>
      </c>
      <c r="D125" s="11" t="s">
        <v>2260</v>
      </c>
      <c r="E125" s="11" t="s">
        <v>2261</v>
      </c>
      <c r="F125" s="11" t="s">
        <v>2262</v>
      </c>
      <c r="G125" s="11" t="s">
        <v>2263</v>
      </c>
      <c r="H125" s="24"/>
      <c r="I125" s="12"/>
      <c r="J125" s="12"/>
      <c r="K125" s="12"/>
    </row>
    <row r="126" spans="1:11">
      <c r="A126" s="11" t="s">
        <v>2264</v>
      </c>
      <c r="B126" s="11" t="s">
        <v>2265</v>
      </c>
      <c r="C126" s="11" t="s">
        <v>2266</v>
      </c>
      <c r="D126" s="11" t="s">
        <v>2267</v>
      </c>
      <c r="E126" s="11" t="s">
        <v>2268</v>
      </c>
      <c r="F126" s="11" t="s">
        <v>2269</v>
      </c>
      <c r="G126" s="11" t="s">
        <v>2270</v>
      </c>
      <c r="H126" s="24"/>
      <c r="I126" s="12"/>
      <c r="J126" s="12"/>
      <c r="K126" s="12"/>
    </row>
    <row r="127" spans="1:11">
      <c r="A127" s="11" t="s">
        <v>2271</v>
      </c>
      <c r="B127" s="11" t="s">
        <v>2272</v>
      </c>
      <c r="C127" s="11" t="s">
        <v>2273</v>
      </c>
      <c r="D127" s="11" t="s">
        <v>1933</v>
      </c>
      <c r="E127" s="11" t="s">
        <v>2274</v>
      </c>
      <c r="F127" s="11" t="s">
        <v>2275</v>
      </c>
      <c r="G127" s="11" t="s">
        <v>2276</v>
      </c>
      <c r="H127" s="24"/>
      <c r="I127" s="12"/>
      <c r="J127" s="12"/>
      <c r="K127" s="12"/>
    </row>
    <row r="128" spans="1:11">
      <c r="A128" s="11" t="s">
        <v>2277</v>
      </c>
      <c r="B128" s="11" t="s">
        <v>2278</v>
      </c>
      <c r="C128" s="11" t="s">
        <v>2279</v>
      </c>
      <c r="D128" s="11" t="s">
        <v>2280</v>
      </c>
      <c r="E128" s="11" t="s">
        <v>2281</v>
      </c>
      <c r="F128" s="11" t="s">
        <v>2282</v>
      </c>
      <c r="G128" s="11" t="s">
        <v>2283</v>
      </c>
      <c r="H128" s="24"/>
      <c r="I128" s="12"/>
      <c r="J128" s="12"/>
      <c r="K128" s="12"/>
    </row>
    <row r="129" spans="1:11">
      <c r="A129" s="11" t="s">
        <v>2284</v>
      </c>
      <c r="B129" s="11" t="s">
        <v>2285</v>
      </c>
      <c r="C129" s="11" t="s">
        <v>2286</v>
      </c>
      <c r="D129" s="11" t="s">
        <v>2287</v>
      </c>
      <c r="E129" s="11" t="s">
        <v>2288</v>
      </c>
      <c r="F129" s="11" t="s">
        <v>2289</v>
      </c>
      <c r="G129" s="11" t="s">
        <v>2290</v>
      </c>
      <c r="H129" s="24"/>
      <c r="I129" s="12"/>
      <c r="J129" s="12"/>
      <c r="K129" s="12"/>
    </row>
    <row r="130" spans="1:11">
      <c r="A130" s="11" t="s">
        <v>2291</v>
      </c>
      <c r="B130" s="11" t="s">
        <v>2292</v>
      </c>
      <c r="C130" s="11" t="s">
        <v>2247</v>
      </c>
      <c r="D130" s="11" t="s">
        <v>2293</v>
      </c>
      <c r="E130" s="11" t="s">
        <v>2294</v>
      </c>
      <c r="F130" s="11" t="s">
        <v>2295</v>
      </c>
      <c r="G130" s="11" t="s">
        <v>2296</v>
      </c>
      <c r="H130" s="24"/>
      <c r="I130" s="12"/>
      <c r="J130" s="12"/>
      <c r="K130" s="12"/>
    </row>
    <row r="131" spans="1:11">
      <c r="A131" s="11" t="s">
        <v>2297</v>
      </c>
      <c r="B131" s="11" t="s">
        <v>2298</v>
      </c>
      <c r="C131" s="11" t="s">
        <v>2299</v>
      </c>
      <c r="D131" s="11" t="s">
        <v>2299</v>
      </c>
      <c r="E131" s="11" t="s">
        <v>2300</v>
      </c>
      <c r="F131" s="11" t="s">
        <v>2301</v>
      </c>
      <c r="G131" s="11" t="s">
        <v>2302</v>
      </c>
      <c r="H131" s="24"/>
      <c r="I131" s="12"/>
      <c r="J131" s="12"/>
      <c r="K131" s="12"/>
    </row>
    <row r="132" spans="1:11">
      <c r="A132" s="11" t="s">
        <v>2303</v>
      </c>
      <c r="B132" s="11" t="s">
        <v>2304</v>
      </c>
      <c r="C132" s="11" t="s">
        <v>2305</v>
      </c>
      <c r="D132" s="11" t="s">
        <v>2306</v>
      </c>
      <c r="E132" s="11" t="s">
        <v>2042</v>
      </c>
      <c r="F132" s="11" t="s">
        <v>2307</v>
      </c>
      <c r="G132" s="11" t="s">
        <v>2308</v>
      </c>
      <c r="H132" s="24"/>
      <c r="I132" s="12"/>
      <c r="J132" s="12"/>
      <c r="K132" s="12"/>
    </row>
    <row r="133" spans="1:11">
      <c r="A133" s="11" t="s">
        <v>2309</v>
      </c>
      <c r="B133" s="11" t="s">
        <v>2310</v>
      </c>
      <c r="C133" s="11" t="s">
        <v>2226</v>
      </c>
      <c r="D133" s="11" t="s">
        <v>2311</v>
      </c>
      <c r="E133" s="11" t="s">
        <v>2312</v>
      </c>
      <c r="F133" s="11" t="s">
        <v>2313</v>
      </c>
      <c r="G133" s="11" t="s">
        <v>2314</v>
      </c>
      <c r="H133" s="24"/>
      <c r="I133" s="12"/>
      <c r="J133" s="12"/>
      <c r="K133" s="12"/>
    </row>
    <row r="134" spans="1:11">
      <c r="A134" s="11" t="s">
        <v>2315</v>
      </c>
      <c r="B134" s="11" t="s">
        <v>2316</v>
      </c>
      <c r="C134" s="11" t="s">
        <v>2241</v>
      </c>
      <c r="D134" s="11" t="s">
        <v>2241</v>
      </c>
      <c r="E134" s="11" t="s">
        <v>2317</v>
      </c>
      <c r="F134" s="11" t="s">
        <v>2318</v>
      </c>
      <c r="G134" s="11" t="s">
        <v>2319</v>
      </c>
      <c r="H134" s="24"/>
      <c r="I134" s="12"/>
      <c r="J134" s="12"/>
      <c r="K134" s="12"/>
    </row>
    <row r="135" spans="1:11">
      <c r="A135" s="11" t="s">
        <v>2320</v>
      </c>
      <c r="B135" s="11" t="s">
        <v>2321</v>
      </c>
      <c r="C135" s="11" t="s">
        <v>2322</v>
      </c>
      <c r="D135" s="11" t="s">
        <v>2323</v>
      </c>
      <c r="E135" s="11" t="s">
        <v>2324</v>
      </c>
      <c r="F135" s="11" t="s">
        <v>2325</v>
      </c>
      <c r="G135" s="11" t="s">
        <v>2326</v>
      </c>
      <c r="H135" s="24"/>
      <c r="I135" s="12"/>
      <c r="J135" s="12"/>
      <c r="K135" s="12"/>
    </row>
    <row r="136" spans="1:11">
      <c r="A136" s="11" t="s">
        <v>2327</v>
      </c>
      <c r="B136" s="11" t="s">
        <v>2328</v>
      </c>
      <c r="C136" s="11" t="s">
        <v>2329</v>
      </c>
      <c r="D136" s="11" t="s">
        <v>2330</v>
      </c>
      <c r="E136" s="11" t="s">
        <v>2331</v>
      </c>
      <c r="F136" s="11" t="s">
        <v>2332</v>
      </c>
      <c r="G136" s="11" t="s">
        <v>2333</v>
      </c>
      <c r="H136" s="24"/>
      <c r="I136" s="12"/>
      <c r="J136" s="12"/>
      <c r="K136" s="12"/>
    </row>
    <row r="137" spans="1:11">
      <c r="A137" s="11" t="s">
        <v>2334</v>
      </c>
      <c r="B137" s="11" t="s">
        <v>2335</v>
      </c>
      <c r="C137" s="11" t="s">
        <v>2336</v>
      </c>
      <c r="D137" s="11" t="s">
        <v>2337</v>
      </c>
      <c r="E137" s="11" t="s">
        <v>2338</v>
      </c>
      <c r="F137" s="11" t="s">
        <v>2339</v>
      </c>
      <c r="G137" s="11" t="s">
        <v>2340</v>
      </c>
      <c r="H137" s="24"/>
      <c r="I137" s="12"/>
      <c r="J137" s="12"/>
      <c r="K137" s="12"/>
    </row>
    <row r="138" spans="1:11">
      <c r="A138" s="11" t="s">
        <v>2341</v>
      </c>
      <c r="B138" s="11" t="s">
        <v>2342</v>
      </c>
      <c r="C138" s="11" t="s">
        <v>2343</v>
      </c>
      <c r="D138" s="11" t="s">
        <v>2344</v>
      </c>
      <c r="E138" s="11" t="s">
        <v>2345</v>
      </c>
      <c r="F138" s="11" t="s">
        <v>2346</v>
      </c>
      <c r="G138" s="11" t="s">
        <v>2347</v>
      </c>
      <c r="H138" s="24"/>
      <c r="I138" s="12"/>
      <c r="J138" s="12"/>
      <c r="K138" s="12"/>
    </row>
    <row r="139" spans="1:11">
      <c r="A139" s="11" t="s">
        <v>2348</v>
      </c>
      <c r="B139" s="11" t="s">
        <v>2349</v>
      </c>
      <c r="C139" s="11" t="s">
        <v>2350</v>
      </c>
      <c r="D139" s="11" t="s">
        <v>2351</v>
      </c>
      <c r="E139" s="11" t="s">
        <v>2352</v>
      </c>
      <c r="F139" s="11" t="s">
        <v>2353</v>
      </c>
      <c r="G139" s="11" t="s">
        <v>2354</v>
      </c>
      <c r="H139" s="24"/>
      <c r="I139" s="12"/>
      <c r="J139" s="12"/>
      <c r="K139" s="12"/>
    </row>
    <row r="140" spans="1:11">
      <c r="A140" s="11" t="s">
        <v>2355</v>
      </c>
      <c r="B140" s="11" t="s">
        <v>2356</v>
      </c>
      <c r="C140" s="11" t="s">
        <v>2357</v>
      </c>
      <c r="D140" s="11" t="s">
        <v>2358</v>
      </c>
      <c r="E140" s="11" t="s">
        <v>2359</v>
      </c>
      <c r="F140" s="11" t="s">
        <v>2360</v>
      </c>
      <c r="G140" s="11" t="s">
        <v>2361</v>
      </c>
      <c r="H140" s="24"/>
      <c r="I140" s="12"/>
      <c r="J140" s="12"/>
      <c r="K140" s="12"/>
    </row>
    <row r="141" spans="1:11">
      <c r="A141" s="11" t="s">
        <v>2362</v>
      </c>
      <c r="B141" s="11" t="s">
        <v>2363</v>
      </c>
      <c r="C141" s="11" t="s">
        <v>2364</v>
      </c>
      <c r="D141" s="11" t="s">
        <v>2365</v>
      </c>
      <c r="E141" s="11" t="s">
        <v>2366</v>
      </c>
      <c r="F141" s="11" t="s">
        <v>2367</v>
      </c>
      <c r="G141" s="11" t="s">
        <v>2368</v>
      </c>
      <c r="H141" s="24"/>
      <c r="I141" s="12"/>
      <c r="J141" s="12"/>
      <c r="K141" s="12"/>
    </row>
    <row r="142" spans="1:11">
      <c r="A142" s="11" t="s">
        <v>2369</v>
      </c>
      <c r="B142" s="11" t="s">
        <v>2370</v>
      </c>
      <c r="C142" s="11" t="s">
        <v>2371</v>
      </c>
      <c r="D142" s="11" t="s">
        <v>2372</v>
      </c>
      <c r="E142" s="11" t="s">
        <v>2373</v>
      </c>
      <c r="F142" s="11" t="s">
        <v>2374</v>
      </c>
      <c r="G142" s="11" t="s">
        <v>2375</v>
      </c>
      <c r="H142" s="24"/>
      <c r="I142" s="12"/>
      <c r="J142" s="12"/>
      <c r="K142" s="12"/>
    </row>
    <row r="143" spans="1:11">
      <c r="A143" s="11" t="s">
        <v>2376</v>
      </c>
      <c r="B143" s="11" t="s">
        <v>2377</v>
      </c>
      <c r="C143" s="11" t="s">
        <v>2378</v>
      </c>
      <c r="D143" s="11" t="s">
        <v>2379</v>
      </c>
      <c r="E143" s="11" t="s">
        <v>2380</v>
      </c>
      <c r="F143" s="11" t="s">
        <v>2381</v>
      </c>
      <c r="G143" s="11" t="s">
        <v>2382</v>
      </c>
      <c r="H143" s="24"/>
      <c r="I143" s="12"/>
      <c r="J143" s="12"/>
      <c r="K143" s="12"/>
    </row>
    <row r="144" spans="1:11">
      <c r="A144" s="11" t="s">
        <v>2383</v>
      </c>
      <c r="B144" s="11" t="s">
        <v>2384</v>
      </c>
      <c r="C144" s="11" t="s">
        <v>2385</v>
      </c>
      <c r="D144" s="11" t="s">
        <v>2386</v>
      </c>
      <c r="E144" s="11" t="s">
        <v>2387</v>
      </c>
      <c r="F144" s="11" t="s">
        <v>2388</v>
      </c>
      <c r="G144" s="11" t="s">
        <v>2389</v>
      </c>
      <c r="H144" s="24"/>
      <c r="I144" s="12"/>
      <c r="J144" s="12"/>
      <c r="K144" s="12"/>
    </row>
    <row r="145" spans="1:11">
      <c r="A145" s="11" t="s">
        <v>2390</v>
      </c>
      <c r="B145" s="11" t="s">
        <v>2391</v>
      </c>
      <c r="C145" s="11" t="s">
        <v>2392</v>
      </c>
      <c r="D145" s="11" t="s">
        <v>2393</v>
      </c>
      <c r="E145" s="11" t="s">
        <v>2394</v>
      </c>
      <c r="F145" s="11" t="s">
        <v>2395</v>
      </c>
      <c r="G145" s="11" t="s">
        <v>2396</v>
      </c>
      <c r="H145" s="24"/>
      <c r="I145" s="12"/>
      <c r="J145" s="12"/>
      <c r="K145" s="12"/>
    </row>
    <row r="146" spans="1:11">
      <c r="A146" s="11" t="s">
        <v>2397</v>
      </c>
      <c r="B146" s="11" t="s">
        <v>2398</v>
      </c>
      <c r="C146" s="11" t="s">
        <v>2399</v>
      </c>
      <c r="D146" s="11" t="s">
        <v>2400</v>
      </c>
      <c r="E146" s="11" t="s">
        <v>2401</v>
      </c>
      <c r="F146" s="11" t="s">
        <v>2402</v>
      </c>
      <c r="G146" s="11" t="s">
        <v>2403</v>
      </c>
      <c r="H146" s="24"/>
      <c r="I146" s="12"/>
      <c r="J146" s="12"/>
      <c r="K146" s="12"/>
    </row>
    <row r="147" spans="1:11">
      <c r="A147" s="11" t="s">
        <v>2404</v>
      </c>
      <c r="B147" s="11" t="s">
        <v>2405</v>
      </c>
      <c r="C147" s="11" t="s">
        <v>2406</v>
      </c>
      <c r="D147" s="11" t="s">
        <v>2188</v>
      </c>
      <c r="E147" s="11" t="s">
        <v>2407</v>
      </c>
      <c r="F147" s="11" t="s">
        <v>2408</v>
      </c>
      <c r="G147" s="11" t="s">
        <v>2409</v>
      </c>
      <c r="H147" s="24"/>
      <c r="I147" s="12"/>
      <c r="J147" s="12"/>
      <c r="K147" s="12"/>
    </row>
    <row r="148" spans="1:11">
      <c r="A148" s="11" t="s">
        <v>2410</v>
      </c>
      <c r="B148" s="11" t="s">
        <v>2411</v>
      </c>
      <c r="C148" s="11" t="s">
        <v>2412</v>
      </c>
      <c r="D148" s="11" t="s">
        <v>2413</v>
      </c>
      <c r="E148" s="11" t="s">
        <v>2393</v>
      </c>
      <c r="F148" s="11" t="s">
        <v>2414</v>
      </c>
      <c r="G148" s="11" t="s">
        <v>2415</v>
      </c>
      <c r="H148" s="24"/>
      <c r="I148" s="12"/>
      <c r="J148" s="12"/>
      <c r="K148" s="12"/>
    </row>
    <row r="149" spans="1:11">
      <c r="A149" s="11" t="s">
        <v>2416</v>
      </c>
      <c r="B149" s="11" t="s">
        <v>2417</v>
      </c>
      <c r="C149" s="11" t="s">
        <v>2418</v>
      </c>
      <c r="D149" s="11" t="s">
        <v>2419</v>
      </c>
      <c r="E149" s="11" t="s">
        <v>2420</v>
      </c>
      <c r="F149" s="11" t="s">
        <v>2421</v>
      </c>
      <c r="G149" s="11" t="s">
        <v>2422</v>
      </c>
      <c r="H149" s="24"/>
      <c r="I149" s="12"/>
      <c r="J149" s="12"/>
      <c r="K149" s="12"/>
    </row>
    <row r="150" spans="1:11">
      <c r="A150" s="11" t="s">
        <v>2423</v>
      </c>
      <c r="B150" s="11" t="s">
        <v>2424</v>
      </c>
      <c r="C150" s="11" t="s">
        <v>2425</v>
      </c>
      <c r="D150" s="11" t="s">
        <v>2426</v>
      </c>
      <c r="E150" s="11" t="s">
        <v>2427</v>
      </c>
      <c r="F150" s="11" t="s">
        <v>2428</v>
      </c>
      <c r="G150" s="11" t="s">
        <v>2429</v>
      </c>
      <c r="H150" s="24"/>
      <c r="I150" s="12"/>
      <c r="J150" s="12"/>
      <c r="K150" s="12"/>
    </row>
    <row r="151" spans="1:11">
      <c r="A151" s="11" t="s">
        <v>2430</v>
      </c>
      <c r="B151" s="11" t="s">
        <v>2431</v>
      </c>
      <c r="C151" s="11" t="s">
        <v>2432</v>
      </c>
      <c r="D151" s="11" t="s">
        <v>2432</v>
      </c>
      <c r="E151" s="11" t="s">
        <v>2433</v>
      </c>
      <c r="F151" s="11" t="s">
        <v>2434</v>
      </c>
      <c r="G151" s="11" t="s">
        <v>2435</v>
      </c>
      <c r="H151" s="24"/>
      <c r="I151" s="12"/>
      <c r="J151" s="12"/>
      <c r="K151" s="12"/>
    </row>
    <row r="152" spans="1:11">
      <c r="A152" s="11" t="s">
        <v>2436</v>
      </c>
      <c r="B152" s="11" t="s">
        <v>2437</v>
      </c>
      <c r="C152" s="11" t="s">
        <v>2438</v>
      </c>
      <c r="D152" s="11" t="s">
        <v>2439</v>
      </c>
      <c r="E152" s="11" t="s">
        <v>2440</v>
      </c>
      <c r="F152" s="11" t="s">
        <v>2441</v>
      </c>
      <c r="G152" s="11" t="s">
        <v>2442</v>
      </c>
      <c r="H152" s="24"/>
      <c r="I152" s="12"/>
      <c r="J152" s="12"/>
      <c r="K152" s="12"/>
    </row>
    <row r="153" spans="1:11">
      <c r="A153" s="11" t="s">
        <v>2443</v>
      </c>
      <c r="B153" s="11" t="s">
        <v>2444</v>
      </c>
      <c r="C153" s="11" t="s">
        <v>2445</v>
      </c>
      <c r="D153" s="11" t="s">
        <v>2446</v>
      </c>
      <c r="E153" s="11" t="s">
        <v>2447</v>
      </c>
      <c r="F153" s="11" t="s">
        <v>2448</v>
      </c>
      <c r="G153" s="11" t="s">
        <v>2449</v>
      </c>
      <c r="H153" s="24"/>
      <c r="I153" s="12"/>
      <c r="J153" s="12"/>
      <c r="K153" s="12"/>
    </row>
    <row r="154" spans="1:11">
      <c r="A154" s="11" t="s">
        <v>2450</v>
      </c>
      <c r="B154" s="11" t="s">
        <v>2451</v>
      </c>
      <c r="C154" s="11" t="s">
        <v>2452</v>
      </c>
      <c r="D154" s="11" t="s">
        <v>2453</v>
      </c>
      <c r="E154" s="11" t="s">
        <v>2454</v>
      </c>
      <c r="F154" s="11" t="s">
        <v>2455</v>
      </c>
      <c r="G154" s="11" t="s">
        <v>2456</v>
      </c>
      <c r="H154" s="24"/>
      <c r="I154" s="12"/>
      <c r="J154" s="12"/>
      <c r="K154" s="12"/>
    </row>
    <row r="155" spans="1:11">
      <c r="A155" s="11" t="s">
        <v>2457</v>
      </c>
      <c r="B155" s="11" t="s">
        <v>2458</v>
      </c>
      <c r="C155" s="11" t="s">
        <v>2459</v>
      </c>
      <c r="D155" s="11" t="s">
        <v>2460</v>
      </c>
      <c r="E155" s="11" t="s">
        <v>2461</v>
      </c>
      <c r="F155" s="11" t="s">
        <v>2462</v>
      </c>
      <c r="G155" s="11" t="s">
        <v>2463</v>
      </c>
      <c r="H155" s="24"/>
      <c r="I155" s="12"/>
      <c r="J155" s="12"/>
      <c r="K155" s="12"/>
    </row>
    <row r="156" spans="1:11">
      <c r="A156" s="11" t="s">
        <v>2464</v>
      </c>
      <c r="B156" s="11" t="s">
        <v>2465</v>
      </c>
      <c r="C156" s="11" t="s">
        <v>2425</v>
      </c>
      <c r="D156" s="11" t="s">
        <v>2466</v>
      </c>
      <c r="E156" s="11" t="s">
        <v>2467</v>
      </c>
      <c r="F156" s="11" t="s">
        <v>2467</v>
      </c>
      <c r="G156" s="11" t="s">
        <v>2468</v>
      </c>
      <c r="H156" s="24"/>
      <c r="I156" s="12"/>
      <c r="J156" s="12"/>
      <c r="K156" s="12"/>
    </row>
    <row r="157" spans="1:11">
      <c r="A157" s="11" t="s">
        <v>2469</v>
      </c>
      <c r="B157" s="11" t="s">
        <v>2470</v>
      </c>
      <c r="C157" s="11" t="s">
        <v>2471</v>
      </c>
      <c r="D157" s="11" t="s">
        <v>2472</v>
      </c>
      <c r="E157" s="11" t="s">
        <v>2473</v>
      </c>
      <c r="F157" s="11" t="s">
        <v>2474</v>
      </c>
      <c r="G157" s="11" t="s">
        <v>2475</v>
      </c>
      <c r="H157" s="24"/>
      <c r="I157" s="12"/>
      <c r="J157" s="12"/>
      <c r="K157" s="12"/>
    </row>
    <row r="158" spans="1:11">
      <c r="A158" s="11" t="s">
        <v>2476</v>
      </c>
      <c r="B158" s="11" t="s">
        <v>2477</v>
      </c>
      <c r="C158" s="11" t="s">
        <v>2478</v>
      </c>
      <c r="D158" s="11" t="s">
        <v>2479</v>
      </c>
      <c r="E158" s="11" t="s">
        <v>2480</v>
      </c>
      <c r="F158" s="11" t="s">
        <v>2481</v>
      </c>
      <c r="G158" s="11" t="s">
        <v>2482</v>
      </c>
      <c r="H158" s="24"/>
      <c r="I158" s="12"/>
      <c r="J158" s="12"/>
      <c r="K158" s="12"/>
    </row>
    <row r="159" spans="1:11">
      <c r="A159" s="11" t="s">
        <v>2483</v>
      </c>
      <c r="B159" s="11" t="s">
        <v>2484</v>
      </c>
      <c r="C159" s="11" t="s">
        <v>2485</v>
      </c>
      <c r="D159" s="11" t="s">
        <v>2485</v>
      </c>
      <c r="E159" s="11" t="s">
        <v>2486</v>
      </c>
      <c r="F159" s="11" t="s">
        <v>2487</v>
      </c>
      <c r="G159" s="11" t="s">
        <v>2488</v>
      </c>
      <c r="H159" s="24"/>
      <c r="I159" s="12"/>
      <c r="J159" s="12"/>
      <c r="K159" s="12"/>
    </row>
    <row r="160" spans="1:11">
      <c r="A160" s="11" t="s">
        <v>2489</v>
      </c>
      <c r="B160" s="11" t="s">
        <v>2490</v>
      </c>
      <c r="C160" s="11" t="s">
        <v>1915</v>
      </c>
      <c r="D160" s="11" t="s">
        <v>1915</v>
      </c>
      <c r="E160" s="11" t="s">
        <v>1915</v>
      </c>
      <c r="F160" s="11" t="s">
        <v>1915</v>
      </c>
      <c r="G160" s="11"/>
      <c r="H160" s="24" t="s">
        <v>2503</v>
      </c>
      <c r="I160" s="12"/>
      <c r="J160" s="12"/>
      <c r="K160" s="12"/>
    </row>
    <row r="161" spans="1:11">
      <c r="A161" s="11" t="s">
        <v>2491</v>
      </c>
      <c r="B161" s="11" t="s">
        <v>2492</v>
      </c>
      <c r="C161" s="11" t="s">
        <v>1915</v>
      </c>
      <c r="D161" s="11" t="s">
        <v>1915</v>
      </c>
      <c r="E161" s="11" t="s">
        <v>1915</v>
      </c>
      <c r="F161" s="11" t="s">
        <v>1915</v>
      </c>
      <c r="G161" s="11"/>
      <c r="H161" s="24"/>
      <c r="I161" s="12"/>
      <c r="J161" s="12"/>
      <c r="K161" s="12"/>
    </row>
    <row r="162" spans="1:11">
      <c r="A162" s="11" t="s">
        <v>2493</v>
      </c>
      <c r="B162" s="11" t="s">
        <v>2494</v>
      </c>
      <c r="C162" s="11" t="s">
        <v>1915</v>
      </c>
      <c r="D162" s="11" t="s">
        <v>1915</v>
      </c>
      <c r="E162" s="11" t="s">
        <v>1915</v>
      </c>
      <c r="F162" s="11" t="s">
        <v>1915</v>
      </c>
      <c r="G162" s="11"/>
      <c r="H162" s="24" t="s">
        <v>2504</v>
      </c>
      <c r="I162" s="12"/>
      <c r="J162" s="12"/>
      <c r="K162" s="12"/>
    </row>
    <row r="163" spans="1:11">
      <c r="A163" s="11" t="s">
        <v>2125</v>
      </c>
      <c r="B163" s="11" t="s">
        <v>2495</v>
      </c>
      <c r="C163" s="11" t="s">
        <v>1915</v>
      </c>
      <c r="D163" s="11" t="s">
        <v>1915</v>
      </c>
      <c r="E163" s="11" t="s">
        <v>1915</v>
      </c>
      <c r="F163" s="11" t="s">
        <v>1915</v>
      </c>
      <c r="G163" s="11"/>
      <c r="H163" s="24"/>
      <c r="I163" s="12"/>
      <c r="J163" s="12"/>
      <c r="K163" s="12"/>
    </row>
    <row r="164" spans="1:11">
      <c r="A164" s="11" t="s">
        <v>2496</v>
      </c>
      <c r="B164" s="11" t="s">
        <v>2497</v>
      </c>
      <c r="C164" s="11" t="s">
        <v>1915</v>
      </c>
      <c r="D164" s="11" t="s">
        <v>1915</v>
      </c>
      <c r="E164" s="11" t="s">
        <v>1915</v>
      </c>
      <c r="F164" s="11" t="s">
        <v>1915</v>
      </c>
      <c r="G164" s="11"/>
      <c r="H164" s="24"/>
      <c r="I164" s="12"/>
      <c r="J164" s="12"/>
      <c r="K164" s="12"/>
    </row>
    <row r="165" spans="1:11">
      <c r="A165" s="11" t="s">
        <v>2498</v>
      </c>
      <c r="B165" s="11" t="s">
        <v>2499</v>
      </c>
      <c r="C165" s="11" t="s">
        <v>1915</v>
      </c>
      <c r="D165" s="11" t="s">
        <v>1915</v>
      </c>
      <c r="E165" s="11" t="s">
        <v>1915</v>
      </c>
      <c r="F165" s="11" t="s">
        <v>1915</v>
      </c>
      <c r="G165" s="11"/>
      <c r="H165" s="24"/>
      <c r="I165" s="12"/>
      <c r="J165" s="12"/>
      <c r="K165" s="12"/>
    </row>
    <row r="166" spans="1:11">
      <c r="A166" s="11" t="s">
        <v>2500</v>
      </c>
      <c r="B166" s="11" t="s">
        <v>2501</v>
      </c>
      <c r="C166" s="11" t="s">
        <v>1915</v>
      </c>
      <c r="D166" s="11" t="s">
        <v>1915</v>
      </c>
      <c r="E166" s="11" t="s">
        <v>1915</v>
      </c>
      <c r="F166" s="11" t="s">
        <v>1915</v>
      </c>
      <c r="G166" s="11"/>
      <c r="H166" s="24"/>
      <c r="I166" s="12"/>
      <c r="J166" s="12"/>
      <c r="K166" s="12"/>
    </row>
  </sheetData>
  <mergeCells count="14">
    <mergeCell ref="A1:A2"/>
    <mergeCell ref="B1:H1"/>
    <mergeCell ref="I1:J1"/>
    <mergeCell ref="K1:K2"/>
    <mergeCell ref="A6:H6"/>
    <mergeCell ref="A13:H13"/>
    <mergeCell ref="A53:H53"/>
    <mergeCell ref="A67:H67"/>
    <mergeCell ref="A74:H74"/>
    <mergeCell ref="A85:H85"/>
    <mergeCell ref="A109:H109"/>
    <mergeCell ref="H110:H159"/>
    <mergeCell ref="H160:H161"/>
    <mergeCell ref="H162:H1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95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7" t="s">
        <v>25</v>
      </c>
      <c r="H2" s="7" t="s">
        <v>26</v>
      </c>
      <c r="I2" s="7"/>
      <c r="J2" s="7"/>
      <c r="K2" s="7"/>
      <c r="L2" s="7"/>
      <c r="M2" s="7"/>
      <c r="N2" s="7"/>
      <c r="O2" s="7" t="s">
        <v>36</v>
      </c>
      <c r="AA2" s="8" t="s">
        <v>213</v>
      </c>
      <c r="AB2" s="8" t="s">
        <v>29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27</v>
      </c>
      <c r="G3" s="7" t="s">
        <v>28</v>
      </c>
      <c r="H3" s="7" t="s">
        <v>29</v>
      </c>
      <c r="I3" s="7" t="s">
        <v>30</v>
      </c>
      <c r="J3" s="7" t="s">
        <v>31</v>
      </c>
      <c r="K3" s="7" t="s">
        <v>32</v>
      </c>
      <c r="L3" s="7" t="s">
        <v>33</v>
      </c>
      <c r="M3" s="7" t="s">
        <v>34</v>
      </c>
      <c r="N3" s="7" t="s">
        <v>35</v>
      </c>
      <c r="O3" s="7"/>
      <c r="AA3" s="8" t="s">
        <v>252</v>
      </c>
      <c r="AB3" s="8" t="s">
        <v>30</v>
      </c>
      <c r="AC3" s="8"/>
      <c r="AD3" s="8"/>
    </row>
    <row r="4" spans="1:30" ht="30" customHeight="1">
      <c r="A4" s="9">
        <v>1</v>
      </c>
      <c r="B4" s="9" t="s">
        <v>14</v>
      </c>
      <c r="C4" s="9" t="s">
        <v>37</v>
      </c>
      <c r="D4" s="9" t="s">
        <v>38</v>
      </c>
      <c r="E4" s="9" t="s">
        <v>39</v>
      </c>
      <c r="F4" s="9" t="s">
        <v>40</v>
      </c>
      <c r="G4" s="9" t="s">
        <v>41</v>
      </c>
      <c r="H4" s="9" t="s">
        <v>42</v>
      </c>
      <c r="I4" s="9"/>
      <c r="J4" s="9"/>
      <c r="K4" s="9"/>
      <c r="L4" s="9"/>
      <c r="M4" s="9"/>
      <c r="N4" s="9"/>
      <c r="O4" s="9"/>
      <c r="P4" s="10">
        <f>IF(H4&lt;&gt;"","a","")</f>
        <v>0</v>
      </c>
      <c r="Q4" s="10">
        <f>IF(I4&lt;&gt;"","b","")</f>
        <v>0</v>
      </c>
      <c r="R4" s="10">
        <f>IF(J4&lt;&gt;"","c","")</f>
        <v>0</v>
      </c>
      <c r="S4" s="10">
        <f>IF(K4&lt;&gt;"","d","")</f>
        <v>0</v>
      </c>
      <c r="T4" s="10">
        <f>IF(L4&lt;&gt;"","e","")</f>
        <v>0</v>
      </c>
      <c r="U4" s="10">
        <f>IF(M4&lt;&gt;"","f","")</f>
        <v>0</v>
      </c>
      <c r="V4" s="10">
        <f>IF(N4&lt;&gt;"","g","")</f>
        <v>0</v>
      </c>
      <c r="W4" s="10">
        <f>P4&amp;Q4&amp;R4&amp;S4&amp;T4&amp;U4&amp;V4</f>
        <v>0</v>
      </c>
      <c r="X4" s="10">
        <f>IF(W4="","",VLOOKUP(W4,AA2:AD58,2,0))</f>
        <v>0</v>
      </c>
      <c r="Y4" s="10">
        <f>IF(X4="","",VLOOKUP(W4,AA2:AD58,3,0))</f>
        <v>0</v>
      </c>
      <c r="Z4" s="10">
        <f>IF(Y4="","",VLOOKUP(W4,AA2:AD58,4,0))</f>
        <v>0</v>
      </c>
      <c r="AA4" s="8" t="s">
        <v>253</v>
      </c>
      <c r="AB4" s="8" t="s">
        <v>31</v>
      </c>
      <c r="AC4" s="8"/>
      <c r="AD4" s="8"/>
    </row>
    <row r="5" spans="1:30" ht="30" customHeight="1">
      <c r="A5" s="9">
        <v>2</v>
      </c>
      <c r="B5" s="9" t="s">
        <v>14</v>
      </c>
      <c r="C5" s="9" t="s">
        <v>43</v>
      </c>
      <c r="D5" s="9" t="s">
        <v>44</v>
      </c>
      <c r="E5" s="9" t="s">
        <v>39</v>
      </c>
      <c r="F5" s="9" t="s">
        <v>40</v>
      </c>
      <c r="G5" s="9" t="s">
        <v>41</v>
      </c>
      <c r="H5" s="9" t="s">
        <v>42</v>
      </c>
      <c r="I5" s="9" t="s">
        <v>42</v>
      </c>
      <c r="J5" s="9" t="s">
        <v>42</v>
      </c>
      <c r="K5" s="9"/>
      <c r="L5" s="9"/>
      <c r="M5" s="9"/>
      <c r="N5" s="9"/>
      <c r="O5" s="9"/>
      <c r="P5" s="10">
        <f>IF(H5&lt;&gt;"","a","")</f>
        <v>0</v>
      </c>
      <c r="Q5" s="10">
        <f>IF(I5&lt;&gt;"","b","")</f>
        <v>0</v>
      </c>
      <c r="R5" s="10">
        <f>IF(J5&lt;&gt;"","c","")</f>
        <v>0</v>
      </c>
      <c r="S5" s="10">
        <f>IF(K5&lt;&gt;"","d","")</f>
        <v>0</v>
      </c>
      <c r="T5" s="10">
        <f>IF(L5&lt;&gt;"","e","")</f>
        <v>0</v>
      </c>
      <c r="U5" s="10">
        <f>IF(M5&lt;&gt;"","f","")</f>
        <v>0</v>
      </c>
      <c r="V5" s="10">
        <f>IF(N5&lt;&gt;"","g","")</f>
        <v>0</v>
      </c>
      <c r="W5" s="10">
        <f>P5&amp;Q5&amp;R5&amp;S5&amp;T5&amp;U5&amp;V5</f>
        <v>0</v>
      </c>
      <c r="X5" s="10">
        <f>IF(W5="","",VLOOKUP(W5,AA2:AD58,2,0))</f>
        <v>0</v>
      </c>
      <c r="Y5" s="10">
        <f>IF(X5="","",VLOOKUP(W5,AA2:AD58,3,0))</f>
        <v>0</v>
      </c>
      <c r="Z5" s="10">
        <f>IF(Y5="","",VLOOKUP(W5,AA2:AD58,4,0))</f>
        <v>0</v>
      </c>
      <c r="AA5" s="8" t="s">
        <v>254</v>
      </c>
      <c r="AB5" s="8" t="s">
        <v>32</v>
      </c>
      <c r="AC5" s="8"/>
      <c r="AD5" s="8"/>
    </row>
    <row r="6" spans="1:30" ht="30" customHeight="1">
      <c r="A6" s="9">
        <v>3</v>
      </c>
      <c r="B6" s="9" t="s">
        <v>14</v>
      </c>
      <c r="C6" s="9" t="s">
        <v>45</v>
      </c>
      <c r="D6" s="9" t="s">
        <v>46</v>
      </c>
      <c r="E6" s="9" t="s">
        <v>39</v>
      </c>
      <c r="F6" s="9" t="s">
        <v>40</v>
      </c>
      <c r="G6" s="9" t="s">
        <v>41</v>
      </c>
      <c r="H6" s="9" t="s">
        <v>42</v>
      </c>
      <c r="I6" s="9" t="s">
        <v>42</v>
      </c>
      <c r="J6" s="9" t="s">
        <v>42</v>
      </c>
      <c r="K6" s="9"/>
      <c r="L6" s="9"/>
      <c r="M6" s="9"/>
      <c r="N6" s="9"/>
      <c r="O6" s="9"/>
      <c r="P6" s="10">
        <f>IF(H6&lt;&gt;"","a","")</f>
        <v>0</v>
      </c>
      <c r="Q6" s="10">
        <f>IF(I6&lt;&gt;"","b","")</f>
        <v>0</v>
      </c>
      <c r="R6" s="10">
        <f>IF(J6&lt;&gt;"","c","")</f>
        <v>0</v>
      </c>
      <c r="S6" s="10">
        <f>IF(K6&lt;&gt;"","d","")</f>
        <v>0</v>
      </c>
      <c r="T6" s="10">
        <f>IF(L6&lt;&gt;"","e","")</f>
        <v>0</v>
      </c>
      <c r="U6" s="10">
        <f>IF(M6&lt;&gt;"","f","")</f>
        <v>0</v>
      </c>
      <c r="V6" s="10">
        <f>IF(N6&lt;&gt;"","g","")</f>
        <v>0</v>
      </c>
      <c r="W6" s="10">
        <f>P6&amp;Q6&amp;R6&amp;S6&amp;T6&amp;U6&amp;V6</f>
        <v>0</v>
      </c>
      <c r="X6" s="10">
        <f>IF(W6="","",VLOOKUP(W6,AA2:AD58,2,0))</f>
        <v>0</v>
      </c>
      <c r="Y6" s="10">
        <f>IF(X6="","",VLOOKUP(W6,AA2:AD58,3,0))</f>
        <v>0</v>
      </c>
      <c r="Z6" s="10">
        <f>IF(Y6="","",VLOOKUP(W6,AA2:AD58,4,0))</f>
        <v>0</v>
      </c>
      <c r="AA6" s="8" t="s">
        <v>255</v>
      </c>
      <c r="AB6" s="8" t="s">
        <v>33</v>
      </c>
      <c r="AC6" s="8"/>
      <c r="AD6" s="8"/>
    </row>
    <row r="7" spans="1:30" ht="30" customHeight="1">
      <c r="A7" s="9">
        <v>4</v>
      </c>
      <c r="B7" s="9" t="s">
        <v>14</v>
      </c>
      <c r="C7" s="9" t="s">
        <v>47</v>
      </c>
      <c r="D7" s="9" t="s">
        <v>48</v>
      </c>
      <c r="E7" s="9" t="s">
        <v>39</v>
      </c>
      <c r="F7" s="9" t="s">
        <v>40</v>
      </c>
      <c r="G7" s="9" t="s">
        <v>41</v>
      </c>
      <c r="H7" s="9" t="s">
        <v>42</v>
      </c>
      <c r="I7" s="9"/>
      <c r="J7" s="9"/>
      <c r="K7" s="9"/>
      <c r="L7" s="9"/>
      <c r="M7" s="9"/>
      <c r="N7" s="9"/>
      <c r="O7" s="9"/>
      <c r="P7" s="10">
        <f>IF(H7&lt;&gt;"","a","")</f>
        <v>0</v>
      </c>
      <c r="Q7" s="10">
        <f>IF(I7&lt;&gt;"","b","")</f>
        <v>0</v>
      </c>
      <c r="R7" s="10">
        <f>IF(J7&lt;&gt;"","c","")</f>
        <v>0</v>
      </c>
      <c r="S7" s="10">
        <f>IF(K7&lt;&gt;"","d","")</f>
        <v>0</v>
      </c>
      <c r="T7" s="10">
        <f>IF(L7&lt;&gt;"","e","")</f>
        <v>0</v>
      </c>
      <c r="U7" s="10">
        <f>IF(M7&lt;&gt;"","f","")</f>
        <v>0</v>
      </c>
      <c r="V7" s="10">
        <f>IF(N7&lt;&gt;"","g","")</f>
        <v>0</v>
      </c>
      <c r="W7" s="10">
        <f>P7&amp;Q7&amp;R7&amp;S7&amp;T7&amp;U7&amp;V7</f>
        <v>0</v>
      </c>
      <c r="X7" s="10">
        <f>IF(W7="","",VLOOKUP(W7,AA2:AD58,2,0))</f>
        <v>0</v>
      </c>
      <c r="Y7" s="10">
        <f>IF(X7="","",VLOOKUP(W7,AA2:AD58,3,0))</f>
        <v>0</v>
      </c>
      <c r="Z7" s="10">
        <f>IF(Y7="","",VLOOKUP(W7,AA2:AD58,4,0))</f>
        <v>0</v>
      </c>
      <c r="AA7" s="8" t="s">
        <v>256</v>
      </c>
      <c r="AB7" s="8" t="s">
        <v>34</v>
      </c>
      <c r="AC7" s="8"/>
      <c r="AD7" s="8"/>
    </row>
    <row r="8" spans="1:30" ht="30" customHeight="1">
      <c r="A8" s="9">
        <v>5</v>
      </c>
      <c r="B8" s="9" t="s">
        <v>14</v>
      </c>
      <c r="C8" s="9" t="s">
        <v>49</v>
      </c>
      <c r="D8" s="9" t="s">
        <v>50</v>
      </c>
      <c r="E8" s="9" t="s">
        <v>39</v>
      </c>
      <c r="F8" s="9" t="s">
        <v>40</v>
      </c>
      <c r="G8" s="9" t="s">
        <v>41</v>
      </c>
      <c r="H8" s="9" t="s">
        <v>42</v>
      </c>
      <c r="I8" s="9" t="s">
        <v>42</v>
      </c>
      <c r="J8" s="9" t="s">
        <v>42</v>
      </c>
      <c r="K8" s="9"/>
      <c r="L8" s="9"/>
      <c r="M8" s="9"/>
      <c r="N8" s="9"/>
      <c r="O8" s="9"/>
      <c r="P8" s="10">
        <f>IF(H8&lt;&gt;"","a","")</f>
        <v>0</v>
      </c>
      <c r="Q8" s="10">
        <f>IF(I8&lt;&gt;"","b","")</f>
        <v>0</v>
      </c>
      <c r="R8" s="10">
        <f>IF(J8&lt;&gt;"","c","")</f>
        <v>0</v>
      </c>
      <c r="S8" s="10">
        <f>IF(K8&lt;&gt;"","d","")</f>
        <v>0</v>
      </c>
      <c r="T8" s="10">
        <f>IF(L8&lt;&gt;"","e","")</f>
        <v>0</v>
      </c>
      <c r="U8" s="10">
        <f>IF(M8&lt;&gt;"","f","")</f>
        <v>0</v>
      </c>
      <c r="V8" s="10">
        <f>IF(N8&lt;&gt;"","g","")</f>
        <v>0</v>
      </c>
      <c r="W8" s="10">
        <f>P8&amp;Q8&amp;R8&amp;S8&amp;T8&amp;U8&amp;V8</f>
        <v>0</v>
      </c>
      <c r="X8" s="10">
        <f>IF(W8="","",VLOOKUP(W8,AA2:AD58,2,0))</f>
        <v>0</v>
      </c>
      <c r="Y8" s="10">
        <f>IF(X8="","",VLOOKUP(W8,AA2:AD58,3,0))</f>
        <v>0</v>
      </c>
      <c r="Z8" s="10">
        <f>IF(Y8="","",VLOOKUP(W8,AA2:AD58,4,0))</f>
        <v>0</v>
      </c>
      <c r="AA8" s="8" t="s">
        <v>257</v>
      </c>
      <c r="AB8" s="8" t="s">
        <v>35</v>
      </c>
      <c r="AC8" s="8"/>
      <c r="AD8" s="8"/>
    </row>
    <row r="9" spans="1:30" ht="30" customHeight="1">
      <c r="A9" s="9">
        <v>6</v>
      </c>
      <c r="B9" s="9" t="s">
        <v>14</v>
      </c>
      <c r="C9" s="9" t="s">
        <v>51</v>
      </c>
      <c r="D9" s="9" t="s">
        <v>52</v>
      </c>
      <c r="E9" s="9" t="s">
        <v>39</v>
      </c>
      <c r="F9" s="9" t="s">
        <v>40</v>
      </c>
      <c r="G9" s="9" t="s">
        <v>41</v>
      </c>
      <c r="H9" s="9" t="s">
        <v>42</v>
      </c>
      <c r="I9" s="9"/>
      <c r="J9" s="9"/>
      <c r="K9" s="9"/>
      <c r="L9" s="9"/>
      <c r="M9" s="9"/>
      <c r="N9" s="9"/>
      <c r="O9" s="9"/>
      <c r="P9" s="10">
        <f>IF(H9&lt;&gt;"","a","")</f>
        <v>0</v>
      </c>
      <c r="Q9" s="10">
        <f>IF(I9&lt;&gt;"","b","")</f>
        <v>0</v>
      </c>
      <c r="R9" s="10">
        <f>IF(J9&lt;&gt;"","c","")</f>
        <v>0</v>
      </c>
      <c r="S9" s="10">
        <f>IF(K9&lt;&gt;"","d","")</f>
        <v>0</v>
      </c>
      <c r="T9" s="10">
        <f>IF(L9&lt;&gt;"","e","")</f>
        <v>0</v>
      </c>
      <c r="U9" s="10">
        <f>IF(M9&lt;&gt;"","f","")</f>
        <v>0</v>
      </c>
      <c r="V9" s="10">
        <f>IF(N9&lt;&gt;"","g","")</f>
        <v>0</v>
      </c>
      <c r="W9" s="10">
        <f>P9&amp;Q9&amp;R9&amp;S9&amp;T9&amp;U9&amp;V9</f>
        <v>0</v>
      </c>
      <c r="X9" s="10">
        <f>IF(W9="","",VLOOKUP(W9,AA2:AD58,2,0))</f>
        <v>0</v>
      </c>
      <c r="Y9" s="10">
        <f>IF(X9="","",VLOOKUP(W9,AA2:AD58,3,0))</f>
        <v>0</v>
      </c>
      <c r="Z9" s="10">
        <f>IF(Y9="","",VLOOKUP(W9,AA2:AD58,4,0))</f>
        <v>0</v>
      </c>
      <c r="AA9" s="8" t="s">
        <v>258</v>
      </c>
      <c r="AB9" s="8" t="s">
        <v>29</v>
      </c>
      <c r="AC9" s="8" t="s">
        <v>30</v>
      </c>
      <c r="AD9" s="8"/>
    </row>
    <row r="10" spans="1:30" ht="30" customHeight="1">
      <c r="A10" s="9">
        <v>7</v>
      </c>
      <c r="B10" s="9" t="s">
        <v>14</v>
      </c>
      <c r="C10" s="9" t="s">
        <v>53</v>
      </c>
      <c r="D10" s="9" t="s">
        <v>54</v>
      </c>
      <c r="E10" s="9" t="s">
        <v>39</v>
      </c>
      <c r="F10" s="9" t="s">
        <v>40</v>
      </c>
      <c r="G10" s="9" t="s">
        <v>41</v>
      </c>
      <c r="H10" s="9" t="s">
        <v>42</v>
      </c>
      <c r="I10" s="9" t="s">
        <v>42</v>
      </c>
      <c r="J10" s="9" t="s">
        <v>42</v>
      </c>
      <c r="K10" s="9"/>
      <c r="L10" s="9"/>
      <c r="M10" s="9"/>
      <c r="N10" s="9"/>
      <c r="O10" s="9"/>
      <c r="P10" s="10">
        <f>IF(H10&lt;&gt;"","a","")</f>
        <v>0</v>
      </c>
      <c r="Q10" s="10">
        <f>IF(I10&lt;&gt;"","b","")</f>
        <v>0</v>
      </c>
      <c r="R10" s="10">
        <f>IF(J10&lt;&gt;"","c","")</f>
        <v>0</v>
      </c>
      <c r="S10" s="10">
        <f>IF(K10&lt;&gt;"","d","")</f>
        <v>0</v>
      </c>
      <c r="T10" s="10">
        <f>IF(L10&lt;&gt;"","e","")</f>
        <v>0</v>
      </c>
      <c r="U10" s="10">
        <f>IF(M10&lt;&gt;"","f","")</f>
        <v>0</v>
      </c>
      <c r="V10" s="10">
        <f>IF(N10&lt;&gt;"","g","")</f>
        <v>0</v>
      </c>
      <c r="W10" s="10">
        <f>P10&amp;Q10&amp;R10&amp;S10&amp;T10&amp;U10&amp;V10</f>
        <v>0</v>
      </c>
      <c r="X10" s="10">
        <f>IF(W10="","",VLOOKUP(W10,AA2:AD58,2,0))</f>
        <v>0</v>
      </c>
      <c r="Y10" s="10">
        <f>IF(X10="","",VLOOKUP(W10,AA2:AD58,3,0))</f>
        <v>0</v>
      </c>
      <c r="Z10" s="10">
        <f>IF(Y10="","",VLOOKUP(W10,AA2:AD58,4,0))</f>
        <v>0</v>
      </c>
      <c r="AA10" s="8" t="s">
        <v>256</v>
      </c>
      <c r="AB10" s="8" t="s">
        <v>34</v>
      </c>
      <c r="AC10" s="8"/>
      <c r="AD10" s="8"/>
    </row>
    <row r="11" spans="1:30" ht="30" customHeight="1">
      <c r="A11" s="9">
        <v>8</v>
      </c>
      <c r="B11" s="9" t="s">
        <v>14</v>
      </c>
      <c r="C11" s="9" t="s">
        <v>55</v>
      </c>
      <c r="D11" s="9" t="s">
        <v>48</v>
      </c>
      <c r="E11" s="9" t="s">
        <v>39</v>
      </c>
      <c r="F11" s="9" t="s">
        <v>40</v>
      </c>
      <c r="G11" s="9" t="s">
        <v>41</v>
      </c>
      <c r="H11" s="9" t="s">
        <v>42</v>
      </c>
      <c r="I11" s="9"/>
      <c r="J11" s="9"/>
      <c r="K11" s="9"/>
      <c r="L11" s="9"/>
      <c r="M11" s="9"/>
      <c r="N11" s="9"/>
      <c r="O11" s="9"/>
      <c r="P11" s="10">
        <f>IF(H11&lt;&gt;"","a","")</f>
        <v>0</v>
      </c>
      <c r="Q11" s="10">
        <f>IF(I11&lt;&gt;"","b","")</f>
        <v>0</v>
      </c>
      <c r="R11" s="10">
        <f>IF(J11&lt;&gt;"","c","")</f>
        <v>0</v>
      </c>
      <c r="S11" s="10">
        <f>IF(K11&lt;&gt;"","d","")</f>
        <v>0</v>
      </c>
      <c r="T11" s="10">
        <f>IF(L11&lt;&gt;"","e","")</f>
        <v>0</v>
      </c>
      <c r="U11" s="10">
        <f>IF(M11&lt;&gt;"","f","")</f>
        <v>0</v>
      </c>
      <c r="V11" s="10">
        <f>IF(N11&lt;&gt;"","g","")</f>
        <v>0</v>
      </c>
      <c r="W11" s="10">
        <f>P11&amp;Q11&amp;R11&amp;S11&amp;T11&amp;U11&amp;V11</f>
        <v>0</v>
      </c>
      <c r="X11" s="10">
        <f>IF(W11="","",VLOOKUP(W11,AA2:AD58,2,0))</f>
        <v>0</v>
      </c>
      <c r="Y11" s="10">
        <f>IF(X11="","",VLOOKUP(W11,AA2:AD58,3,0))</f>
        <v>0</v>
      </c>
      <c r="Z11" s="10">
        <f>IF(Y11="","",VLOOKUP(W11,AA2:AD58,4,0))</f>
        <v>0</v>
      </c>
      <c r="AA11" s="8" t="s">
        <v>259</v>
      </c>
      <c r="AB11" s="8" t="s">
        <v>29</v>
      </c>
      <c r="AC11" s="8" t="s">
        <v>34</v>
      </c>
      <c r="AD11" s="8"/>
    </row>
    <row r="12" spans="1:30" ht="30" customHeight="1">
      <c r="A12" s="9">
        <v>9</v>
      </c>
      <c r="B12" s="9" t="s">
        <v>14</v>
      </c>
      <c r="C12" s="9" t="s">
        <v>56</v>
      </c>
      <c r="D12" s="9" t="s">
        <v>48</v>
      </c>
      <c r="E12" s="9" t="s">
        <v>39</v>
      </c>
      <c r="F12" s="9" t="s">
        <v>40</v>
      </c>
      <c r="G12" s="9" t="s">
        <v>41</v>
      </c>
      <c r="H12" s="9" t="s">
        <v>42</v>
      </c>
      <c r="I12" s="9"/>
      <c r="J12" s="9"/>
      <c r="K12" s="9"/>
      <c r="L12" s="9"/>
      <c r="M12" s="9"/>
      <c r="N12" s="9"/>
      <c r="O12" s="9"/>
      <c r="P12" s="10">
        <f>IF(H12&lt;&gt;"","a","")</f>
        <v>0</v>
      </c>
      <c r="Q12" s="10">
        <f>IF(I12&lt;&gt;"","b","")</f>
        <v>0</v>
      </c>
      <c r="R12" s="10">
        <f>IF(J12&lt;&gt;"","c","")</f>
        <v>0</v>
      </c>
      <c r="S12" s="10">
        <f>IF(K12&lt;&gt;"","d","")</f>
        <v>0</v>
      </c>
      <c r="T12" s="10">
        <f>IF(L12&lt;&gt;"","e","")</f>
        <v>0</v>
      </c>
      <c r="U12" s="10">
        <f>IF(M12&lt;&gt;"","f","")</f>
        <v>0</v>
      </c>
      <c r="V12" s="10">
        <f>IF(N12&lt;&gt;"","g","")</f>
        <v>0</v>
      </c>
      <c r="W12" s="10">
        <f>P12&amp;Q12&amp;R12&amp;S12&amp;T12&amp;U12&amp;V12</f>
        <v>0</v>
      </c>
      <c r="X12" s="10">
        <f>IF(W12="","",VLOOKUP(W12,AA2:AD58,2,0))</f>
        <v>0</v>
      </c>
      <c r="Y12" s="10">
        <f>IF(X12="","",VLOOKUP(W12,AA2:AD58,3,0))</f>
        <v>0</v>
      </c>
      <c r="Z12" s="10">
        <f>IF(Y12="","",VLOOKUP(W12,AA2:AD58,4,0))</f>
        <v>0</v>
      </c>
      <c r="AA12" s="8" t="s">
        <v>260</v>
      </c>
      <c r="AB12" s="8" t="s">
        <v>29</v>
      </c>
      <c r="AC12" s="8" t="s">
        <v>35</v>
      </c>
      <c r="AD12" s="8"/>
    </row>
    <row r="13" spans="1:30" ht="30" customHeight="1">
      <c r="A13" s="9">
        <v>10</v>
      </c>
      <c r="B13" s="9" t="s">
        <v>14</v>
      </c>
      <c r="C13" s="9" t="s">
        <v>57</v>
      </c>
      <c r="D13" s="9" t="s">
        <v>58</v>
      </c>
      <c r="E13" s="9" t="s">
        <v>39</v>
      </c>
      <c r="F13" s="9" t="s">
        <v>40</v>
      </c>
      <c r="G13" s="9" t="s">
        <v>41</v>
      </c>
      <c r="H13" s="9" t="s">
        <v>42</v>
      </c>
      <c r="I13" s="9" t="s">
        <v>42</v>
      </c>
      <c r="J13" s="9" t="s">
        <v>42</v>
      </c>
      <c r="K13" s="9"/>
      <c r="L13" s="9"/>
      <c r="M13" s="9"/>
      <c r="N13" s="9"/>
      <c r="O13" s="9"/>
      <c r="P13" s="10">
        <f>IF(H13&lt;&gt;"","a","")</f>
        <v>0</v>
      </c>
      <c r="Q13" s="10">
        <f>IF(I13&lt;&gt;"","b","")</f>
        <v>0</v>
      </c>
      <c r="R13" s="10">
        <f>IF(J13&lt;&gt;"","c","")</f>
        <v>0</v>
      </c>
      <c r="S13" s="10">
        <f>IF(K13&lt;&gt;"","d","")</f>
        <v>0</v>
      </c>
      <c r="T13" s="10">
        <f>IF(L13&lt;&gt;"","e","")</f>
        <v>0</v>
      </c>
      <c r="U13" s="10">
        <f>IF(M13&lt;&gt;"","f","")</f>
        <v>0</v>
      </c>
      <c r="V13" s="10">
        <f>IF(N13&lt;&gt;"","g","")</f>
        <v>0</v>
      </c>
      <c r="W13" s="10">
        <f>P13&amp;Q13&amp;R13&amp;S13&amp;T13&amp;U13&amp;V13</f>
        <v>0</v>
      </c>
      <c r="X13" s="10">
        <f>IF(W13="","",VLOOKUP(W13,AA2:AD58,2,0))</f>
        <v>0</v>
      </c>
      <c r="Y13" s="10">
        <f>IF(X13="","",VLOOKUP(W13,AA2:AD58,3,0))</f>
        <v>0</v>
      </c>
      <c r="Z13" s="10">
        <f>IF(Y13="","",VLOOKUP(W13,AA2:AD58,4,0))</f>
        <v>0</v>
      </c>
      <c r="AA13" s="8" t="s">
        <v>261</v>
      </c>
      <c r="AB13" s="8" t="s">
        <v>30</v>
      </c>
      <c r="AC13" s="8" t="s">
        <v>31</v>
      </c>
      <c r="AD13" s="8"/>
    </row>
    <row r="14" spans="1:30" ht="30" customHeight="1">
      <c r="A14" s="9">
        <v>11</v>
      </c>
      <c r="B14" s="9" t="s">
        <v>14</v>
      </c>
      <c r="C14" s="9" t="s">
        <v>59</v>
      </c>
      <c r="D14" s="9" t="s">
        <v>60</v>
      </c>
      <c r="E14" s="9" t="s">
        <v>39</v>
      </c>
      <c r="F14" s="9" t="s">
        <v>40</v>
      </c>
      <c r="G14" s="9" t="s">
        <v>41</v>
      </c>
      <c r="H14" s="9" t="s">
        <v>42</v>
      </c>
      <c r="I14" s="9" t="s">
        <v>42</v>
      </c>
      <c r="J14" s="9" t="s">
        <v>42</v>
      </c>
      <c r="K14" s="9"/>
      <c r="L14" s="9"/>
      <c r="M14" s="9"/>
      <c r="N14" s="9"/>
      <c r="O14" s="9"/>
      <c r="P14" s="10">
        <f>IF(H14&lt;&gt;"","a","")</f>
        <v>0</v>
      </c>
      <c r="Q14" s="10">
        <f>IF(I14&lt;&gt;"","b","")</f>
        <v>0</v>
      </c>
      <c r="R14" s="10">
        <f>IF(J14&lt;&gt;"","c","")</f>
        <v>0</v>
      </c>
      <c r="S14" s="10">
        <f>IF(K14&lt;&gt;"","d","")</f>
        <v>0</v>
      </c>
      <c r="T14" s="10">
        <f>IF(L14&lt;&gt;"","e","")</f>
        <v>0</v>
      </c>
      <c r="U14" s="10">
        <f>IF(M14&lt;&gt;"","f","")</f>
        <v>0</v>
      </c>
      <c r="V14" s="10">
        <f>IF(N14&lt;&gt;"","g","")</f>
        <v>0</v>
      </c>
      <c r="W14" s="10">
        <f>P14&amp;Q14&amp;R14&amp;S14&amp;T14&amp;U14&amp;V14</f>
        <v>0</v>
      </c>
      <c r="X14" s="10">
        <f>IF(W14="","",VLOOKUP(W14,AA2:AD58,2,0))</f>
        <v>0</v>
      </c>
      <c r="Y14" s="10">
        <f>IF(X14="","",VLOOKUP(W14,AA2:AD58,3,0))</f>
        <v>0</v>
      </c>
      <c r="Z14" s="10">
        <f>IF(Y14="","",VLOOKUP(W14,AA2:AD58,4,0))</f>
        <v>0</v>
      </c>
      <c r="AA14" s="8" t="s">
        <v>262</v>
      </c>
      <c r="AB14" s="8" t="s">
        <v>30</v>
      </c>
      <c r="AC14" s="8" t="s">
        <v>32</v>
      </c>
      <c r="AD14" s="8"/>
    </row>
    <row r="15" spans="1:30" ht="30" customHeight="1">
      <c r="A15" s="9">
        <v>12</v>
      </c>
      <c r="B15" s="9" t="s">
        <v>14</v>
      </c>
      <c r="C15" s="9" t="s">
        <v>61</v>
      </c>
      <c r="D15" s="9" t="s">
        <v>62</v>
      </c>
      <c r="E15" s="9" t="s">
        <v>39</v>
      </c>
      <c r="F15" s="9" t="s">
        <v>40</v>
      </c>
      <c r="G15" s="9" t="s">
        <v>63</v>
      </c>
      <c r="H15" s="9" t="s">
        <v>42</v>
      </c>
      <c r="I15" s="9" t="s">
        <v>42</v>
      </c>
      <c r="J15" s="9" t="s">
        <v>42</v>
      </c>
      <c r="K15" s="9"/>
      <c r="L15" s="9"/>
      <c r="M15" s="9"/>
      <c r="N15" s="9"/>
      <c r="O15" s="9"/>
      <c r="P15" s="10">
        <f>IF(H15&lt;&gt;"","a","")</f>
        <v>0</v>
      </c>
      <c r="Q15" s="10">
        <f>IF(I15&lt;&gt;"","b","")</f>
        <v>0</v>
      </c>
      <c r="R15" s="10">
        <f>IF(J15&lt;&gt;"","c","")</f>
        <v>0</v>
      </c>
      <c r="S15" s="10">
        <f>IF(K15&lt;&gt;"","d","")</f>
        <v>0</v>
      </c>
      <c r="T15" s="10">
        <f>IF(L15&lt;&gt;"","e","")</f>
        <v>0</v>
      </c>
      <c r="U15" s="10">
        <f>IF(M15&lt;&gt;"","f","")</f>
        <v>0</v>
      </c>
      <c r="V15" s="10">
        <f>IF(N15&lt;&gt;"","g","")</f>
        <v>0</v>
      </c>
      <c r="W15" s="10">
        <f>P15&amp;Q15&amp;R15&amp;S15&amp;T15&amp;U15&amp;V15</f>
        <v>0</v>
      </c>
      <c r="X15" s="10">
        <f>IF(W15="","",VLOOKUP(W15,AA2:AD58,2,0))</f>
        <v>0</v>
      </c>
      <c r="Y15" s="10">
        <f>IF(X15="","",VLOOKUP(W15,AA2:AD58,3,0))</f>
        <v>0</v>
      </c>
      <c r="Z15" s="10">
        <f>IF(Y15="","",VLOOKUP(W15,AA2:AD58,4,0))</f>
        <v>0</v>
      </c>
      <c r="AA15" s="8" t="s">
        <v>263</v>
      </c>
      <c r="AB15" s="8" t="s">
        <v>31</v>
      </c>
      <c r="AC15" s="8" t="s">
        <v>33</v>
      </c>
      <c r="AD15" s="8"/>
    </row>
    <row r="16" spans="1:30" ht="30" customHeight="1">
      <c r="A16" s="9">
        <v>13</v>
      </c>
      <c r="B16" s="9" t="s">
        <v>14</v>
      </c>
      <c r="C16" s="9" t="s">
        <v>64</v>
      </c>
      <c r="D16" s="9" t="s">
        <v>62</v>
      </c>
      <c r="E16" s="9" t="s">
        <v>39</v>
      </c>
      <c r="F16" s="9" t="s">
        <v>40</v>
      </c>
      <c r="G16" s="9" t="s">
        <v>63</v>
      </c>
      <c r="H16" s="9" t="s">
        <v>42</v>
      </c>
      <c r="I16" s="9" t="s">
        <v>42</v>
      </c>
      <c r="J16" s="9" t="s">
        <v>42</v>
      </c>
      <c r="K16" s="9"/>
      <c r="L16" s="9"/>
      <c r="M16" s="9"/>
      <c r="N16" s="9"/>
      <c r="O16" s="9"/>
      <c r="P16" s="10">
        <f>IF(H16&lt;&gt;"","a","")</f>
        <v>0</v>
      </c>
      <c r="Q16" s="10">
        <f>IF(I16&lt;&gt;"","b","")</f>
        <v>0</v>
      </c>
      <c r="R16" s="10">
        <f>IF(J16&lt;&gt;"","c","")</f>
        <v>0</v>
      </c>
      <c r="S16" s="10">
        <f>IF(K16&lt;&gt;"","d","")</f>
        <v>0</v>
      </c>
      <c r="T16" s="10">
        <f>IF(L16&lt;&gt;"","e","")</f>
        <v>0</v>
      </c>
      <c r="U16" s="10">
        <f>IF(M16&lt;&gt;"","f","")</f>
        <v>0</v>
      </c>
      <c r="V16" s="10">
        <f>IF(N16&lt;&gt;"","g","")</f>
        <v>0</v>
      </c>
      <c r="W16" s="10">
        <f>P16&amp;Q16&amp;R16&amp;S16&amp;T16&amp;U16&amp;V16</f>
        <v>0</v>
      </c>
      <c r="X16" s="10">
        <f>IF(W16="","",VLOOKUP(W16,AA2:AD58,2,0))</f>
        <v>0</v>
      </c>
      <c r="Y16" s="10">
        <f>IF(X16="","",VLOOKUP(W16,AA2:AD58,3,0))</f>
        <v>0</v>
      </c>
      <c r="Z16" s="10">
        <f>IF(Y16="","",VLOOKUP(W16,AA2:AD58,4,0))</f>
        <v>0</v>
      </c>
      <c r="AA16" s="8" t="s">
        <v>264</v>
      </c>
      <c r="AB16" s="8" t="s">
        <v>31</v>
      </c>
      <c r="AC16" s="8" t="s">
        <v>34</v>
      </c>
      <c r="AD16" s="8"/>
    </row>
    <row r="17" spans="1:30" ht="30" customHeight="1">
      <c r="A17" s="9">
        <v>14</v>
      </c>
      <c r="B17" s="9" t="s">
        <v>14</v>
      </c>
      <c r="C17" s="9" t="s">
        <v>65</v>
      </c>
      <c r="D17" s="9" t="s">
        <v>66</v>
      </c>
      <c r="E17" s="9" t="s">
        <v>39</v>
      </c>
      <c r="F17" s="9" t="s">
        <v>40</v>
      </c>
      <c r="G17" s="9" t="s">
        <v>63</v>
      </c>
      <c r="H17" s="9" t="s">
        <v>42</v>
      </c>
      <c r="I17" s="9" t="s">
        <v>42</v>
      </c>
      <c r="J17" s="9" t="s">
        <v>42</v>
      </c>
      <c r="K17" s="9"/>
      <c r="L17" s="9"/>
      <c r="M17" s="9"/>
      <c r="N17" s="9"/>
      <c r="O17" s="9"/>
      <c r="P17" s="10">
        <f>IF(H17&lt;&gt;"","a","")</f>
        <v>0</v>
      </c>
      <c r="Q17" s="10">
        <f>IF(I17&lt;&gt;"","b","")</f>
        <v>0</v>
      </c>
      <c r="R17" s="10">
        <f>IF(J17&lt;&gt;"","c","")</f>
        <v>0</v>
      </c>
      <c r="S17" s="10">
        <f>IF(K17&lt;&gt;"","d","")</f>
        <v>0</v>
      </c>
      <c r="T17" s="10">
        <f>IF(L17&lt;&gt;"","e","")</f>
        <v>0</v>
      </c>
      <c r="U17" s="10">
        <f>IF(M17&lt;&gt;"","f","")</f>
        <v>0</v>
      </c>
      <c r="V17" s="10">
        <f>IF(N17&lt;&gt;"","g","")</f>
        <v>0</v>
      </c>
      <c r="W17" s="10">
        <f>P17&amp;Q17&amp;R17&amp;S17&amp;T17&amp;U17&amp;V17</f>
        <v>0</v>
      </c>
      <c r="X17" s="10">
        <f>IF(W17="","",VLOOKUP(W17,AA2:AD58,2,0))</f>
        <v>0</v>
      </c>
      <c r="Y17" s="10">
        <f>IF(X17="","",VLOOKUP(W17,AA2:AD58,3,0))</f>
        <v>0</v>
      </c>
      <c r="Z17" s="10">
        <f>IF(Y17="","",VLOOKUP(W17,AA2:AD58,4,0))</f>
        <v>0</v>
      </c>
      <c r="AA17" s="8" t="s">
        <v>265</v>
      </c>
      <c r="AB17" s="8" t="s">
        <v>31</v>
      </c>
      <c r="AC17" s="8" t="s">
        <v>35</v>
      </c>
      <c r="AD17" s="8"/>
    </row>
    <row r="18" spans="1:30" ht="30" customHeight="1">
      <c r="A18" s="9">
        <v>15</v>
      </c>
      <c r="B18" s="9" t="s">
        <v>14</v>
      </c>
      <c r="C18" s="9" t="s">
        <v>61</v>
      </c>
      <c r="D18" s="9" t="s">
        <v>67</v>
      </c>
      <c r="E18" s="9" t="s">
        <v>39</v>
      </c>
      <c r="F18" s="9" t="s">
        <v>40</v>
      </c>
      <c r="G18" s="9" t="s">
        <v>63</v>
      </c>
      <c r="H18" s="9" t="s">
        <v>42</v>
      </c>
      <c r="I18" s="9" t="s">
        <v>42</v>
      </c>
      <c r="J18" s="9" t="s">
        <v>42</v>
      </c>
      <c r="K18" s="9"/>
      <c r="L18" s="9"/>
      <c r="M18" s="9"/>
      <c r="N18" s="9"/>
      <c r="O18" s="9"/>
      <c r="P18" s="10">
        <f>IF(H18&lt;&gt;"","a","")</f>
        <v>0</v>
      </c>
      <c r="Q18" s="10">
        <f>IF(I18&lt;&gt;"","b","")</f>
        <v>0</v>
      </c>
      <c r="R18" s="10">
        <f>IF(J18&lt;&gt;"","c","")</f>
        <v>0</v>
      </c>
      <c r="S18" s="10">
        <f>IF(K18&lt;&gt;"","d","")</f>
        <v>0</v>
      </c>
      <c r="T18" s="10">
        <f>IF(L18&lt;&gt;"","e","")</f>
        <v>0</v>
      </c>
      <c r="U18" s="10">
        <f>IF(M18&lt;&gt;"","f","")</f>
        <v>0</v>
      </c>
      <c r="V18" s="10">
        <f>IF(N18&lt;&gt;"","g","")</f>
        <v>0</v>
      </c>
      <c r="W18" s="10">
        <f>P18&amp;Q18&amp;R18&amp;S18&amp;T18&amp;U18&amp;V18</f>
        <v>0</v>
      </c>
      <c r="X18" s="10">
        <f>IF(W18="","",VLOOKUP(W18,AA2:AD58,2,0))</f>
        <v>0</v>
      </c>
      <c r="Y18" s="10">
        <f>IF(X18="","",VLOOKUP(W18,AA2:AD58,3,0))</f>
        <v>0</v>
      </c>
      <c r="Z18" s="10">
        <f>IF(Y18="","",VLOOKUP(W18,AA2:AD58,4,0))</f>
        <v>0</v>
      </c>
      <c r="AA18" s="8" t="s">
        <v>266</v>
      </c>
      <c r="AB18" s="8" t="s">
        <v>32</v>
      </c>
      <c r="AC18" s="8" t="s">
        <v>33</v>
      </c>
      <c r="AD18" s="8"/>
    </row>
    <row r="19" spans="1:30" ht="30" customHeight="1">
      <c r="A19" s="9">
        <v>16</v>
      </c>
      <c r="B19" s="9" t="s">
        <v>14</v>
      </c>
      <c r="C19" s="9" t="s">
        <v>61</v>
      </c>
      <c r="D19" s="9" t="s">
        <v>68</v>
      </c>
      <c r="E19" s="9" t="s">
        <v>39</v>
      </c>
      <c r="F19" s="9" t="s">
        <v>40</v>
      </c>
      <c r="G19" s="9" t="s">
        <v>63</v>
      </c>
      <c r="H19" s="9" t="s">
        <v>42</v>
      </c>
      <c r="I19" s="9" t="s">
        <v>42</v>
      </c>
      <c r="J19" s="9" t="s">
        <v>42</v>
      </c>
      <c r="K19" s="9"/>
      <c r="L19" s="9"/>
      <c r="M19" s="9"/>
      <c r="N19" s="9"/>
      <c r="O19" s="9"/>
      <c r="P19" s="10">
        <f>IF(H19&lt;&gt;"","a","")</f>
        <v>0</v>
      </c>
      <c r="Q19" s="10">
        <f>IF(I19&lt;&gt;"","b","")</f>
        <v>0</v>
      </c>
      <c r="R19" s="10">
        <f>IF(J19&lt;&gt;"","c","")</f>
        <v>0</v>
      </c>
      <c r="S19" s="10">
        <f>IF(K19&lt;&gt;"","d","")</f>
        <v>0</v>
      </c>
      <c r="T19" s="10">
        <f>IF(L19&lt;&gt;"","e","")</f>
        <v>0</v>
      </c>
      <c r="U19" s="10">
        <f>IF(M19&lt;&gt;"","f","")</f>
        <v>0</v>
      </c>
      <c r="V19" s="10">
        <f>IF(N19&lt;&gt;"","g","")</f>
        <v>0</v>
      </c>
      <c r="W19" s="10">
        <f>P19&amp;Q19&amp;R19&amp;S19&amp;T19&amp;U19&amp;V19</f>
        <v>0</v>
      </c>
      <c r="X19" s="10">
        <f>IF(W19="","",VLOOKUP(W19,AA2:AD58,2,0))</f>
        <v>0</v>
      </c>
      <c r="Y19" s="10">
        <f>IF(X19="","",VLOOKUP(W19,AA2:AD58,3,0))</f>
        <v>0</v>
      </c>
      <c r="Z19" s="10">
        <f>IF(Y19="","",VLOOKUP(W19,AA2:AD58,4,0))</f>
        <v>0</v>
      </c>
      <c r="AA19" s="8" t="s">
        <v>267</v>
      </c>
      <c r="AB19" s="8" t="s">
        <v>32</v>
      </c>
      <c r="AC19" s="8" t="s">
        <v>34</v>
      </c>
      <c r="AD19" s="8"/>
    </row>
    <row r="20" spans="1:30" ht="30" customHeight="1">
      <c r="A20" s="9">
        <v>17</v>
      </c>
      <c r="B20" s="9" t="s">
        <v>14</v>
      </c>
      <c r="C20" s="9" t="s">
        <v>69</v>
      </c>
      <c r="D20" s="9" t="s">
        <v>68</v>
      </c>
      <c r="E20" s="9" t="s">
        <v>39</v>
      </c>
      <c r="F20" s="9" t="s">
        <v>40</v>
      </c>
      <c r="G20" s="9" t="s">
        <v>63</v>
      </c>
      <c r="H20" s="9" t="s">
        <v>42</v>
      </c>
      <c r="I20" s="9" t="s">
        <v>42</v>
      </c>
      <c r="J20" s="9" t="s">
        <v>42</v>
      </c>
      <c r="K20" s="9"/>
      <c r="L20" s="9"/>
      <c r="M20" s="9"/>
      <c r="N20" s="9"/>
      <c r="O20" s="9"/>
      <c r="P20" s="10">
        <f>IF(H20&lt;&gt;"","a","")</f>
        <v>0</v>
      </c>
      <c r="Q20" s="10">
        <f>IF(I20&lt;&gt;"","b","")</f>
        <v>0</v>
      </c>
      <c r="R20" s="10">
        <f>IF(J20&lt;&gt;"","c","")</f>
        <v>0</v>
      </c>
      <c r="S20" s="10">
        <f>IF(K20&lt;&gt;"","d","")</f>
        <v>0</v>
      </c>
      <c r="T20" s="10">
        <f>IF(L20&lt;&gt;"","e","")</f>
        <v>0</v>
      </c>
      <c r="U20" s="10">
        <f>IF(M20&lt;&gt;"","f","")</f>
        <v>0</v>
      </c>
      <c r="V20" s="10">
        <f>IF(N20&lt;&gt;"","g","")</f>
        <v>0</v>
      </c>
      <c r="W20" s="10">
        <f>P20&amp;Q20&amp;R20&amp;S20&amp;T20&amp;U20&amp;V20</f>
        <v>0</v>
      </c>
      <c r="X20" s="10">
        <f>IF(W20="","",VLOOKUP(W20,AA2:AD58,2,0))</f>
        <v>0</v>
      </c>
      <c r="Y20" s="10">
        <f>IF(X20="","",VLOOKUP(W20,AA2:AD58,3,0))</f>
        <v>0</v>
      </c>
      <c r="Z20" s="10">
        <f>IF(Y20="","",VLOOKUP(W20,AA2:AD58,4,0))</f>
        <v>0</v>
      </c>
      <c r="AA20" s="8" t="s">
        <v>268</v>
      </c>
      <c r="AB20" s="8" t="s">
        <v>32</v>
      </c>
      <c r="AC20" s="8" t="s">
        <v>35</v>
      </c>
      <c r="AD20" s="8"/>
    </row>
    <row r="21" spans="1:30" ht="30" customHeight="1">
      <c r="A21" s="9">
        <v>18</v>
      </c>
      <c r="B21" s="9" t="s">
        <v>14</v>
      </c>
      <c r="C21" s="9" t="s">
        <v>70</v>
      </c>
      <c r="D21" s="9" t="s">
        <v>71</v>
      </c>
      <c r="E21" s="9" t="s">
        <v>39</v>
      </c>
      <c r="F21" s="9" t="s">
        <v>40</v>
      </c>
      <c r="G21" s="9" t="s">
        <v>63</v>
      </c>
      <c r="H21" s="9" t="s">
        <v>42</v>
      </c>
      <c r="I21" s="9" t="s">
        <v>42</v>
      </c>
      <c r="J21" s="9" t="s">
        <v>42</v>
      </c>
      <c r="K21" s="9"/>
      <c r="L21" s="9"/>
      <c r="M21" s="9"/>
      <c r="N21" s="9"/>
      <c r="O21" s="9"/>
      <c r="P21" s="10">
        <f>IF(H21&lt;&gt;"","a","")</f>
        <v>0</v>
      </c>
      <c r="Q21" s="10">
        <f>IF(I21&lt;&gt;"","b","")</f>
        <v>0</v>
      </c>
      <c r="R21" s="10">
        <f>IF(J21&lt;&gt;"","c","")</f>
        <v>0</v>
      </c>
      <c r="S21" s="10">
        <f>IF(K21&lt;&gt;"","d","")</f>
        <v>0</v>
      </c>
      <c r="T21" s="10">
        <f>IF(L21&lt;&gt;"","e","")</f>
        <v>0</v>
      </c>
      <c r="U21" s="10">
        <f>IF(M21&lt;&gt;"","f","")</f>
        <v>0</v>
      </c>
      <c r="V21" s="10">
        <f>IF(N21&lt;&gt;"","g","")</f>
        <v>0</v>
      </c>
      <c r="W21" s="10">
        <f>P21&amp;Q21&amp;R21&amp;S21&amp;T21&amp;U21&amp;V21</f>
        <v>0</v>
      </c>
      <c r="X21" s="10">
        <f>IF(W21="","",VLOOKUP(W21,AA2:AD58,2,0))</f>
        <v>0</v>
      </c>
      <c r="Y21" s="10">
        <f>IF(X21="","",VLOOKUP(W21,AA2:AD58,3,0))</f>
        <v>0</v>
      </c>
      <c r="Z21" s="10">
        <f>IF(Y21="","",VLOOKUP(W21,AA2:AD58,4,0))</f>
        <v>0</v>
      </c>
      <c r="AA21" s="8" t="s">
        <v>269</v>
      </c>
      <c r="AB21" s="8" t="s">
        <v>33</v>
      </c>
      <c r="AC21" s="8" t="s">
        <v>34</v>
      </c>
      <c r="AD21" s="8"/>
    </row>
    <row r="22" spans="1:30" ht="30" customHeight="1">
      <c r="A22" s="9">
        <v>19</v>
      </c>
      <c r="B22" s="9" t="s">
        <v>72</v>
      </c>
      <c r="C22" s="9" t="s">
        <v>68</v>
      </c>
      <c r="D22" s="9" t="s">
        <v>67</v>
      </c>
      <c r="E22" s="9" t="s">
        <v>39</v>
      </c>
      <c r="F22" s="9" t="s">
        <v>40</v>
      </c>
      <c r="G22" s="9" t="s">
        <v>63</v>
      </c>
      <c r="H22" s="9" t="s">
        <v>42</v>
      </c>
      <c r="I22" s="9" t="s">
        <v>42</v>
      </c>
      <c r="J22" s="9" t="s">
        <v>42</v>
      </c>
      <c r="K22" s="9"/>
      <c r="L22" s="9"/>
      <c r="M22" s="9"/>
      <c r="N22" s="9"/>
      <c r="O22" s="9"/>
      <c r="P22" s="10">
        <f>IF(H22&lt;&gt;"","a","")</f>
        <v>0</v>
      </c>
      <c r="Q22" s="10">
        <f>IF(I22&lt;&gt;"","b","")</f>
        <v>0</v>
      </c>
      <c r="R22" s="10">
        <f>IF(J22&lt;&gt;"","c","")</f>
        <v>0</v>
      </c>
      <c r="S22" s="10">
        <f>IF(K22&lt;&gt;"","d","")</f>
        <v>0</v>
      </c>
      <c r="T22" s="10">
        <f>IF(L22&lt;&gt;"","e","")</f>
        <v>0</v>
      </c>
      <c r="U22" s="10">
        <f>IF(M22&lt;&gt;"","f","")</f>
        <v>0</v>
      </c>
      <c r="V22" s="10">
        <f>IF(N22&lt;&gt;"","g","")</f>
        <v>0</v>
      </c>
      <c r="W22" s="10">
        <f>P22&amp;Q22&amp;R22&amp;S22&amp;T22&amp;U22&amp;V22</f>
        <v>0</v>
      </c>
      <c r="X22" s="10">
        <f>IF(W22="","",VLOOKUP(W22,AA2:AD58,2,0))</f>
        <v>0</v>
      </c>
      <c r="Y22" s="10">
        <f>IF(X22="","",VLOOKUP(W22,AA2:AD58,3,0))</f>
        <v>0</v>
      </c>
      <c r="Z22" s="10">
        <f>IF(Y22="","",VLOOKUP(W22,AA2:AD58,4,0))</f>
        <v>0</v>
      </c>
      <c r="AA22" s="8" t="s">
        <v>270</v>
      </c>
      <c r="AB22" s="8" t="s">
        <v>33</v>
      </c>
      <c r="AC22" s="8" t="s">
        <v>35</v>
      </c>
      <c r="AD22" s="8"/>
    </row>
    <row r="23" spans="1:30" ht="30" customHeight="1">
      <c r="A23" s="9">
        <v>20</v>
      </c>
      <c r="B23" s="9" t="s">
        <v>14</v>
      </c>
      <c r="C23" s="9" t="s">
        <v>73</v>
      </c>
      <c r="D23" s="9" t="s">
        <v>74</v>
      </c>
      <c r="E23" s="9" t="s">
        <v>39</v>
      </c>
      <c r="F23" s="9" t="s">
        <v>40</v>
      </c>
      <c r="G23" s="9" t="s">
        <v>75</v>
      </c>
      <c r="H23" s="9" t="s">
        <v>42</v>
      </c>
      <c r="I23" s="9" t="s">
        <v>42</v>
      </c>
      <c r="J23" s="9" t="s">
        <v>42</v>
      </c>
      <c r="K23" s="9"/>
      <c r="L23" s="9"/>
      <c r="M23" s="9"/>
      <c r="N23" s="9"/>
      <c r="O23" s="9"/>
      <c r="P23" s="10">
        <f>IF(H23&lt;&gt;"","a","")</f>
        <v>0</v>
      </c>
      <c r="Q23" s="10">
        <f>IF(I23&lt;&gt;"","b","")</f>
        <v>0</v>
      </c>
      <c r="R23" s="10">
        <f>IF(J23&lt;&gt;"","c","")</f>
        <v>0</v>
      </c>
      <c r="S23" s="10">
        <f>IF(K23&lt;&gt;"","d","")</f>
        <v>0</v>
      </c>
      <c r="T23" s="10">
        <f>IF(L23&lt;&gt;"","e","")</f>
        <v>0</v>
      </c>
      <c r="U23" s="10">
        <f>IF(M23&lt;&gt;"","f","")</f>
        <v>0</v>
      </c>
      <c r="V23" s="10">
        <f>IF(N23&lt;&gt;"","g","")</f>
        <v>0</v>
      </c>
      <c r="W23" s="10">
        <f>P23&amp;Q23&amp;R23&amp;S23&amp;T23&amp;U23&amp;V23</f>
        <v>0</v>
      </c>
      <c r="X23" s="10">
        <f>IF(W23="","",VLOOKUP(W23,AA2:AD58,2,0))</f>
        <v>0</v>
      </c>
      <c r="Y23" s="10">
        <f>IF(X23="","",VLOOKUP(W23,AA2:AD58,3,0))</f>
        <v>0</v>
      </c>
      <c r="Z23" s="10">
        <f>IF(Y23="","",VLOOKUP(W23,AA2:AD58,4,0))</f>
        <v>0</v>
      </c>
      <c r="AA23" s="8" t="s">
        <v>271</v>
      </c>
      <c r="AB23" s="8" t="s">
        <v>34</v>
      </c>
      <c r="AC23" s="8" t="s">
        <v>35</v>
      </c>
      <c r="AD23" s="8"/>
    </row>
    <row r="24" spans="1:30" ht="30" customHeight="1">
      <c r="A24" s="9">
        <v>21</v>
      </c>
      <c r="B24" s="9" t="s">
        <v>14</v>
      </c>
      <c r="C24" s="9" t="s">
        <v>76</v>
      </c>
      <c r="D24" s="9" t="s">
        <v>44</v>
      </c>
      <c r="E24" s="9" t="s">
        <v>39</v>
      </c>
      <c r="F24" s="9" t="s">
        <v>40</v>
      </c>
      <c r="G24" s="9" t="s">
        <v>75</v>
      </c>
      <c r="H24" s="9" t="s">
        <v>42</v>
      </c>
      <c r="I24" s="9" t="s">
        <v>42</v>
      </c>
      <c r="J24" s="9" t="s">
        <v>42</v>
      </c>
      <c r="K24" s="9"/>
      <c r="L24" s="9"/>
      <c r="M24" s="9"/>
      <c r="N24" s="9"/>
      <c r="O24" s="9"/>
      <c r="P24" s="10">
        <f>IF(H24&lt;&gt;"","a","")</f>
        <v>0</v>
      </c>
      <c r="Q24" s="10">
        <f>IF(I24&lt;&gt;"","b","")</f>
        <v>0</v>
      </c>
      <c r="R24" s="10">
        <f>IF(J24&lt;&gt;"","c","")</f>
        <v>0</v>
      </c>
      <c r="S24" s="10">
        <f>IF(K24&lt;&gt;"","d","")</f>
        <v>0</v>
      </c>
      <c r="T24" s="10">
        <f>IF(L24&lt;&gt;"","e","")</f>
        <v>0</v>
      </c>
      <c r="U24" s="10">
        <f>IF(M24&lt;&gt;"","f","")</f>
        <v>0</v>
      </c>
      <c r="V24" s="10">
        <f>IF(N24&lt;&gt;"","g","")</f>
        <v>0</v>
      </c>
      <c r="W24" s="10">
        <f>P24&amp;Q24&amp;R24&amp;S24&amp;T24&amp;U24&amp;V24</f>
        <v>0</v>
      </c>
      <c r="X24" s="10">
        <f>IF(W24="","",VLOOKUP(W24,AA2:AD58,2,0))</f>
        <v>0</v>
      </c>
      <c r="Y24" s="10">
        <f>IF(X24="","",VLOOKUP(W24,AA2:AD58,3,0))</f>
        <v>0</v>
      </c>
      <c r="Z24" s="10">
        <f>IF(Y24="","",VLOOKUP(W24,AA2:AD58,4,0))</f>
        <v>0</v>
      </c>
      <c r="AA24" s="8" t="s">
        <v>272</v>
      </c>
      <c r="AB24" s="8" t="s">
        <v>29</v>
      </c>
      <c r="AC24" s="8" t="s">
        <v>30</v>
      </c>
      <c r="AD24" s="8" t="s">
        <v>31</v>
      </c>
    </row>
    <row r="25" spans="1:30" ht="30" customHeight="1">
      <c r="A25" s="9">
        <v>22</v>
      </c>
      <c r="B25" s="9" t="s">
        <v>14</v>
      </c>
      <c r="C25" s="9" t="s">
        <v>61</v>
      </c>
      <c r="D25" s="9" t="s">
        <v>77</v>
      </c>
      <c r="E25" s="9" t="s">
        <v>39</v>
      </c>
      <c r="F25" s="9" t="s">
        <v>40</v>
      </c>
      <c r="G25" s="9" t="s">
        <v>75</v>
      </c>
      <c r="H25" s="9" t="s">
        <v>42</v>
      </c>
      <c r="I25" s="9"/>
      <c r="J25" s="9"/>
      <c r="K25" s="9"/>
      <c r="L25" s="9"/>
      <c r="M25" s="9"/>
      <c r="N25" s="9"/>
      <c r="O25" s="9"/>
      <c r="P25" s="10">
        <f>IF(H25&lt;&gt;"","a","")</f>
        <v>0</v>
      </c>
      <c r="Q25" s="10">
        <f>IF(I25&lt;&gt;"","b","")</f>
        <v>0</v>
      </c>
      <c r="R25" s="10">
        <f>IF(J25&lt;&gt;"","c","")</f>
        <v>0</v>
      </c>
      <c r="S25" s="10">
        <f>IF(K25&lt;&gt;"","d","")</f>
        <v>0</v>
      </c>
      <c r="T25" s="10">
        <f>IF(L25&lt;&gt;"","e","")</f>
        <v>0</v>
      </c>
      <c r="U25" s="10">
        <f>IF(M25&lt;&gt;"","f","")</f>
        <v>0</v>
      </c>
      <c r="V25" s="10">
        <f>IF(N25&lt;&gt;"","g","")</f>
        <v>0</v>
      </c>
      <c r="W25" s="10">
        <f>P25&amp;Q25&amp;R25&amp;S25&amp;T25&amp;U25&amp;V25</f>
        <v>0</v>
      </c>
      <c r="X25" s="10">
        <f>IF(W25="","",VLOOKUP(W25,AA2:AD58,2,0))</f>
        <v>0</v>
      </c>
      <c r="Y25" s="10">
        <f>IF(X25="","",VLOOKUP(W25,AA2:AD58,3,0))</f>
        <v>0</v>
      </c>
      <c r="Z25" s="10">
        <f>IF(Y25="","",VLOOKUP(W25,AA2:AD58,4,0))</f>
        <v>0</v>
      </c>
      <c r="AA25" s="8" t="s">
        <v>273</v>
      </c>
      <c r="AB25" s="8" t="s">
        <v>29</v>
      </c>
      <c r="AC25" s="8" t="s">
        <v>30</v>
      </c>
      <c r="AD25" s="8" t="s">
        <v>32</v>
      </c>
    </row>
    <row r="26" spans="1:30" ht="30" customHeight="1">
      <c r="A26" s="9">
        <v>23</v>
      </c>
      <c r="B26" s="9" t="s">
        <v>14</v>
      </c>
      <c r="C26" s="9" t="s">
        <v>78</v>
      </c>
      <c r="D26" s="9" t="s">
        <v>79</v>
      </c>
      <c r="E26" s="9" t="s">
        <v>39</v>
      </c>
      <c r="F26" s="9" t="s">
        <v>40</v>
      </c>
      <c r="G26" s="9" t="s">
        <v>75</v>
      </c>
      <c r="H26" s="9" t="s">
        <v>42</v>
      </c>
      <c r="I26" s="9" t="s">
        <v>42</v>
      </c>
      <c r="J26" s="9" t="s">
        <v>42</v>
      </c>
      <c r="K26" s="9"/>
      <c r="L26" s="9"/>
      <c r="M26" s="9"/>
      <c r="N26" s="9"/>
      <c r="O26" s="9"/>
      <c r="P26" s="10">
        <f>IF(H26&lt;&gt;"","a","")</f>
        <v>0</v>
      </c>
      <c r="Q26" s="10">
        <f>IF(I26&lt;&gt;"","b","")</f>
        <v>0</v>
      </c>
      <c r="R26" s="10">
        <f>IF(J26&lt;&gt;"","c","")</f>
        <v>0</v>
      </c>
      <c r="S26" s="10">
        <f>IF(K26&lt;&gt;"","d","")</f>
        <v>0</v>
      </c>
      <c r="T26" s="10">
        <f>IF(L26&lt;&gt;"","e","")</f>
        <v>0</v>
      </c>
      <c r="U26" s="10">
        <f>IF(M26&lt;&gt;"","f","")</f>
        <v>0</v>
      </c>
      <c r="V26" s="10">
        <f>IF(N26&lt;&gt;"","g","")</f>
        <v>0</v>
      </c>
      <c r="W26" s="10">
        <f>P26&amp;Q26&amp;R26&amp;S26&amp;T26&amp;U26&amp;V26</f>
        <v>0</v>
      </c>
      <c r="X26" s="10">
        <f>IF(W26="","",VLOOKUP(W26,AA2:AD58,2,0))</f>
        <v>0</v>
      </c>
      <c r="Y26" s="10">
        <f>IF(X26="","",VLOOKUP(W26,AA2:AD58,3,0))</f>
        <v>0</v>
      </c>
      <c r="Z26" s="10">
        <f>IF(Y26="","",VLOOKUP(W26,AA2:AD58,4,0))</f>
        <v>0</v>
      </c>
      <c r="AA26" s="8" t="s">
        <v>274</v>
      </c>
      <c r="AB26" s="8" t="s">
        <v>29</v>
      </c>
      <c r="AC26" s="8" t="s">
        <v>30</v>
      </c>
      <c r="AD26" s="8" t="s">
        <v>33</v>
      </c>
    </row>
    <row r="27" spans="1:30" ht="30" customHeight="1">
      <c r="A27" s="9">
        <v>24</v>
      </c>
      <c r="B27" s="9" t="s">
        <v>14</v>
      </c>
      <c r="C27" s="9" t="s">
        <v>80</v>
      </c>
      <c r="D27" s="9"/>
      <c r="E27" s="9" t="s">
        <v>39</v>
      </c>
      <c r="F27" s="9" t="s">
        <v>40</v>
      </c>
      <c r="G27" s="9" t="s">
        <v>75</v>
      </c>
      <c r="H27" s="9" t="s">
        <v>42</v>
      </c>
      <c r="I27" s="9"/>
      <c r="J27" s="9"/>
      <c r="K27" s="9"/>
      <c r="L27" s="9"/>
      <c r="M27" s="9"/>
      <c r="N27" s="9"/>
      <c r="O27" s="9"/>
      <c r="P27" s="10">
        <f>IF(H27&lt;&gt;"","a","")</f>
        <v>0</v>
      </c>
      <c r="Q27" s="10">
        <f>IF(I27&lt;&gt;"","b","")</f>
        <v>0</v>
      </c>
      <c r="R27" s="10">
        <f>IF(J27&lt;&gt;"","c","")</f>
        <v>0</v>
      </c>
      <c r="S27" s="10">
        <f>IF(K27&lt;&gt;"","d","")</f>
        <v>0</v>
      </c>
      <c r="T27" s="10">
        <f>IF(L27&lt;&gt;"","e","")</f>
        <v>0</v>
      </c>
      <c r="U27" s="10">
        <f>IF(M27&lt;&gt;"","f","")</f>
        <v>0</v>
      </c>
      <c r="V27" s="10">
        <f>IF(N27&lt;&gt;"","g","")</f>
        <v>0</v>
      </c>
      <c r="W27" s="10">
        <f>P27&amp;Q27&amp;R27&amp;S27&amp;T27&amp;U27&amp;V27</f>
        <v>0</v>
      </c>
      <c r="X27" s="10">
        <f>IF(W27="","",VLOOKUP(W27,AA2:AD58,2,0))</f>
        <v>0</v>
      </c>
      <c r="Y27" s="10">
        <f>IF(X27="","",VLOOKUP(W27,AA2:AD58,3,0))</f>
        <v>0</v>
      </c>
      <c r="Z27" s="10">
        <f>IF(Y27="","",VLOOKUP(W27,AA2:AD58,4,0))</f>
        <v>0</v>
      </c>
      <c r="AA27" s="8" t="s">
        <v>275</v>
      </c>
      <c r="AB27" s="8" t="s">
        <v>29</v>
      </c>
      <c r="AC27" s="8" t="s">
        <v>30</v>
      </c>
      <c r="AD27" s="8" t="s">
        <v>34</v>
      </c>
    </row>
    <row r="28" spans="1:30" ht="30" customHeight="1">
      <c r="A28" s="9">
        <v>25</v>
      </c>
      <c r="B28" s="9" t="s">
        <v>14</v>
      </c>
      <c r="C28" s="9" t="s">
        <v>81</v>
      </c>
      <c r="D28" s="9" t="s">
        <v>82</v>
      </c>
      <c r="E28" s="9" t="s">
        <v>39</v>
      </c>
      <c r="F28" s="9" t="s">
        <v>40</v>
      </c>
      <c r="G28" s="9" t="s">
        <v>83</v>
      </c>
      <c r="H28" s="9" t="s">
        <v>42</v>
      </c>
      <c r="I28" s="9"/>
      <c r="J28" s="9"/>
      <c r="K28" s="9"/>
      <c r="L28" s="9"/>
      <c r="M28" s="9"/>
      <c r="N28" s="9"/>
      <c r="O28" s="9"/>
      <c r="P28" s="10">
        <f>IF(H28&lt;&gt;"","a","")</f>
        <v>0</v>
      </c>
      <c r="Q28" s="10">
        <f>IF(I28&lt;&gt;"","b","")</f>
        <v>0</v>
      </c>
      <c r="R28" s="10">
        <f>IF(J28&lt;&gt;"","c","")</f>
        <v>0</v>
      </c>
      <c r="S28" s="10">
        <f>IF(K28&lt;&gt;"","d","")</f>
        <v>0</v>
      </c>
      <c r="T28" s="10">
        <f>IF(L28&lt;&gt;"","e","")</f>
        <v>0</v>
      </c>
      <c r="U28" s="10">
        <f>IF(M28&lt;&gt;"","f","")</f>
        <v>0</v>
      </c>
      <c r="V28" s="10">
        <f>IF(N28&lt;&gt;"","g","")</f>
        <v>0</v>
      </c>
      <c r="W28" s="10">
        <f>P28&amp;Q28&amp;R28&amp;S28&amp;T28&amp;U28&amp;V28</f>
        <v>0</v>
      </c>
      <c r="X28" s="10">
        <f>IF(W28="","",VLOOKUP(W28,AA2:AD58,2,0))</f>
        <v>0</v>
      </c>
      <c r="Y28" s="10">
        <f>IF(X28="","",VLOOKUP(W28,AA2:AD58,3,0))</f>
        <v>0</v>
      </c>
      <c r="Z28" s="10">
        <f>IF(Y28="","",VLOOKUP(W28,AA2:AD58,4,0))</f>
        <v>0</v>
      </c>
      <c r="AA28" s="8" t="s">
        <v>276</v>
      </c>
      <c r="AB28" s="8" t="s">
        <v>29</v>
      </c>
      <c r="AC28" s="8" t="s">
        <v>30</v>
      </c>
      <c r="AD28" s="8" t="s">
        <v>35</v>
      </c>
    </row>
    <row r="29" spans="1:30" ht="30" customHeight="1">
      <c r="A29" s="9">
        <v>26</v>
      </c>
      <c r="B29" s="9" t="s">
        <v>14</v>
      </c>
      <c r="C29" s="9" t="s">
        <v>84</v>
      </c>
      <c r="D29" s="9" t="s">
        <v>85</v>
      </c>
      <c r="E29" s="9" t="s">
        <v>39</v>
      </c>
      <c r="F29" s="9" t="s">
        <v>40</v>
      </c>
      <c r="G29" s="9" t="s">
        <v>83</v>
      </c>
      <c r="H29" s="9" t="s">
        <v>42</v>
      </c>
      <c r="I29" s="9"/>
      <c r="J29" s="9"/>
      <c r="K29" s="9"/>
      <c r="L29" s="9"/>
      <c r="M29" s="9"/>
      <c r="N29" s="9"/>
      <c r="O29" s="9"/>
      <c r="P29" s="10">
        <f>IF(H29&lt;&gt;"","a","")</f>
        <v>0</v>
      </c>
      <c r="Q29" s="10">
        <f>IF(I29&lt;&gt;"","b","")</f>
        <v>0</v>
      </c>
      <c r="R29" s="10">
        <f>IF(J29&lt;&gt;"","c","")</f>
        <v>0</v>
      </c>
      <c r="S29" s="10">
        <f>IF(K29&lt;&gt;"","d","")</f>
        <v>0</v>
      </c>
      <c r="T29" s="10">
        <f>IF(L29&lt;&gt;"","e","")</f>
        <v>0</v>
      </c>
      <c r="U29" s="10">
        <f>IF(M29&lt;&gt;"","f","")</f>
        <v>0</v>
      </c>
      <c r="V29" s="10">
        <f>IF(N29&lt;&gt;"","g","")</f>
        <v>0</v>
      </c>
      <c r="W29" s="10">
        <f>P29&amp;Q29&amp;R29&amp;S29&amp;T29&amp;U29&amp;V29</f>
        <v>0</v>
      </c>
      <c r="X29" s="10">
        <f>IF(W29="","",VLOOKUP(W29,AA2:AD58,2,0))</f>
        <v>0</v>
      </c>
      <c r="Y29" s="10">
        <f>IF(X29="","",VLOOKUP(W29,AA2:AD58,3,0))</f>
        <v>0</v>
      </c>
      <c r="Z29" s="10">
        <f>IF(Y29="","",VLOOKUP(W29,AA2:AD58,4,0))</f>
        <v>0</v>
      </c>
      <c r="AA29" s="8" t="s">
        <v>277</v>
      </c>
      <c r="AB29" s="8" t="s">
        <v>29</v>
      </c>
      <c r="AC29" s="8" t="s">
        <v>31</v>
      </c>
      <c r="AD29" s="8" t="s">
        <v>32</v>
      </c>
    </row>
    <row r="30" spans="1:30" ht="30" customHeight="1">
      <c r="A30" s="9">
        <v>27</v>
      </c>
      <c r="B30" s="9" t="s">
        <v>14</v>
      </c>
      <c r="C30" s="9" t="s">
        <v>86</v>
      </c>
      <c r="D30" s="9" t="s">
        <v>87</v>
      </c>
      <c r="E30" s="9" t="s">
        <v>39</v>
      </c>
      <c r="F30" s="9" t="s">
        <v>40</v>
      </c>
      <c r="G30" s="9" t="s">
        <v>83</v>
      </c>
      <c r="H30" s="9" t="s">
        <v>42</v>
      </c>
      <c r="I30" s="9"/>
      <c r="J30" s="9"/>
      <c r="K30" s="9"/>
      <c r="L30" s="9"/>
      <c r="M30" s="9"/>
      <c r="N30" s="9"/>
      <c r="O30" s="9"/>
      <c r="P30" s="10">
        <f>IF(H30&lt;&gt;"","a","")</f>
        <v>0</v>
      </c>
      <c r="Q30" s="10">
        <f>IF(I30&lt;&gt;"","b","")</f>
        <v>0</v>
      </c>
      <c r="R30" s="10">
        <f>IF(J30&lt;&gt;"","c","")</f>
        <v>0</v>
      </c>
      <c r="S30" s="10">
        <f>IF(K30&lt;&gt;"","d","")</f>
        <v>0</v>
      </c>
      <c r="T30" s="10">
        <f>IF(L30&lt;&gt;"","e","")</f>
        <v>0</v>
      </c>
      <c r="U30" s="10">
        <f>IF(M30&lt;&gt;"","f","")</f>
        <v>0</v>
      </c>
      <c r="V30" s="10">
        <f>IF(N30&lt;&gt;"","g","")</f>
        <v>0</v>
      </c>
      <c r="W30" s="10">
        <f>P30&amp;Q30&amp;R30&amp;S30&amp;T30&amp;U30&amp;V30</f>
        <v>0</v>
      </c>
      <c r="X30" s="10">
        <f>IF(W30="","",VLOOKUP(W30,AA2:AD58,2,0))</f>
        <v>0</v>
      </c>
      <c r="Y30" s="10">
        <f>IF(X30="","",VLOOKUP(W30,AA2:AD58,3,0))</f>
        <v>0</v>
      </c>
      <c r="Z30" s="10">
        <f>IF(Y30="","",VLOOKUP(W30,AA2:AD58,4,0))</f>
        <v>0</v>
      </c>
      <c r="AA30" s="8" t="s">
        <v>278</v>
      </c>
      <c r="AB30" s="8" t="s">
        <v>29</v>
      </c>
      <c r="AC30" s="8" t="s">
        <v>31</v>
      </c>
      <c r="AD30" s="8" t="s">
        <v>33</v>
      </c>
    </row>
    <row r="31" spans="1:30" ht="30" customHeight="1">
      <c r="A31" s="9">
        <v>28</v>
      </c>
      <c r="B31" s="9" t="s">
        <v>14</v>
      </c>
      <c r="C31" s="9" t="s">
        <v>88</v>
      </c>
      <c r="D31" s="9"/>
      <c r="E31" s="9" t="s">
        <v>39</v>
      </c>
      <c r="F31" s="9" t="s">
        <v>40</v>
      </c>
      <c r="G31" s="9" t="s">
        <v>83</v>
      </c>
      <c r="H31" s="9" t="s">
        <v>42</v>
      </c>
      <c r="I31" s="9"/>
      <c r="J31" s="9"/>
      <c r="K31" s="9"/>
      <c r="L31" s="9"/>
      <c r="M31" s="9"/>
      <c r="N31" s="9"/>
      <c r="O31" s="9"/>
      <c r="P31" s="10">
        <f>IF(H31&lt;&gt;"","a","")</f>
        <v>0</v>
      </c>
      <c r="Q31" s="10">
        <f>IF(I31&lt;&gt;"","b","")</f>
        <v>0</v>
      </c>
      <c r="R31" s="10">
        <f>IF(J31&lt;&gt;"","c","")</f>
        <v>0</v>
      </c>
      <c r="S31" s="10">
        <f>IF(K31&lt;&gt;"","d","")</f>
        <v>0</v>
      </c>
      <c r="T31" s="10">
        <f>IF(L31&lt;&gt;"","e","")</f>
        <v>0</v>
      </c>
      <c r="U31" s="10">
        <f>IF(M31&lt;&gt;"","f","")</f>
        <v>0</v>
      </c>
      <c r="V31" s="10">
        <f>IF(N31&lt;&gt;"","g","")</f>
        <v>0</v>
      </c>
      <c r="W31" s="10">
        <f>P31&amp;Q31&amp;R31&amp;S31&amp;T31&amp;U31&amp;V31</f>
        <v>0</v>
      </c>
      <c r="X31" s="10">
        <f>IF(W31="","",VLOOKUP(W31,AA2:AD58,2,0))</f>
        <v>0</v>
      </c>
      <c r="Y31" s="10">
        <f>IF(X31="","",VLOOKUP(W31,AA2:AD58,3,0))</f>
        <v>0</v>
      </c>
      <c r="Z31" s="10">
        <f>IF(Y31="","",VLOOKUP(W31,AA2:AD58,4,0))</f>
        <v>0</v>
      </c>
      <c r="AA31" s="8" t="s">
        <v>279</v>
      </c>
      <c r="AB31" s="8" t="s">
        <v>29</v>
      </c>
      <c r="AC31" s="8" t="s">
        <v>31</v>
      </c>
      <c r="AD31" s="8" t="s">
        <v>34</v>
      </c>
    </row>
    <row r="32" spans="1:30" ht="30" customHeight="1">
      <c r="A32" s="9">
        <v>29</v>
      </c>
      <c r="B32" s="9" t="s">
        <v>14</v>
      </c>
      <c r="C32" s="9" t="s">
        <v>89</v>
      </c>
      <c r="D32" s="9" t="s">
        <v>90</v>
      </c>
      <c r="E32" s="9" t="s">
        <v>39</v>
      </c>
      <c r="F32" s="9" t="s">
        <v>40</v>
      </c>
      <c r="G32" s="9" t="s">
        <v>83</v>
      </c>
      <c r="H32" s="9" t="s">
        <v>42</v>
      </c>
      <c r="I32" s="9"/>
      <c r="J32" s="9"/>
      <c r="K32" s="9"/>
      <c r="L32" s="9"/>
      <c r="M32" s="9"/>
      <c r="N32" s="9"/>
      <c r="O32" s="9"/>
      <c r="P32" s="10">
        <f>IF(H32&lt;&gt;"","a","")</f>
        <v>0</v>
      </c>
      <c r="Q32" s="10">
        <f>IF(I32&lt;&gt;"","b","")</f>
        <v>0</v>
      </c>
      <c r="R32" s="10">
        <f>IF(J32&lt;&gt;"","c","")</f>
        <v>0</v>
      </c>
      <c r="S32" s="10">
        <f>IF(K32&lt;&gt;"","d","")</f>
        <v>0</v>
      </c>
      <c r="T32" s="10">
        <f>IF(L32&lt;&gt;"","e","")</f>
        <v>0</v>
      </c>
      <c r="U32" s="10">
        <f>IF(M32&lt;&gt;"","f","")</f>
        <v>0</v>
      </c>
      <c r="V32" s="10">
        <f>IF(N32&lt;&gt;"","g","")</f>
        <v>0</v>
      </c>
      <c r="W32" s="10">
        <f>P32&amp;Q32&amp;R32&amp;S32&amp;T32&amp;U32&amp;V32</f>
        <v>0</v>
      </c>
      <c r="X32" s="10">
        <f>IF(W32="","",VLOOKUP(W32,AA2:AD58,2,0))</f>
        <v>0</v>
      </c>
      <c r="Y32" s="10">
        <f>IF(X32="","",VLOOKUP(W32,AA2:AD58,3,0))</f>
        <v>0</v>
      </c>
      <c r="Z32" s="10">
        <f>IF(Y32="","",VLOOKUP(W32,AA2:AD58,4,0))</f>
        <v>0</v>
      </c>
      <c r="AA32" s="8" t="s">
        <v>280</v>
      </c>
      <c r="AB32" s="8" t="s">
        <v>29</v>
      </c>
      <c r="AC32" s="8" t="s">
        <v>31</v>
      </c>
      <c r="AD32" s="8" t="s">
        <v>35</v>
      </c>
    </row>
    <row r="33" spans="1:30" ht="30" customHeight="1">
      <c r="A33" s="9">
        <v>30</v>
      </c>
      <c r="B33" s="9" t="s">
        <v>14</v>
      </c>
      <c r="C33" s="9" t="s">
        <v>91</v>
      </c>
      <c r="D33" s="9"/>
      <c r="E33" s="9" t="s">
        <v>39</v>
      </c>
      <c r="F33" s="9" t="s">
        <v>40</v>
      </c>
      <c r="G33" s="9" t="s">
        <v>83</v>
      </c>
      <c r="H33" s="9" t="s">
        <v>42</v>
      </c>
      <c r="I33" s="9"/>
      <c r="J33" s="9"/>
      <c r="K33" s="9"/>
      <c r="L33" s="9"/>
      <c r="M33" s="9"/>
      <c r="N33" s="9"/>
      <c r="O33" s="9"/>
      <c r="P33" s="10">
        <f>IF(H33&lt;&gt;"","a","")</f>
        <v>0</v>
      </c>
      <c r="Q33" s="10">
        <f>IF(I33&lt;&gt;"","b","")</f>
        <v>0</v>
      </c>
      <c r="R33" s="10">
        <f>IF(J33&lt;&gt;"","c","")</f>
        <v>0</v>
      </c>
      <c r="S33" s="10">
        <f>IF(K33&lt;&gt;"","d","")</f>
        <v>0</v>
      </c>
      <c r="T33" s="10">
        <f>IF(L33&lt;&gt;"","e","")</f>
        <v>0</v>
      </c>
      <c r="U33" s="10">
        <f>IF(M33&lt;&gt;"","f","")</f>
        <v>0</v>
      </c>
      <c r="V33" s="10">
        <f>IF(N33&lt;&gt;"","g","")</f>
        <v>0</v>
      </c>
      <c r="W33" s="10">
        <f>P33&amp;Q33&amp;R33&amp;S33&amp;T33&amp;U33&amp;V33</f>
        <v>0</v>
      </c>
      <c r="X33" s="10">
        <f>IF(W33="","",VLOOKUP(W33,AA2:AD58,2,0))</f>
        <v>0</v>
      </c>
      <c r="Y33" s="10">
        <f>IF(X33="","",VLOOKUP(W33,AA2:AD58,3,0))</f>
        <v>0</v>
      </c>
      <c r="Z33" s="10">
        <f>IF(Y33="","",VLOOKUP(W33,AA2:AD58,4,0))</f>
        <v>0</v>
      </c>
      <c r="AA33" s="8" t="s">
        <v>281</v>
      </c>
      <c r="AB33" s="8" t="s">
        <v>29</v>
      </c>
      <c r="AC33" s="8" t="s">
        <v>32</v>
      </c>
      <c r="AD33" s="8" t="s">
        <v>33</v>
      </c>
    </row>
    <row r="34" spans="1:30" ht="30" customHeight="1">
      <c r="A34" s="9">
        <v>31</v>
      </c>
      <c r="B34" s="9" t="s">
        <v>14</v>
      </c>
      <c r="C34" s="9" t="s">
        <v>92</v>
      </c>
      <c r="D34" s="9"/>
      <c r="E34" s="9" t="s">
        <v>39</v>
      </c>
      <c r="F34" s="9" t="s">
        <v>40</v>
      </c>
      <c r="G34" s="9" t="s">
        <v>83</v>
      </c>
      <c r="H34" s="9" t="s">
        <v>42</v>
      </c>
      <c r="I34" s="9"/>
      <c r="J34" s="9"/>
      <c r="K34" s="9"/>
      <c r="L34" s="9"/>
      <c r="M34" s="9"/>
      <c r="N34" s="9"/>
      <c r="O34" s="9"/>
      <c r="P34" s="10">
        <f>IF(H34&lt;&gt;"","a","")</f>
        <v>0</v>
      </c>
      <c r="Q34" s="10">
        <f>IF(I34&lt;&gt;"","b","")</f>
        <v>0</v>
      </c>
      <c r="R34" s="10">
        <f>IF(J34&lt;&gt;"","c","")</f>
        <v>0</v>
      </c>
      <c r="S34" s="10">
        <f>IF(K34&lt;&gt;"","d","")</f>
        <v>0</v>
      </c>
      <c r="T34" s="10">
        <f>IF(L34&lt;&gt;"","e","")</f>
        <v>0</v>
      </c>
      <c r="U34" s="10">
        <f>IF(M34&lt;&gt;"","f","")</f>
        <v>0</v>
      </c>
      <c r="V34" s="10">
        <f>IF(N34&lt;&gt;"","g","")</f>
        <v>0</v>
      </c>
      <c r="W34" s="10">
        <f>P34&amp;Q34&amp;R34&amp;S34&amp;T34&amp;U34&amp;V34</f>
        <v>0</v>
      </c>
      <c r="X34" s="10">
        <f>IF(W34="","",VLOOKUP(W34,AA2:AD58,2,0))</f>
        <v>0</v>
      </c>
      <c r="Y34" s="10">
        <f>IF(X34="","",VLOOKUP(W34,AA2:AD58,3,0))</f>
        <v>0</v>
      </c>
      <c r="Z34" s="10">
        <f>IF(Y34="","",VLOOKUP(W34,AA2:AD58,4,0))</f>
        <v>0</v>
      </c>
      <c r="AA34" s="8" t="s">
        <v>234</v>
      </c>
      <c r="AB34" s="8" t="s">
        <v>29</v>
      </c>
      <c r="AC34" s="8" t="s">
        <v>32</v>
      </c>
      <c r="AD34" s="8" t="s">
        <v>34</v>
      </c>
    </row>
    <row r="35" spans="1:30" ht="30" customHeight="1">
      <c r="A35" s="9">
        <v>32</v>
      </c>
      <c r="B35" s="9" t="s">
        <v>14</v>
      </c>
      <c r="C35" s="9" t="s">
        <v>91</v>
      </c>
      <c r="D35" s="9"/>
      <c r="E35" s="9" t="s">
        <v>39</v>
      </c>
      <c r="F35" s="9" t="s">
        <v>40</v>
      </c>
      <c r="G35" s="9" t="s">
        <v>83</v>
      </c>
      <c r="H35" s="9" t="s">
        <v>42</v>
      </c>
      <c r="I35" s="9"/>
      <c r="J35" s="9"/>
      <c r="K35" s="9"/>
      <c r="L35" s="9"/>
      <c r="M35" s="9"/>
      <c r="N35" s="9"/>
      <c r="O35" s="9"/>
      <c r="P35" s="10">
        <f>IF(H35&lt;&gt;"","a","")</f>
        <v>0</v>
      </c>
      <c r="Q35" s="10">
        <f>IF(I35&lt;&gt;"","b","")</f>
        <v>0</v>
      </c>
      <c r="R35" s="10">
        <f>IF(J35&lt;&gt;"","c","")</f>
        <v>0</v>
      </c>
      <c r="S35" s="10">
        <f>IF(K35&lt;&gt;"","d","")</f>
        <v>0</v>
      </c>
      <c r="T35" s="10">
        <f>IF(L35&lt;&gt;"","e","")</f>
        <v>0</v>
      </c>
      <c r="U35" s="10">
        <f>IF(M35&lt;&gt;"","f","")</f>
        <v>0</v>
      </c>
      <c r="V35" s="10">
        <f>IF(N35&lt;&gt;"","g","")</f>
        <v>0</v>
      </c>
      <c r="W35" s="10">
        <f>P35&amp;Q35&amp;R35&amp;S35&amp;T35&amp;U35&amp;V35</f>
        <v>0</v>
      </c>
      <c r="X35" s="10">
        <f>IF(W35="","",VLOOKUP(W35,AA2:AD58,2,0))</f>
        <v>0</v>
      </c>
      <c r="Y35" s="10">
        <f>IF(X35="","",VLOOKUP(W35,AA2:AD58,3,0))</f>
        <v>0</v>
      </c>
      <c r="Z35" s="10">
        <f>IF(Y35="","",VLOOKUP(W35,AA2:AD58,4,0))</f>
        <v>0</v>
      </c>
      <c r="AA35" s="8" t="s">
        <v>282</v>
      </c>
      <c r="AB35" s="8" t="s">
        <v>29</v>
      </c>
      <c r="AC35" s="8" t="s">
        <v>32</v>
      </c>
      <c r="AD35" s="8" t="s">
        <v>35</v>
      </c>
    </row>
    <row r="36" spans="1:30" ht="30" customHeight="1">
      <c r="A36" s="9">
        <v>33</v>
      </c>
      <c r="B36" s="9" t="s">
        <v>14</v>
      </c>
      <c r="C36" s="9" t="s">
        <v>93</v>
      </c>
      <c r="D36" s="9" t="s">
        <v>94</v>
      </c>
      <c r="E36" s="9" t="s">
        <v>39</v>
      </c>
      <c r="F36" s="9" t="s">
        <v>40</v>
      </c>
      <c r="G36" s="9" t="s">
        <v>83</v>
      </c>
      <c r="H36" s="9" t="s">
        <v>42</v>
      </c>
      <c r="I36" s="9"/>
      <c r="J36" s="9"/>
      <c r="K36" s="9"/>
      <c r="L36" s="9"/>
      <c r="M36" s="9"/>
      <c r="N36" s="9"/>
      <c r="O36" s="9"/>
      <c r="P36" s="10">
        <f>IF(H36&lt;&gt;"","a","")</f>
        <v>0</v>
      </c>
      <c r="Q36" s="10">
        <f>IF(I36&lt;&gt;"","b","")</f>
        <v>0</v>
      </c>
      <c r="R36" s="10">
        <f>IF(J36&lt;&gt;"","c","")</f>
        <v>0</v>
      </c>
      <c r="S36" s="10">
        <f>IF(K36&lt;&gt;"","d","")</f>
        <v>0</v>
      </c>
      <c r="T36" s="10">
        <f>IF(L36&lt;&gt;"","e","")</f>
        <v>0</v>
      </c>
      <c r="U36" s="10">
        <f>IF(M36&lt;&gt;"","f","")</f>
        <v>0</v>
      </c>
      <c r="V36" s="10">
        <f>IF(N36&lt;&gt;"","g","")</f>
        <v>0</v>
      </c>
      <c r="W36" s="10">
        <f>P36&amp;Q36&amp;R36&amp;S36&amp;T36&amp;U36&amp;V36</f>
        <v>0</v>
      </c>
      <c r="X36" s="10">
        <f>IF(W36="","",VLOOKUP(W36,AA2:AD58,2,0))</f>
        <v>0</v>
      </c>
      <c r="Y36" s="10">
        <f>IF(X36="","",VLOOKUP(W36,AA2:AD58,3,0))</f>
        <v>0</v>
      </c>
      <c r="Z36" s="10">
        <f>IF(Y36="","",VLOOKUP(W36,AA2:AD58,4,0))</f>
        <v>0</v>
      </c>
      <c r="AA36" s="8" t="s">
        <v>283</v>
      </c>
      <c r="AB36" s="8" t="s">
        <v>29</v>
      </c>
      <c r="AC36" s="8" t="s">
        <v>33</v>
      </c>
      <c r="AD36" s="8" t="s">
        <v>34</v>
      </c>
    </row>
    <row r="37" spans="1:30" ht="30" customHeight="1">
      <c r="A37" s="9">
        <v>34</v>
      </c>
      <c r="B37" s="9" t="s">
        <v>14</v>
      </c>
      <c r="C37" s="9" t="s">
        <v>95</v>
      </c>
      <c r="D37" s="9" t="s">
        <v>94</v>
      </c>
      <c r="E37" s="9" t="s">
        <v>39</v>
      </c>
      <c r="F37" s="9" t="s">
        <v>40</v>
      </c>
      <c r="G37" s="9" t="s">
        <v>83</v>
      </c>
      <c r="H37" s="9" t="s">
        <v>42</v>
      </c>
      <c r="I37" s="9"/>
      <c r="J37" s="9"/>
      <c r="K37" s="9"/>
      <c r="L37" s="9"/>
      <c r="M37" s="9"/>
      <c r="N37" s="9"/>
      <c r="O37" s="9"/>
      <c r="P37" s="10">
        <f>IF(H37&lt;&gt;"","a","")</f>
        <v>0</v>
      </c>
      <c r="Q37" s="10">
        <f>IF(I37&lt;&gt;"","b","")</f>
        <v>0</v>
      </c>
      <c r="R37" s="10">
        <f>IF(J37&lt;&gt;"","c","")</f>
        <v>0</v>
      </c>
      <c r="S37" s="10">
        <f>IF(K37&lt;&gt;"","d","")</f>
        <v>0</v>
      </c>
      <c r="T37" s="10">
        <f>IF(L37&lt;&gt;"","e","")</f>
        <v>0</v>
      </c>
      <c r="U37" s="10">
        <f>IF(M37&lt;&gt;"","f","")</f>
        <v>0</v>
      </c>
      <c r="V37" s="10">
        <f>IF(N37&lt;&gt;"","g","")</f>
        <v>0</v>
      </c>
      <c r="W37" s="10">
        <f>P37&amp;Q37&amp;R37&amp;S37&amp;T37&amp;U37&amp;V37</f>
        <v>0</v>
      </c>
      <c r="X37" s="10">
        <f>IF(W37="","",VLOOKUP(W37,AA2:AD58,2,0))</f>
        <v>0</v>
      </c>
      <c r="Y37" s="10">
        <f>IF(X37="","",VLOOKUP(W37,AA2:AD58,3,0))</f>
        <v>0</v>
      </c>
      <c r="Z37" s="10">
        <f>IF(Y37="","",VLOOKUP(W37,AA2:AD58,4,0))</f>
        <v>0</v>
      </c>
      <c r="AA37" s="8" t="s">
        <v>284</v>
      </c>
      <c r="AB37" s="8" t="s">
        <v>29</v>
      </c>
      <c r="AC37" s="8" t="s">
        <v>33</v>
      </c>
      <c r="AD37" s="8" t="s">
        <v>35</v>
      </c>
    </row>
    <row r="38" spans="1:30" ht="30" customHeight="1">
      <c r="A38" s="9">
        <v>35</v>
      </c>
      <c r="B38" s="9" t="s">
        <v>14</v>
      </c>
      <c r="C38" s="9" t="s">
        <v>96</v>
      </c>
      <c r="D38" s="9" t="s">
        <v>97</v>
      </c>
      <c r="E38" s="9" t="s">
        <v>39</v>
      </c>
      <c r="F38" s="9" t="s">
        <v>40</v>
      </c>
      <c r="G38" s="9" t="s">
        <v>83</v>
      </c>
      <c r="H38" s="9"/>
      <c r="I38" s="9"/>
      <c r="J38" s="9"/>
      <c r="K38" s="9"/>
      <c r="L38" s="9"/>
      <c r="M38" s="9"/>
      <c r="N38" s="9"/>
      <c r="O38" s="9"/>
      <c r="P38" s="10">
        <f>IF(H38&lt;&gt;"","a","")</f>
        <v>0</v>
      </c>
      <c r="Q38" s="10">
        <f>IF(I38&lt;&gt;"","b","")</f>
        <v>0</v>
      </c>
      <c r="R38" s="10">
        <f>IF(J38&lt;&gt;"","c","")</f>
        <v>0</v>
      </c>
      <c r="S38" s="10">
        <f>IF(K38&lt;&gt;"","d","")</f>
        <v>0</v>
      </c>
      <c r="T38" s="10">
        <f>IF(L38&lt;&gt;"","e","")</f>
        <v>0</v>
      </c>
      <c r="U38" s="10">
        <f>IF(M38&lt;&gt;"","f","")</f>
        <v>0</v>
      </c>
      <c r="V38" s="10">
        <f>IF(N38&lt;&gt;"","g","")</f>
        <v>0</v>
      </c>
      <c r="W38" s="10">
        <f>P38&amp;Q38&amp;R38&amp;S38&amp;T38&amp;U38&amp;V38</f>
        <v>0</v>
      </c>
      <c r="X38" s="10">
        <f>IF(W38="","",VLOOKUP(W38,AA2:AD58,2,0))</f>
        <v>0</v>
      </c>
      <c r="Y38" s="10">
        <f>IF(X38="","",VLOOKUP(W38,AA2:AD58,3,0))</f>
        <v>0</v>
      </c>
      <c r="Z38" s="10">
        <f>IF(Y38="","",VLOOKUP(W38,AA2:AD58,4,0))</f>
        <v>0</v>
      </c>
      <c r="AA38" s="8" t="s">
        <v>285</v>
      </c>
      <c r="AB38" s="8" t="s">
        <v>30</v>
      </c>
      <c r="AC38" s="8" t="s">
        <v>31</v>
      </c>
      <c r="AD38" s="8" t="s">
        <v>32</v>
      </c>
    </row>
    <row r="39" spans="1:30" ht="30" customHeight="1">
      <c r="A39" s="9">
        <v>36</v>
      </c>
      <c r="B39" s="9" t="s">
        <v>14</v>
      </c>
      <c r="C39" s="9" t="s">
        <v>98</v>
      </c>
      <c r="D39" s="9" t="s">
        <v>99</v>
      </c>
      <c r="E39" s="9" t="s">
        <v>39</v>
      </c>
      <c r="F39" s="9" t="s">
        <v>40</v>
      </c>
      <c r="G39" s="9" t="s">
        <v>83</v>
      </c>
      <c r="H39" s="9" t="s">
        <v>42</v>
      </c>
      <c r="I39" s="9"/>
      <c r="J39" s="9"/>
      <c r="K39" s="9"/>
      <c r="L39" s="9"/>
      <c r="M39" s="9"/>
      <c r="N39" s="9"/>
      <c r="O39" s="9"/>
      <c r="P39" s="10">
        <f>IF(H39&lt;&gt;"","a","")</f>
        <v>0</v>
      </c>
      <c r="Q39" s="10">
        <f>IF(I39&lt;&gt;"","b","")</f>
        <v>0</v>
      </c>
      <c r="R39" s="10">
        <f>IF(J39&lt;&gt;"","c","")</f>
        <v>0</v>
      </c>
      <c r="S39" s="10">
        <f>IF(K39&lt;&gt;"","d","")</f>
        <v>0</v>
      </c>
      <c r="T39" s="10">
        <f>IF(L39&lt;&gt;"","e","")</f>
        <v>0</v>
      </c>
      <c r="U39" s="10">
        <f>IF(M39&lt;&gt;"","f","")</f>
        <v>0</v>
      </c>
      <c r="V39" s="10">
        <f>IF(N39&lt;&gt;"","g","")</f>
        <v>0</v>
      </c>
      <c r="W39" s="10">
        <f>P39&amp;Q39&amp;R39&amp;S39&amp;T39&amp;U39&amp;V39</f>
        <v>0</v>
      </c>
      <c r="X39" s="10">
        <f>IF(W39="","",VLOOKUP(W39,AA2:AD58,2,0))</f>
        <v>0</v>
      </c>
      <c r="Y39" s="10">
        <f>IF(X39="","",VLOOKUP(W39,AA2:AD58,3,0))</f>
        <v>0</v>
      </c>
      <c r="Z39" s="10">
        <f>IF(Y39="","",VLOOKUP(W39,AA2:AD58,4,0))</f>
        <v>0</v>
      </c>
      <c r="AA39" s="8" t="s">
        <v>286</v>
      </c>
      <c r="AB39" s="8" t="s">
        <v>30</v>
      </c>
      <c r="AC39" s="8" t="s">
        <v>31</v>
      </c>
      <c r="AD39" s="8" t="s">
        <v>33</v>
      </c>
    </row>
    <row r="40" spans="1:30" ht="30" customHeight="1">
      <c r="A40" s="9">
        <v>37</v>
      </c>
      <c r="B40" s="9" t="s">
        <v>14</v>
      </c>
      <c r="C40" s="9" t="s">
        <v>91</v>
      </c>
      <c r="D40" s="9" t="s">
        <v>97</v>
      </c>
      <c r="E40" s="9" t="s">
        <v>39</v>
      </c>
      <c r="F40" s="9" t="s">
        <v>40</v>
      </c>
      <c r="G40" s="9" t="s">
        <v>83</v>
      </c>
      <c r="H40" s="9"/>
      <c r="I40" s="9"/>
      <c r="J40" s="9"/>
      <c r="K40" s="9"/>
      <c r="L40" s="9"/>
      <c r="M40" s="9"/>
      <c r="N40" s="9"/>
      <c r="O40" s="9"/>
      <c r="P40" s="10">
        <f>IF(H40&lt;&gt;"","a","")</f>
        <v>0</v>
      </c>
      <c r="Q40" s="10">
        <f>IF(I40&lt;&gt;"","b","")</f>
        <v>0</v>
      </c>
      <c r="R40" s="10">
        <f>IF(J40&lt;&gt;"","c","")</f>
        <v>0</v>
      </c>
      <c r="S40" s="10">
        <f>IF(K40&lt;&gt;"","d","")</f>
        <v>0</v>
      </c>
      <c r="T40" s="10">
        <f>IF(L40&lt;&gt;"","e","")</f>
        <v>0</v>
      </c>
      <c r="U40" s="10">
        <f>IF(M40&lt;&gt;"","f","")</f>
        <v>0</v>
      </c>
      <c r="V40" s="10">
        <f>IF(N40&lt;&gt;"","g","")</f>
        <v>0</v>
      </c>
      <c r="W40" s="10">
        <f>P40&amp;Q40&amp;R40&amp;S40&amp;T40&amp;U40&amp;V40</f>
        <v>0</v>
      </c>
      <c r="X40" s="10">
        <f>IF(W40="","",VLOOKUP(W40,AA2:AD58,2,0))</f>
        <v>0</v>
      </c>
      <c r="Y40" s="10">
        <f>IF(X40="","",VLOOKUP(W40,AA2:AD58,3,0))</f>
        <v>0</v>
      </c>
      <c r="Z40" s="10">
        <f>IF(Y40="","",VLOOKUP(W40,AA2:AD58,4,0))</f>
        <v>0</v>
      </c>
      <c r="AA40" s="8" t="s">
        <v>287</v>
      </c>
      <c r="AB40" s="8" t="s">
        <v>30</v>
      </c>
      <c r="AC40" s="8" t="s">
        <v>31</v>
      </c>
      <c r="AD40" s="8" t="s">
        <v>34</v>
      </c>
    </row>
    <row r="41" spans="1:30" ht="30" customHeight="1">
      <c r="A41" s="9">
        <v>38</v>
      </c>
      <c r="B41" s="9" t="s">
        <v>14</v>
      </c>
      <c r="C41" s="9" t="s">
        <v>100</v>
      </c>
      <c r="D41" s="9" t="s">
        <v>101</v>
      </c>
      <c r="E41" s="9" t="s">
        <v>39</v>
      </c>
      <c r="F41" s="9" t="s">
        <v>40</v>
      </c>
      <c r="G41" s="9" t="s">
        <v>83</v>
      </c>
      <c r="H41" s="9" t="s">
        <v>42</v>
      </c>
      <c r="I41" s="9"/>
      <c r="J41" s="9"/>
      <c r="K41" s="9"/>
      <c r="L41" s="9"/>
      <c r="M41" s="9"/>
      <c r="N41" s="9"/>
      <c r="O41" s="9"/>
      <c r="P41" s="10">
        <f>IF(H41&lt;&gt;"","a","")</f>
        <v>0</v>
      </c>
      <c r="Q41" s="10">
        <f>IF(I41&lt;&gt;"","b","")</f>
        <v>0</v>
      </c>
      <c r="R41" s="10">
        <f>IF(J41&lt;&gt;"","c","")</f>
        <v>0</v>
      </c>
      <c r="S41" s="10">
        <f>IF(K41&lt;&gt;"","d","")</f>
        <v>0</v>
      </c>
      <c r="T41" s="10">
        <f>IF(L41&lt;&gt;"","e","")</f>
        <v>0</v>
      </c>
      <c r="U41" s="10">
        <f>IF(M41&lt;&gt;"","f","")</f>
        <v>0</v>
      </c>
      <c r="V41" s="10">
        <f>IF(N41&lt;&gt;"","g","")</f>
        <v>0</v>
      </c>
      <c r="W41" s="10">
        <f>P41&amp;Q41&amp;R41&amp;S41&amp;T41&amp;U41&amp;V41</f>
        <v>0</v>
      </c>
      <c r="X41" s="10">
        <f>IF(W41="","",VLOOKUP(W41,AA2:AD58,2,0))</f>
        <v>0</v>
      </c>
      <c r="Y41" s="10">
        <f>IF(X41="","",VLOOKUP(W41,AA2:AD58,3,0))</f>
        <v>0</v>
      </c>
      <c r="Z41" s="10">
        <f>IF(Y41="","",VLOOKUP(W41,AA2:AD58,4,0))</f>
        <v>0</v>
      </c>
      <c r="AA41" s="8" t="s">
        <v>288</v>
      </c>
      <c r="AB41" s="8" t="s">
        <v>30</v>
      </c>
      <c r="AC41" s="8" t="s">
        <v>31</v>
      </c>
      <c r="AD41" s="8" t="s">
        <v>35</v>
      </c>
    </row>
    <row r="42" spans="1:30" ht="30" customHeight="1">
      <c r="A42" s="9">
        <v>39</v>
      </c>
      <c r="B42" s="9" t="s">
        <v>14</v>
      </c>
      <c r="C42" s="9" t="s">
        <v>102</v>
      </c>
      <c r="D42" s="9" t="s">
        <v>99</v>
      </c>
      <c r="E42" s="9" t="s">
        <v>39</v>
      </c>
      <c r="F42" s="9" t="s">
        <v>40</v>
      </c>
      <c r="G42" s="9" t="s">
        <v>83</v>
      </c>
      <c r="H42" s="9" t="s">
        <v>42</v>
      </c>
      <c r="I42" s="9" t="s">
        <v>42</v>
      </c>
      <c r="J42" s="9"/>
      <c r="K42" s="9"/>
      <c r="L42" s="9"/>
      <c r="M42" s="9"/>
      <c r="N42" s="9"/>
      <c r="O42" s="9"/>
      <c r="P42" s="10">
        <f>IF(H42&lt;&gt;"","a","")</f>
        <v>0</v>
      </c>
      <c r="Q42" s="10">
        <f>IF(I42&lt;&gt;"","b","")</f>
        <v>0</v>
      </c>
      <c r="R42" s="10">
        <f>IF(J42&lt;&gt;"","c","")</f>
        <v>0</v>
      </c>
      <c r="S42" s="10">
        <f>IF(K42&lt;&gt;"","d","")</f>
        <v>0</v>
      </c>
      <c r="T42" s="10">
        <f>IF(L42&lt;&gt;"","e","")</f>
        <v>0</v>
      </c>
      <c r="U42" s="10">
        <f>IF(M42&lt;&gt;"","f","")</f>
        <v>0</v>
      </c>
      <c r="V42" s="10">
        <f>IF(N42&lt;&gt;"","g","")</f>
        <v>0</v>
      </c>
      <c r="W42" s="10">
        <f>P42&amp;Q42&amp;R42&amp;S42&amp;T42&amp;U42&amp;V42</f>
        <v>0</v>
      </c>
      <c r="X42" s="10">
        <f>IF(W42="","",VLOOKUP(W42,AA2:AD58,2,0))</f>
        <v>0</v>
      </c>
      <c r="Y42" s="10">
        <f>IF(X42="","",VLOOKUP(W42,AA2:AD58,3,0))</f>
        <v>0</v>
      </c>
      <c r="Z42" s="10">
        <f>IF(Y42="","",VLOOKUP(W42,AA2:AD58,4,0))</f>
        <v>0</v>
      </c>
      <c r="AA42" s="8" t="s">
        <v>289</v>
      </c>
      <c r="AB42" s="8" t="s">
        <v>30</v>
      </c>
      <c r="AC42" s="8" t="s">
        <v>32</v>
      </c>
      <c r="AD42" s="8" t="s">
        <v>33</v>
      </c>
    </row>
    <row r="43" spans="1:30" ht="30" customHeight="1">
      <c r="A43" s="9">
        <v>40</v>
      </c>
      <c r="B43" s="9" t="s">
        <v>14</v>
      </c>
      <c r="C43" s="9" t="s">
        <v>103</v>
      </c>
      <c r="D43" s="9" t="s">
        <v>94</v>
      </c>
      <c r="E43" s="9" t="s">
        <v>39</v>
      </c>
      <c r="F43" s="9" t="s">
        <v>40</v>
      </c>
      <c r="G43" s="9" t="s">
        <v>83</v>
      </c>
      <c r="H43" s="9" t="s">
        <v>42</v>
      </c>
      <c r="I43" s="9" t="s">
        <v>42</v>
      </c>
      <c r="J43" s="9"/>
      <c r="K43" s="9"/>
      <c r="L43" s="9"/>
      <c r="M43" s="9"/>
      <c r="N43" s="9"/>
      <c r="O43" s="9"/>
      <c r="P43" s="10">
        <f>IF(H43&lt;&gt;"","a","")</f>
        <v>0</v>
      </c>
      <c r="Q43" s="10">
        <f>IF(I43&lt;&gt;"","b","")</f>
        <v>0</v>
      </c>
      <c r="R43" s="10">
        <f>IF(J43&lt;&gt;"","c","")</f>
        <v>0</v>
      </c>
      <c r="S43" s="10">
        <f>IF(K43&lt;&gt;"","d","")</f>
        <v>0</v>
      </c>
      <c r="T43" s="10">
        <f>IF(L43&lt;&gt;"","e","")</f>
        <v>0</v>
      </c>
      <c r="U43" s="10">
        <f>IF(M43&lt;&gt;"","f","")</f>
        <v>0</v>
      </c>
      <c r="V43" s="10">
        <f>IF(N43&lt;&gt;"","g","")</f>
        <v>0</v>
      </c>
      <c r="W43" s="10">
        <f>P43&amp;Q43&amp;R43&amp;S43&amp;T43&amp;U43&amp;V43</f>
        <v>0</v>
      </c>
      <c r="X43" s="10">
        <f>IF(W43="","",VLOOKUP(W43,AA2:AD58,2,0))</f>
        <v>0</v>
      </c>
      <c r="Y43" s="10">
        <f>IF(X43="","",VLOOKUP(W43,AA2:AD58,3,0))</f>
        <v>0</v>
      </c>
      <c r="Z43" s="10">
        <f>IF(Y43="","",VLOOKUP(W43,AA2:AD58,4,0))</f>
        <v>0</v>
      </c>
      <c r="AA43" s="8" t="s">
        <v>290</v>
      </c>
      <c r="AB43" s="8" t="s">
        <v>30</v>
      </c>
      <c r="AC43" s="8" t="s">
        <v>32</v>
      </c>
      <c r="AD43" s="8" t="s">
        <v>34</v>
      </c>
    </row>
    <row r="44" spans="1:30" ht="30" customHeight="1">
      <c r="A44" s="9">
        <v>41</v>
      </c>
      <c r="B44" s="9" t="s">
        <v>14</v>
      </c>
      <c r="C44" s="9" t="s">
        <v>91</v>
      </c>
      <c r="D44" s="9" t="s">
        <v>104</v>
      </c>
      <c r="E44" s="9" t="s">
        <v>39</v>
      </c>
      <c r="F44" s="9" t="s">
        <v>40</v>
      </c>
      <c r="G44" s="9" t="s">
        <v>83</v>
      </c>
      <c r="H44" s="9" t="s">
        <v>42</v>
      </c>
      <c r="I44" s="9" t="s">
        <v>42</v>
      </c>
      <c r="J44" s="9"/>
      <c r="K44" s="9"/>
      <c r="L44" s="9"/>
      <c r="M44" s="9"/>
      <c r="N44" s="9"/>
      <c r="O44" s="9"/>
      <c r="P44" s="10">
        <f>IF(H44&lt;&gt;"","a","")</f>
        <v>0</v>
      </c>
      <c r="Q44" s="10">
        <f>IF(I44&lt;&gt;"","b","")</f>
        <v>0</v>
      </c>
      <c r="R44" s="10">
        <f>IF(J44&lt;&gt;"","c","")</f>
        <v>0</v>
      </c>
      <c r="S44" s="10">
        <f>IF(K44&lt;&gt;"","d","")</f>
        <v>0</v>
      </c>
      <c r="T44" s="10">
        <f>IF(L44&lt;&gt;"","e","")</f>
        <v>0</v>
      </c>
      <c r="U44" s="10">
        <f>IF(M44&lt;&gt;"","f","")</f>
        <v>0</v>
      </c>
      <c r="V44" s="10">
        <f>IF(N44&lt;&gt;"","g","")</f>
        <v>0</v>
      </c>
      <c r="W44" s="10">
        <f>P44&amp;Q44&amp;R44&amp;S44&amp;T44&amp;U44&amp;V44</f>
        <v>0</v>
      </c>
      <c r="X44" s="10">
        <f>IF(W44="","",VLOOKUP(W44,AA2:AD58,2,0))</f>
        <v>0</v>
      </c>
      <c r="Y44" s="10">
        <f>IF(X44="","",VLOOKUP(W44,AA2:AD58,3,0))</f>
        <v>0</v>
      </c>
      <c r="Z44" s="10">
        <f>IF(Y44="","",VLOOKUP(W44,AA2:AD58,4,0))</f>
        <v>0</v>
      </c>
      <c r="AA44" s="8" t="s">
        <v>291</v>
      </c>
      <c r="AB44" s="8" t="s">
        <v>30</v>
      </c>
      <c r="AC44" s="8" t="s">
        <v>32</v>
      </c>
      <c r="AD44" s="8" t="s">
        <v>35</v>
      </c>
    </row>
    <row r="45" spans="1:30" ht="30" customHeight="1">
      <c r="A45" s="9">
        <v>42</v>
      </c>
      <c r="B45" s="9" t="s">
        <v>14</v>
      </c>
      <c r="C45" s="9" t="s">
        <v>105</v>
      </c>
      <c r="D45" s="9" t="s">
        <v>106</v>
      </c>
      <c r="E45" s="9" t="s">
        <v>39</v>
      </c>
      <c r="F45" s="9" t="s">
        <v>40</v>
      </c>
      <c r="G45" s="9" t="s">
        <v>83</v>
      </c>
      <c r="H45" s="9" t="s">
        <v>42</v>
      </c>
      <c r="I45" s="9"/>
      <c r="J45" s="9"/>
      <c r="K45" s="9"/>
      <c r="L45" s="9"/>
      <c r="M45" s="9"/>
      <c r="N45" s="9"/>
      <c r="O45" s="9"/>
      <c r="P45" s="10">
        <f>IF(H45&lt;&gt;"","a","")</f>
        <v>0</v>
      </c>
      <c r="Q45" s="10">
        <f>IF(I45&lt;&gt;"","b","")</f>
        <v>0</v>
      </c>
      <c r="R45" s="10">
        <f>IF(J45&lt;&gt;"","c","")</f>
        <v>0</v>
      </c>
      <c r="S45" s="10">
        <f>IF(K45&lt;&gt;"","d","")</f>
        <v>0</v>
      </c>
      <c r="T45" s="10">
        <f>IF(L45&lt;&gt;"","e","")</f>
        <v>0</v>
      </c>
      <c r="U45" s="10">
        <f>IF(M45&lt;&gt;"","f","")</f>
        <v>0</v>
      </c>
      <c r="V45" s="10">
        <f>IF(N45&lt;&gt;"","g","")</f>
        <v>0</v>
      </c>
      <c r="W45" s="10">
        <f>P45&amp;Q45&amp;R45&amp;S45&amp;T45&amp;U45&amp;V45</f>
        <v>0</v>
      </c>
      <c r="X45" s="10">
        <f>IF(W45="","",VLOOKUP(W45,AA2:AD58,2,0))</f>
        <v>0</v>
      </c>
      <c r="Y45" s="10">
        <f>IF(X45="","",VLOOKUP(W45,AA2:AD58,3,0))</f>
        <v>0</v>
      </c>
      <c r="Z45" s="10">
        <f>IF(Y45="","",VLOOKUP(W45,AA2:AD58,4,0))</f>
        <v>0</v>
      </c>
      <c r="AA45" s="8" t="s">
        <v>292</v>
      </c>
      <c r="AB45" s="8" t="s">
        <v>30</v>
      </c>
      <c r="AC45" s="8" t="s">
        <v>33</v>
      </c>
      <c r="AD45" s="8" t="s">
        <v>34</v>
      </c>
    </row>
    <row r="46" spans="1:30" ht="30" customHeight="1">
      <c r="A46" s="9">
        <v>43</v>
      </c>
      <c r="B46" s="9" t="s">
        <v>14</v>
      </c>
      <c r="C46" s="9" t="s">
        <v>107</v>
      </c>
      <c r="D46" s="9" t="s">
        <v>108</v>
      </c>
      <c r="E46" s="9" t="s">
        <v>39</v>
      </c>
      <c r="F46" s="9" t="s">
        <v>40</v>
      </c>
      <c r="G46" s="9" t="s">
        <v>83</v>
      </c>
      <c r="H46" s="9" t="s">
        <v>42</v>
      </c>
      <c r="I46" s="9"/>
      <c r="J46" s="9"/>
      <c r="K46" s="9"/>
      <c r="L46" s="9"/>
      <c r="M46" s="9"/>
      <c r="N46" s="9"/>
      <c r="O46" s="9"/>
      <c r="P46" s="10">
        <f>IF(H46&lt;&gt;"","a","")</f>
        <v>0</v>
      </c>
      <c r="Q46" s="10">
        <f>IF(I46&lt;&gt;"","b","")</f>
        <v>0</v>
      </c>
      <c r="R46" s="10">
        <f>IF(J46&lt;&gt;"","c","")</f>
        <v>0</v>
      </c>
      <c r="S46" s="10">
        <f>IF(K46&lt;&gt;"","d","")</f>
        <v>0</v>
      </c>
      <c r="T46" s="10">
        <f>IF(L46&lt;&gt;"","e","")</f>
        <v>0</v>
      </c>
      <c r="U46" s="10">
        <f>IF(M46&lt;&gt;"","f","")</f>
        <v>0</v>
      </c>
      <c r="V46" s="10">
        <f>IF(N46&lt;&gt;"","g","")</f>
        <v>0</v>
      </c>
      <c r="W46" s="10">
        <f>P46&amp;Q46&amp;R46&amp;S46&amp;T46&amp;U46&amp;V46</f>
        <v>0</v>
      </c>
      <c r="X46" s="10">
        <f>IF(W46="","",VLOOKUP(W46,AA2:AD58,2,0))</f>
        <v>0</v>
      </c>
      <c r="Y46" s="10">
        <f>IF(X46="","",VLOOKUP(W46,AA2:AD58,3,0))</f>
        <v>0</v>
      </c>
      <c r="Z46" s="10">
        <f>IF(Y46="","",VLOOKUP(W46,AA2:AD58,4,0))</f>
        <v>0</v>
      </c>
      <c r="AA46" s="8" t="s">
        <v>293</v>
      </c>
      <c r="AB46" s="8" t="s">
        <v>30</v>
      </c>
      <c r="AC46" s="8" t="s">
        <v>33</v>
      </c>
      <c r="AD46" s="8" t="s">
        <v>35</v>
      </c>
    </row>
    <row r="47" spans="1:30" ht="30" customHeight="1">
      <c r="A47" s="9">
        <v>44</v>
      </c>
      <c r="B47" s="9" t="s">
        <v>14</v>
      </c>
      <c r="C47" s="9" t="s">
        <v>109</v>
      </c>
      <c r="D47" s="9"/>
      <c r="E47" s="9" t="s">
        <v>39</v>
      </c>
      <c r="F47" s="9" t="s">
        <v>40</v>
      </c>
      <c r="G47" s="9"/>
      <c r="H47" s="9" t="s">
        <v>42</v>
      </c>
      <c r="I47" s="9"/>
      <c r="J47" s="9"/>
      <c r="K47" s="9"/>
      <c r="L47" s="9"/>
      <c r="M47" s="9"/>
      <c r="N47" s="9"/>
      <c r="O47" s="9"/>
      <c r="P47" s="10">
        <f>IF(H47&lt;&gt;"","a","")</f>
        <v>0</v>
      </c>
      <c r="Q47" s="10">
        <f>IF(I47&lt;&gt;"","b","")</f>
        <v>0</v>
      </c>
      <c r="R47" s="10">
        <f>IF(J47&lt;&gt;"","c","")</f>
        <v>0</v>
      </c>
      <c r="S47" s="10">
        <f>IF(K47&lt;&gt;"","d","")</f>
        <v>0</v>
      </c>
      <c r="T47" s="10">
        <f>IF(L47&lt;&gt;"","e","")</f>
        <v>0</v>
      </c>
      <c r="U47" s="10">
        <f>IF(M47&lt;&gt;"","f","")</f>
        <v>0</v>
      </c>
      <c r="V47" s="10">
        <f>IF(N47&lt;&gt;"","g","")</f>
        <v>0</v>
      </c>
      <c r="W47" s="10">
        <f>P47&amp;Q47&amp;R47&amp;S47&amp;T47&amp;U47&amp;V47</f>
        <v>0</v>
      </c>
      <c r="X47" s="10">
        <f>IF(W47="","",VLOOKUP(W47,AA2:AD58,2,0))</f>
        <v>0</v>
      </c>
      <c r="Y47" s="10">
        <f>IF(X47="","",VLOOKUP(W47,AA2:AD58,3,0))</f>
        <v>0</v>
      </c>
      <c r="Z47" s="10">
        <f>IF(Y47="","",VLOOKUP(W47,AA2:AD58,4,0))</f>
        <v>0</v>
      </c>
      <c r="AA47" s="8" t="s">
        <v>294</v>
      </c>
      <c r="AB47" s="8" t="s">
        <v>31</v>
      </c>
      <c r="AC47" s="8" t="s">
        <v>32</v>
      </c>
      <c r="AD47" s="8" t="s">
        <v>33</v>
      </c>
    </row>
    <row r="48" spans="1:30" ht="30" customHeight="1">
      <c r="A48" s="9">
        <v>45</v>
      </c>
      <c r="B48" s="9" t="s">
        <v>14</v>
      </c>
      <c r="C48" s="9" t="s">
        <v>110</v>
      </c>
      <c r="D48" s="9"/>
      <c r="E48" s="9" t="s">
        <v>39</v>
      </c>
      <c r="F48" s="9" t="s">
        <v>40</v>
      </c>
      <c r="G48" s="9"/>
      <c r="H48" s="9" t="s">
        <v>42</v>
      </c>
      <c r="I48" s="9" t="s">
        <v>42</v>
      </c>
      <c r="J48" s="9" t="s">
        <v>42</v>
      </c>
      <c r="K48" s="9"/>
      <c r="L48" s="9"/>
      <c r="M48" s="9"/>
      <c r="N48" s="9"/>
      <c r="O48" s="9"/>
      <c r="P48" s="10">
        <f>IF(H48&lt;&gt;"","a","")</f>
        <v>0</v>
      </c>
      <c r="Q48" s="10">
        <f>IF(I48&lt;&gt;"","b","")</f>
        <v>0</v>
      </c>
      <c r="R48" s="10">
        <f>IF(J48&lt;&gt;"","c","")</f>
        <v>0</v>
      </c>
      <c r="S48" s="10">
        <f>IF(K48&lt;&gt;"","d","")</f>
        <v>0</v>
      </c>
      <c r="T48" s="10">
        <f>IF(L48&lt;&gt;"","e","")</f>
        <v>0</v>
      </c>
      <c r="U48" s="10">
        <f>IF(M48&lt;&gt;"","f","")</f>
        <v>0</v>
      </c>
      <c r="V48" s="10">
        <f>IF(N48&lt;&gt;"","g","")</f>
        <v>0</v>
      </c>
      <c r="W48" s="10">
        <f>P48&amp;Q48&amp;R48&amp;S48&amp;T48&amp;U48&amp;V48</f>
        <v>0</v>
      </c>
      <c r="X48" s="10">
        <f>IF(W48="","",VLOOKUP(W48,AA2:AD58,2,0))</f>
        <v>0</v>
      </c>
      <c r="Y48" s="10">
        <f>IF(X48="","",VLOOKUP(W48,AA2:AD58,3,0))</f>
        <v>0</v>
      </c>
      <c r="Z48" s="10">
        <f>IF(Y48="","",VLOOKUP(W48,AA2:AD58,4,0))</f>
        <v>0</v>
      </c>
      <c r="AA48" s="8" t="s">
        <v>295</v>
      </c>
      <c r="AB48" s="8" t="s">
        <v>31</v>
      </c>
      <c r="AC48" s="8" t="s">
        <v>32</v>
      </c>
      <c r="AD48" s="8" t="s">
        <v>34</v>
      </c>
    </row>
    <row r="49" spans="1:30" ht="30" customHeight="1">
      <c r="A49" s="9">
        <v>46</v>
      </c>
      <c r="B49" s="9" t="s">
        <v>14</v>
      </c>
      <c r="C49" s="9" t="s">
        <v>98</v>
      </c>
      <c r="D49" s="9"/>
      <c r="E49" s="9" t="s">
        <v>39</v>
      </c>
      <c r="F49" s="9" t="s">
        <v>40</v>
      </c>
      <c r="G49" s="9"/>
      <c r="H49" s="9" t="s">
        <v>42</v>
      </c>
      <c r="I49" s="9"/>
      <c r="J49" s="9"/>
      <c r="K49" s="9"/>
      <c r="L49" s="9"/>
      <c r="M49" s="9"/>
      <c r="N49" s="9"/>
      <c r="O49" s="9"/>
      <c r="P49" s="10">
        <f>IF(H49&lt;&gt;"","a","")</f>
        <v>0</v>
      </c>
      <c r="Q49" s="10">
        <f>IF(I49&lt;&gt;"","b","")</f>
        <v>0</v>
      </c>
      <c r="R49" s="10">
        <f>IF(J49&lt;&gt;"","c","")</f>
        <v>0</v>
      </c>
      <c r="S49" s="10">
        <f>IF(K49&lt;&gt;"","d","")</f>
        <v>0</v>
      </c>
      <c r="T49" s="10">
        <f>IF(L49&lt;&gt;"","e","")</f>
        <v>0</v>
      </c>
      <c r="U49" s="10">
        <f>IF(M49&lt;&gt;"","f","")</f>
        <v>0</v>
      </c>
      <c r="V49" s="10">
        <f>IF(N49&lt;&gt;"","g","")</f>
        <v>0</v>
      </c>
      <c r="W49" s="10">
        <f>P49&amp;Q49&amp;R49&amp;S49&amp;T49&amp;U49&amp;V49</f>
        <v>0</v>
      </c>
      <c r="X49" s="10">
        <f>IF(W49="","",VLOOKUP(W49,AA2:AD58,2,0))</f>
        <v>0</v>
      </c>
      <c r="Y49" s="10">
        <f>IF(X49="","",VLOOKUP(W49,AA2:AD58,3,0))</f>
        <v>0</v>
      </c>
      <c r="Z49" s="10">
        <f>IF(Y49="","",VLOOKUP(W49,AA2:AD58,4,0))</f>
        <v>0</v>
      </c>
      <c r="AA49" s="8" t="s">
        <v>296</v>
      </c>
      <c r="AB49" s="8" t="s">
        <v>31</v>
      </c>
      <c r="AC49" s="8" t="s">
        <v>32</v>
      </c>
      <c r="AD49" s="8" t="s">
        <v>35</v>
      </c>
    </row>
    <row r="50" spans="1:30" ht="30" customHeight="1">
      <c r="A50" s="9">
        <v>47</v>
      </c>
      <c r="B50" s="9" t="s">
        <v>14</v>
      </c>
      <c r="C50" s="9" t="s">
        <v>111</v>
      </c>
      <c r="D50" s="9"/>
      <c r="E50" s="9" t="s">
        <v>39</v>
      </c>
      <c r="F50" s="9" t="s">
        <v>40</v>
      </c>
      <c r="G50" s="9"/>
      <c r="H50" s="9"/>
      <c r="I50" s="9" t="s">
        <v>42</v>
      </c>
      <c r="J50" s="9"/>
      <c r="K50" s="9"/>
      <c r="L50" s="9"/>
      <c r="M50" s="9"/>
      <c r="N50" s="9"/>
      <c r="O50" s="9"/>
      <c r="P50" s="10">
        <f>IF(H50&lt;&gt;"","a","")</f>
        <v>0</v>
      </c>
      <c r="Q50" s="10">
        <f>IF(I50&lt;&gt;"","b","")</f>
        <v>0</v>
      </c>
      <c r="R50" s="10">
        <f>IF(J50&lt;&gt;"","c","")</f>
        <v>0</v>
      </c>
      <c r="S50" s="10">
        <f>IF(K50&lt;&gt;"","d","")</f>
        <v>0</v>
      </c>
      <c r="T50" s="10">
        <f>IF(L50&lt;&gt;"","e","")</f>
        <v>0</v>
      </c>
      <c r="U50" s="10">
        <f>IF(M50&lt;&gt;"","f","")</f>
        <v>0</v>
      </c>
      <c r="V50" s="10">
        <f>IF(N50&lt;&gt;"","g","")</f>
        <v>0</v>
      </c>
      <c r="W50" s="10">
        <f>P50&amp;Q50&amp;R50&amp;S50&amp;T50&amp;U50&amp;V50</f>
        <v>0</v>
      </c>
      <c r="X50" s="10">
        <f>IF(W50="","",VLOOKUP(W50,AA2:AD58,2,0))</f>
        <v>0</v>
      </c>
      <c r="Y50" s="10">
        <f>IF(X50="","",VLOOKUP(W50,AA2:AD58,3,0))</f>
        <v>0</v>
      </c>
      <c r="Z50" s="10">
        <f>IF(Y50="","",VLOOKUP(W50,AA2:AD58,4,0))</f>
        <v>0</v>
      </c>
      <c r="AA50" s="8" t="s">
        <v>297</v>
      </c>
      <c r="AB50" s="8" t="s">
        <v>31</v>
      </c>
      <c r="AC50" s="8" t="s">
        <v>33</v>
      </c>
      <c r="AD50" s="8" t="s">
        <v>34</v>
      </c>
    </row>
    <row r="51" spans="1:30" ht="30" customHeight="1">
      <c r="A51" s="9">
        <v>48</v>
      </c>
      <c r="B51" s="9" t="s">
        <v>14</v>
      </c>
      <c r="C51" s="9" t="s">
        <v>112</v>
      </c>
      <c r="D51" s="9"/>
      <c r="E51" s="9" t="s">
        <v>39</v>
      </c>
      <c r="F51" s="9" t="s">
        <v>40</v>
      </c>
      <c r="G51" s="9"/>
      <c r="H51" s="9" t="s">
        <v>42</v>
      </c>
      <c r="I51" s="9"/>
      <c r="J51" s="9"/>
      <c r="K51" s="9"/>
      <c r="L51" s="9"/>
      <c r="M51" s="9"/>
      <c r="N51" s="9"/>
      <c r="O51" s="9"/>
      <c r="P51" s="10">
        <f>IF(H51&lt;&gt;"","a","")</f>
        <v>0</v>
      </c>
      <c r="Q51" s="10">
        <f>IF(I51&lt;&gt;"","b","")</f>
        <v>0</v>
      </c>
      <c r="R51" s="10">
        <f>IF(J51&lt;&gt;"","c","")</f>
        <v>0</v>
      </c>
      <c r="S51" s="10">
        <f>IF(K51&lt;&gt;"","d","")</f>
        <v>0</v>
      </c>
      <c r="T51" s="10">
        <f>IF(L51&lt;&gt;"","e","")</f>
        <v>0</v>
      </c>
      <c r="U51" s="10">
        <f>IF(M51&lt;&gt;"","f","")</f>
        <v>0</v>
      </c>
      <c r="V51" s="10">
        <f>IF(N51&lt;&gt;"","g","")</f>
        <v>0</v>
      </c>
      <c r="W51" s="10">
        <f>P51&amp;Q51&amp;R51&amp;S51&amp;T51&amp;U51&amp;V51</f>
        <v>0</v>
      </c>
      <c r="X51" s="10">
        <f>IF(W51="","",VLOOKUP(W51,AA2:AD58,2,0))</f>
        <v>0</v>
      </c>
      <c r="Y51" s="10">
        <f>IF(X51="","",VLOOKUP(W51,AA2:AD58,3,0))</f>
        <v>0</v>
      </c>
      <c r="Z51" s="10">
        <f>IF(Y51="","",VLOOKUP(W51,AA2:AD58,4,0))</f>
        <v>0</v>
      </c>
      <c r="AA51" s="8" t="s">
        <v>298</v>
      </c>
      <c r="AB51" s="8" t="s">
        <v>31</v>
      </c>
      <c r="AC51" s="8" t="s">
        <v>33</v>
      </c>
      <c r="AD51" s="8" t="s">
        <v>35</v>
      </c>
    </row>
    <row r="52" spans="1:30" ht="30" customHeight="1">
      <c r="A52" s="9">
        <v>49</v>
      </c>
      <c r="B52" s="9" t="s">
        <v>14</v>
      </c>
      <c r="C52" s="9" t="s">
        <v>113</v>
      </c>
      <c r="D52" s="9"/>
      <c r="E52" s="9" t="s">
        <v>39</v>
      </c>
      <c r="F52" s="9" t="s">
        <v>40</v>
      </c>
      <c r="G52" s="9"/>
      <c r="H52" s="9" t="s">
        <v>42</v>
      </c>
      <c r="I52" s="9"/>
      <c r="J52" s="9"/>
      <c r="K52" s="9"/>
      <c r="L52" s="9"/>
      <c r="M52" s="9"/>
      <c r="N52" s="9"/>
      <c r="O52" s="9"/>
      <c r="P52" s="10">
        <f>IF(H52&lt;&gt;"","a","")</f>
        <v>0</v>
      </c>
      <c r="Q52" s="10">
        <f>IF(I52&lt;&gt;"","b","")</f>
        <v>0</v>
      </c>
      <c r="R52" s="10">
        <f>IF(J52&lt;&gt;"","c","")</f>
        <v>0</v>
      </c>
      <c r="S52" s="10">
        <f>IF(K52&lt;&gt;"","d","")</f>
        <v>0</v>
      </c>
      <c r="T52" s="10">
        <f>IF(L52&lt;&gt;"","e","")</f>
        <v>0</v>
      </c>
      <c r="U52" s="10">
        <f>IF(M52&lt;&gt;"","f","")</f>
        <v>0</v>
      </c>
      <c r="V52" s="10">
        <f>IF(N52&lt;&gt;"","g","")</f>
        <v>0</v>
      </c>
      <c r="W52" s="10">
        <f>P52&amp;Q52&amp;R52&amp;S52&amp;T52&amp;U52&amp;V52</f>
        <v>0</v>
      </c>
      <c r="X52" s="10">
        <f>IF(W52="","",VLOOKUP(W52,AA2:AD58,2,0))</f>
        <v>0</v>
      </c>
      <c r="Y52" s="10">
        <f>IF(X52="","",VLOOKUP(W52,AA2:AD58,3,0))</f>
        <v>0</v>
      </c>
      <c r="Z52" s="10">
        <f>IF(Y52="","",VLOOKUP(W52,AA2:AD58,4,0))</f>
        <v>0</v>
      </c>
      <c r="AA52" s="8" t="s">
        <v>299</v>
      </c>
      <c r="AB52" s="8" t="s">
        <v>32</v>
      </c>
      <c r="AC52" s="8" t="s">
        <v>33</v>
      </c>
      <c r="AD52" s="8" t="s">
        <v>34</v>
      </c>
    </row>
    <row r="53" spans="1:30" ht="30" customHeight="1">
      <c r="A53" s="9">
        <v>50</v>
      </c>
      <c r="B53" s="9" t="s">
        <v>14</v>
      </c>
      <c r="C53" s="9" t="s">
        <v>114</v>
      </c>
      <c r="D53" s="9"/>
      <c r="E53" s="9" t="s">
        <v>39</v>
      </c>
      <c r="F53" s="9" t="s">
        <v>40</v>
      </c>
      <c r="G53" s="9"/>
      <c r="H53" s="9"/>
      <c r="I53" s="9" t="s">
        <v>42</v>
      </c>
      <c r="J53" s="9"/>
      <c r="K53" s="9"/>
      <c r="L53" s="9"/>
      <c r="M53" s="9"/>
      <c r="N53" s="9"/>
      <c r="O53" s="9"/>
      <c r="P53" s="10">
        <f>IF(H53&lt;&gt;"","a","")</f>
        <v>0</v>
      </c>
      <c r="Q53" s="10">
        <f>IF(I53&lt;&gt;"","b","")</f>
        <v>0</v>
      </c>
      <c r="R53" s="10">
        <f>IF(J53&lt;&gt;"","c","")</f>
        <v>0</v>
      </c>
      <c r="S53" s="10">
        <f>IF(K53&lt;&gt;"","d","")</f>
        <v>0</v>
      </c>
      <c r="T53" s="10">
        <f>IF(L53&lt;&gt;"","e","")</f>
        <v>0</v>
      </c>
      <c r="U53" s="10">
        <f>IF(M53&lt;&gt;"","f","")</f>
        <v>0</v>
      </c>
      <c r="V53" s="10">
        <f>IF(N53&lt;&gt;"","g","")</f>
        <v>0</v>
      </c>
      <c r="W53" s="10">
        <f>P53&amp;Q53&amp;R53&amp;S53&amp;T53&amp;U53&amp;V53</f>
        <v>0</v>
      </c>
      <c r="X53" s="10">
        <f>IF(W53="","",VLOOKUP(W53,AA2:AD58,2,0))</f>
        <v>0</v>
      </c>
      <c r="Y53" s="10">
        <f>IF(X53="","",VLOOKUP(W53,AA2:AD58,3,0))</f>
        <v>0</v>
      </c>
      <c r="Z53" s="10">
        <f>IF(Y53="","",VLOOKUP(W53,AA2:AD58,4,0))</f>
        <v>0</v>
      </c>
      <c r="AA53" s="8" t="s">
        <v>300</v>
      </c>
      <c r="AB53" s="8" t="s">
        <v>32</v>
      </c>
      <c r="AC53" s="8" t="s">
        <v>33</v>
      </c>
      <c r="AD53" s="8" t="s">
        <v>35</v>
      </c>
    </row>
    <row r="54" spans="1:30" ht="30" customHeight="1">
      <c r="A54" s="9">
        <v>51</v>
      </c>
      <c r="B54" s="9" t="s">
        <v>14</v>
      </c>
      <c r="C54" s="9" t="s">
        <v>115</v>
      </c>
      <c r="D54" s="9"/>
      <c r="E54" s="9" t="s">
        <v>39</v>
      </c>
      <c r="F54" s="9" t="s">
        <v>40</v>
      </c>
      <c r="G54" s="9"/>
      <c r="H54" s="9" t="s">
        <v>42</v>
      </c>
      <c r="I54" s="9"/>
      <c r="J54" s="9"/>
      <c r="K54" s="9"/>
      <c r="L54" s="9"/>
      <c r="M54" s="9"/>
      <c r="N54" s="9"/>
      <c r="O54" s="9"/>
      <c r="P54" s="10">
        <f>IF(H54&lt;&gt;"","a","")</f>
        <v>0</v>
      </c>
      <c r="Q54" s="10">
        <f>IF(I54&lt;&gt;"","b","")</f>
        <v>0</v>
      </c>
      <c r="R54" s="10">
        <f>IF(J54&lt;&gt;"","c","")</f>
        <v>0</v>
      </c>
      <c r="S54" s="10">
        <f>IF(K54&lt;&gt;"","d","")</f>
        <v>0</v>
      </c>
      <c r="T54" s="10">
        <f>IF(L54&lt;&gt;"","e","")</f>
        <v>0</v>
      </c>
      <c r="U54" s="10">
        <f>IF(M54&lt;&gt;"","f","")</f>
        <v>0</v>
      </c>
      <c r="V54" s="10">
        <f>IF(N54&lt;&gt;"","g","")</f>
        <v>0</v>
      </c>
      <c r="W54" s="10">
        <f>P54&amp;Q54&amp;R54&amp;S54&amp;T54&amp;U54&amp;V54</f>
        <v>0</v>
      </c>
      <c r="X54" s="10">
        <f>IF(W54="","",VLOOKUP(W54,AA2:AD58,2,0))</f>
        <v>0</v>
      </c>
      <c r="Y54" s="10">
        <f>IF(X54="","",VLOOKUP(W54,AA2:AD58,3,0))</f>
        <v>0</v>
      </c>
      <c r="Z54" s="10">
        <f>IF(Y54="","",VLOOKUP(W54,AA2:AD58,4,0))</f>
        <v>0</v>
      </c>
      <c r="AA54" s="8" t="s">
        <v>301</v>
      </c>
      <c r="AB54" s="8" t="s">
        <v>33</v>
      </c>
      <c r="AC54" s="8" t="s">
        <v>34</v>
      </c>
      <c r="AD54" s="8" t="s">
        <v>35</v>
      </c>
    </row>
    <row r="55" spans="1:30" ht="30" customHeight="1">
      <c r="A55" s="9">
        <v>52</v>
      </c>
      <c r="B55" s="9" t="s">
        <v>14</v>
      </c>
      <c r="C55" s="9" t="s">
        <v>116</v>
      </c>
      <c r="D55" s="9"/>
      <c r="E55" s="9" t="s">
        <v>39</v>
      </c>
      <c r="F55" s="9" t="s">
        <v>40</v>
      </c>
      <c r="G55" s="9"/>
      <c r="H55" s="9"/>
      <c r="I55" s="9" t="s">
        <v>42</v>
      </c>
      <c r="J55" s="9"/>
      <c r="K55" s="9"/>
      <c r="L55" s="9"/>
      <c r="M55" s="9"/>
      <c r="N55" s="9"/>
      <c r="O55" s="9"/>
      <c r="P55" s="10">
        <f>IF(H55&lt;&gt;"","a","")</f>
        <v>0</v>
      </c>
      <c r="Q55" s="10">
        <f>IF(I55&lt;&gt;"","b","")</f>
        <v>0</v>
      </c>
      <c r="R55" s="10">
        <f>IF(J55&lt;&gt;"","c","")</f>
        <v>0</v>
      </c>
      <c r="S55" s="10">
        <f>IF(K55&lt;&gt;"","d","")</f>
        <v>0</v>
      </c>
      <c r="T55" s="10">
        <f>IF(L55&lt;&gt;"","e","")</f>
        <v>0</v>
      </c>
      <c r="U55" s="10">
        <f>IF(M55&lt;&gt;"","f","")</f>
        <v>0</v>
      </c>
      <c r="V55" s="10">
        <f>IF(N55&lt;&gt;"","g","")</f>
        <v>0</v>
      </c>
      <c r="W55" s="10">
        <f>P55&amp;Q55&amp;R55&amp;S55&amp;T55&amp;U55&amp;V55</f>
        <v>0</v>
      </c>
      <c r="X55" s="10">
        <f>IF(W55="","",VLOOKUP(W55,AA2:AD58,2,0))</f>
        <v>0</v>
      </c>
      <c r="Y55" s="10">
        <f>IF(X55="","",VLOOKUP(W55,AA2:AD58,3,0))</f>
        <v>0</v>
      </c>
      <c r="Z55" s="10">
        <f>IF(Y55="","",VLOOKUP(W55,AA2:AD58,4,0))</f>
        <v>0</v>
      </c>
    </row>
    <row r="56" spans="1:30" ht="30" customHeight="1">
      <c r="A56" s="9">
        <v>53</v>
      </c>
      <c r="B56" s="9" t="s">
        <v>14</v>
      </c>
      <c r="C56" s="9" t="s">
        <v>117</v>
      </c>
      <c r="D56" s="9"/>
      <c r="E56" s="9" t="s">
        <v>39</v>
      </c>
      <c r="F56" s="9" t="s">
        <v>40</v>
      </c>
      <c r="G56" s="9"/>
      <c r="H56" s="9" t="s">
        <v>42</v>
      </c>
      <c r="I56" s="9"/>
      <c r="J56" s="9"/>
      <c r="K56" s="9"/>
      <c r="L56" s="9"/>
      <c r="M56" s="9"/>
      <c r="N56" s="9"/>
      <c r="O56" s="9"/>
      <c r="P56" s="10">
        <f>IF(H56&lt;&gt;"","a","")</f>
        <v>0</v>
      </c>
      <c r="Q56" s="10">
        <f>IF(I56&lt;&gt;"","b","")</f>
        <v>0</v>
      </c>
      <c r="R56" s="10">
        <f>IF(J56&lt;&gt;"","c","")</f>
        <v>0</v>
      </c>
      <c r="S56" s="10">
        <f>IF(K56&lt;&gt;"","d","")</f>
        <v>0</v>
      </c>
      <c r="T56" s="10">
        <f>IF(L56&lt;&gt;"","e","")</f>
        <v>0</v>
      </c>
      <c r="U56" s="10">
        <f>IF(M56&lt;&gt;"","f","")</f>
        <v>0</v>
      </c>
      <c r="V56" s="10">
        <f>IF(N56&lt;&gt;"","g","")</f>
        <v>0</v>
      </c>
      <c r="W56" s="10">
        <f>P56&amp;Q56&amp;R56&amp;S56&amp;T56&amp;U56&amp;V56</f>
        <v>0</v>
      </c>
      <c r="X56" s="10">
        <f>IF(W56="","",VLOOKUP(W56,AA2:AD58,2,0))</f>
        <v>0</v>
      </c>
      <c r="Y56" s="10">
        <f>IF(X56="","",VLOOKUP(W56,AA2:AD58,3,0))</f>
        <v>0</v>
      </c>
      <c r="Z56" s="10">
        <f>IF(Y56="","",VLOOKUP(W56,AA2:AD58,4,0))</f>
        <v>0</v>
      </c>
    </row>
    <row r="57" spans="1:30" ht="30" customHeight="1">
      <c r="A57" s="9">
        <v>54</v>
      </c>
      <c r="B57" s="9" t="s">
        <v>14</v>
      </c>
      <c r="C57" s="9" t="s">
        <v>118</v>
      </c>
      <c r="D57" s="9"/>
      <c r="E57" s="9" t="s">
        <v>39</v>
      </c>
      <c r="F57" s="9" t="s">
        <v>40</v>
      </c>
      <c r="G57" s="9"/>
      <c r="H57" s="9"/>
      <c r="I57" s="9" t="s">
        <v>42</v>
      </c>
      <c r="J57" s="9"/>
      <c r="K57" s="9"/>
      <c r="L57" s="9"/>
      <c r="M57" s="9"/>
      <c r="N57" s="9"/>
      <c r="O57" s="9"/>
      <c r="P57" s="10">
        <f>IF(H57&lt;&gt;"","a","")</f>
        <v>0</v>
      </c>
      <c r="Q57" s="10">
        <f>IF(I57&lt;&gt;"","b","")</f>
        <v>0</v>
      </c>
      <c r="R57" s="10">
        <f>IF(J57&lt;&gt;"","c","")</f>
        <v>0</v>
      </c>
      <c r="S57" s="10">
        <f>IF(K57&lt;&gt;"","d","")</f>
        <v>0</v>
      </c>
      <c r="T57" s="10">
        <f>IF(L57&lt;&gt;"","e","")</f>
        <v>0</v>
      </c>
      <c r="U57" s="10">
        <f>IF(M57&lt;&gt;"","f","")</f>
        <v>0</v>
      </c>
      <c r="V57" s="10">
        <f>IF(N57&lt;&gt;"","g","")</f>
        <v>0</v>
      </c>
      <c r="W57" s="10">
        <f>P57&amp;Q57&amp;R57&amp;S57&amp;T57&amp;U57&amp;V57</f>
        <v>0</v>
      </c>
      <c r="X57" s="10">
        <f>IF(W57="","",VLOOKUP(W57,AA2:AD58,2,0))</f>
        <v>0</v>
      </c>
      <c r="Y57" s="10">
        <f>IF(X57="","",VLOOKUP(W57,AA2:AD58,3,0))</f>
        <v>0</v>
      </c>
      <c r="Z57" s="10">
        <f>IF(Y57="","",VLOOKUP(W57,AA2:AD58,4,0))</f>
        <v>0</v>
      </c>
    </row>
    <row r="58" spans="1:30" ht="30" customHeight="1">
      <c r="A58" s="9">
        <v>55</v>
      </c>
      <c r="B58" s="9" t="s">
        <v>14</v>
      </c>
      <c r="C58" s="9" t="s">
        <v>119</v>
      </c>
      <c r="D58" s="9"/>
      <c r="E58" s="9" t="s">
        <v>39</v>
      </c>
      <c r="F58" s="9" t="s">
        <v>40</v>
      </c>
      <c r="G58" s="9"/>
      <c r="H58" s="9"/>
      <c r="I58" s="9" t="s">
        <v>42</v>
      </c>
      <c r="J58" s="9"/>
      <c r="K58" s="9"/>
      <c r="L58" s="9"/>
      <c r="M58" s="9"/>
      <c r="N58" s="9"/>
      <c r="O58" s="9"/>
      <c r="P58" s="10">
        <f>IF(H58&lt;&gt;"","a","")</f>
        <v>0</v>
      </c>
      <c r="Q58" s="10">
        <f>IF(I58&lt;&gt;"","b","")</f>
        <v>0</v>
      </c>
      <c r="R58" s="10">
        <f>IF(J58&lt;&gt;"","c","")</f>
        <v>0</v>
      </c>
      <c r="S58" s="10">
        <f>IF(K58&lt;&gt;"","d","")</f>
        <v>0</v>
      </c>
      <c r="T58" s="10">
        <f>IF(L58&lt;&gt;"","e","")</f>
        <v>0</v>
      </c>
      <c r="U58" s="10">
        <f>IF(M58&lt;&gt;"","f","")</f>
        <v>0</v>
      </c>
      <c r="V58" s="10">
        <f>IF(N58&lt;&gt;"","g","")</f>
        <v>0</v>
      </c>
      <c r="W58" s="10">
        <f>P58&amp;Q58&amp;R58&amp;S58&amp;T58&amp;U58&amp;V58</f>
        <v>0</v>
      </c>
      <c r="X58" s="10">
        <f>IF(W58="","",VLOOKUP(W58,AA2:AD58,2,0))</f>
        <v>0</v>
      </c>
      <c r="Y58" s="10">
        <f>IF(X58="","",VLOOKUP(W58,AA2:AD58,3,0))</f>
        <v>0</v>
      </c>
      <c r="Z58" s="10">
        <f>IF(Y58="","",VLOOKUP(W58,AA2:AD58,4,0))</f>
        <v>0</v>
      </c>
    </row>
    <row r="59" spans="1:30" ht="30" customHeight="1">
      <c r="A59" s="9">
        <v>56</v>
      </c>
      <c r="B59" s="9" t="s">
        <v>14</v>
      </c>
      <c r="C59" s="9" t="s">
        <v>120</v>
      </c>
      <c r="D59" s="9"/>
      <c r="E59" s="9" t="s">
        <v>39</v>
      </c>
      <c r="F59" s="9" t="s">
        <v>40</v>
      </c>
      <c r="G59" s="9"/>
      <c r="H59" s="9"/>
      <c r="I59" s="9" t="s">
        <v>42</v>
      </c>
      <c r="J59" s="9"/>
      <c r="K59" s="9"/>
      <c r="L59" s="9"/>
      <c r="M59" s="9"/>
      <c r="N59" s="9"/>
      <c r="O59" s="9"/>
      <c r="P59" s="10">
        <f>IF(H59&lt;&gt;"","a","")</f>
        <v>0</v>
      </c>
      <c r="Q59" s="10">
        <f>IF(I59&lt;&gt;"","b","")</f>
        <v>0</v>
      </c>
      <c r="R59" s="10">
        <f>IF(J59&lt;&gt;"","c","")</f>
        <v>0</v>
      </c>
      <c r="S59" s="10">
        <f>IF(K59&lt;&gt;"","d","")</f>
        <v>0</v>
      </c>
      <c r="T59" s="10">
        <f>IF(L59&lt;&gt;"","e","")</f>
        <v>0</v>
      </c>
      <c r="U59" s="10">
        <f>IF(M59&lt;&gt;"","f","")</f>
        <v>0</v>
      </c>
      <c r="V59" s="10">
        <f>IF(N59&lt;&gt;"","g","")</f>
        <v>0</v>
      </c>
      <c r="W59" s="10">
        <f>P59&amp;Q59&amp;R59&amp;S59&amp;T59&amp;U59&amp;V59</f>
        <v>0</v>
      </c>
      <c r="X59" s="10">
        <f>IF(W59="","",VLOOKUP(W59,AA2:AD58,2,0))</f>
        <v>0</v>
      </c>
      <c r="Y59" s="10">
        <f>IF(X59="","",VLOOKUP(W59,AA2:AD58,3,0))</f>
        <v>0</v>
      </c>
      <c r="Z59" s="10">
        <f>IF(Y59="","",VLOOKUP(W59,AA2:AD58,4,0))</f>
        <v>0</v>
      </c>
    </row>
    <row r="60" spans="1:30" ht="30" customHeight="1">
      <c r="A60" s="9">
        <v>57</v>
      </c>
      <c r="B60" s="9" t="s">
        <v>14</v>
      </c>
      <c r="C60" s="9" t="s">
        <v>116</v>
      </c>
      <c r="D60" s="9"/>
      <c r="E60" s="9" t="s">
        <v>39</v>
      </c>
      <c r="F60" s="9" t="s">
        <v>40</v>
      </c>
      <c r="G60" s="9"/>
      <c r="H60" s="9"/>
      <c r="I60" s="9" t="s">
        <v>42</v>
      </c>
      <c r="J60" s="9"/>
      <c r="K60" s="9"/>
      <c r="L60" s="9"/>
      <c r="M60" s="9"/>
      <c r="N60" s="9"/>
      <c r="O60" s="9"/>
      <c r="P60" s="10">
        <f>IF(H60&lt;&gt;"","a","")</f>
        <v>0</v>
      </c>
      <c r="Q60" s="10">
        <f>IF(I60&lt;&gt;"","b","")</f>
        <v>0</v>
      </c>
      <c r="R60" s="10">
        <f>IF(J60&lt;&gt;"","c","")</f>
        <v>0</v>
      </c>
      <c r="S60" s="10">
        <f>IF(K60&lt;&gt;"","d","")</f>
        <v>0</v>
      </c>
      <c r="T60" s="10">
        <f>IF(L60&lt;&gt;"","e","")</f>
        <v>0</v>
      </c>
      <c r="U60" s="10">
        <f>IF(M60&lt;&gt;"","f","")</f>
        <v>0</v>
      </c>
      <c r="V60" s="10">
        <f>IF(N60&lt;&gt;"","g","")</f>
        <v>0</v>
      </c>
      <c r="W60" s="10">
        <f>P60&amp;Q60&amp;R60&amp;S60&amp;T60&amp;U60&amp;V60</f>
        <v>0</v>
      </c>
      <c r="X60" s="10">
        <f>IF(W60="","",VLOOKUP(W60,AA2:AD58,2,0))</f>
        <v>0</v>
      </c>
      <c r="Y60" s="10">
        <f>IF(X60="","",VLOOKUP(W60,AA2:AD58,3,0))</f>
        <v>0</v>
      </c>
      <c r="Z60" s="10">
        <f>IF(Y60="","",VLOOKUP(W60,AA2:AD58,4,0))</f>
        <v>0</v>
      </c>
    </row>
    <row r="61" spans="1:30" ht="30" customHeight="1">
      <c r="A61" s="9">
        <v>58</v>
      </c>
      <c r="B61" s="9" t="s">
        <v>14</v>
      </c>
      <c r="C61" s="9" t="s">
        <v>116</v>
      </c>
      <c r="D61" s="9"/>
      <c r="E61" s="9" t="s">
        <v>39</v>
      </c>
      <c r="F61" s="9" t="s">
        <v>40</v>
      </c>
      <c r="G61" s="9"/>
      <c r="H61" s="9"/>
      <c r="I61" s="9" t="s">
        <v>42</v>
      </c>
      <c r="J61" s="9"/>
      <c r="K61" s="9"/>
      <c r="L61" s="9"/>
      <c r="M61" s="9"/>
      <c r="N61" s="9"/>
      <c r="O61" s="9"/>
      <c r="P61" s="10">
        <f>IF(H61&lt;&gt;"","a","")</f>
        <v>0</v>
      </c>
      <c r="Q61" s="10">
        <f>IF(I61&lt;&gt;"","b","")</f>
        <v>0</v>
      </c>
      <c r="R61" s="10">
        <f>IF(J61&lt;&gt;"","c","")</f>
        <v>0</v>
      </c>
      <c r="S61" s="10">
        <f>IF(K61&lt;&gt;"","d","")</f>
        <v>0</v>
      </c>
      <c r="T61" s="10">
        <f>IF(L61&lt;&gt;"","e","")</f>
        <v>0</v>
      </c>
      <c r="U61" s="10">
        <f>IF(M61&lt;&gt;"","f","")</f>
        <v>0</v>
      </c>
      <c r="V61" s="10">
        <f>IF(N61&lt;&gt;"","g","")</f>
        <v>0</v>
      </c>
      <c r="W61" s="10">
        <f>P61&amp;Q61&amp;R61&amp;S61&amp;T61&amp;U61&amp;V61</f>
        <v>0</v>
      </c>
      <c r="X61" s="10">
        <f>IF(W61="","",VLOOKUP(W61,AA2:AD58,2,0))</f>
        <v>0</v>
      </c>
      <c r="Y61" s="10">
        <f>IF(X61="","",VLOOKUP(W61,AA2:AD58,3,0))</f>
        <v>0</v>
      </c>
      <c r="Z61" s="10">
        <f>IF(Y61="","",VLOOKUP(W61,AA2:AD58,4,0))</f>
        <v>0</v>
      </c>
    </row>
    <row r="62" spans="1:30" ht="30" customHeight="1">
      <c r="A62" s="9">
        <v>59</v>
      </c>
      <c r="B62" s="9" t="s">
        <v>14</v>
      </c>
      <c r="C62" s="9" t="s">
        <v>121</v>
      </c>
      <c r="D62" s="9"/>
      <c r="E62" s="9" t="s">
        <v>39</v>
      </c>
      <c r="F62" s="9" t="s">
        <v>40</v>
      </c>
      <c r="G62" s="9"/>
      <c r="H62" s="9"/>
      <c r="I62" s="9"/>
      <c r="J62" s="9" t="s">
        <v>42</v>
      </c>
      <c r="K62" s="9"/>
      <c r="L62" s="9"/>
      <c r="M62" s="9"/>
      <c r="N62" s="9"/>
      <c r="O62" s="9"/>
      <c r="P62" s="10">
        <f>IF(H62&lt;&gt;"","a","")</f>
        <v>0</v>
      </c>
      <c r="Q62" s="10">
        <f>IF(I62&lt;&gt;"","b","")</f>
        <v>0</v>
      </c>
      <c r="R62" s="10">
        <f>IF(J62&lt;&gt;"","c","")</f>
        <v>0</v>
      </c>
      <c r="S62" s="10">
        <f>IF(K62&lt;&gt;"","d","")</f>
        <v>0</v>
      </c>
      <c r="T62" s="10">
        <f>IF(L62&lt;&gt;"","e","")</f>
        <v>0</v>
      </c>
      <c r="U62" s="10">
        <f>IF(M62&lt;&gt;"","f","")</f>
        <v>0</v>
      </c>
      <c r="V62" s="10">
        <f>IF(N62&lt;&gt;"","g","")</f>
        <v>0</v>
      </c>
      <c r="W62" s="10">
        <f>P62&amp;Q62&amp;R62&amp;S62&amp;T62&amp;U62&amp;V62</f>
        <v>0</v>
      </c>
      <c r="X62" s="10">
        <f>IF(W62="","",VLOOKUP(W62,AA2:AD58,2,0))</f>
        <v>0</v>
      </c>
      <c r="Y62" s="10">
        <f>IF(X62="","",VLOOKUP(W62,AA2:AD58,3,0))</f>
        <v>0</v>
      </c>
      <c r="Z62" s="10">
        <f>IF(Y62="","",VLOOKUP(W62,AA2:AD58,4,0))</f>
        <v>0</v>
      </c>
    </row>
    <row r="63" spans="1:30" ht="30" customHeight="1">
      <c r="A63" s="9">
        <v>60</v>
      </c>
      <c r="B63" s="9" t="s">
        <v>14</v>
      </c>
      <c r="C63" s="9" t="s">
        <v>122</v>
      </c>
      <c r="D63" s="9"/>
      <c r="E63" s="9" t="s">
        <v>39</v>
      </c>
      <c r="F63" s="9" t="s">
        <v>40</v>
      </c>
      <c r="G63" s="9"/>
      <c r="H63" s="9" t="s">
        <v>42</v>
      </c>
      <c r="I63" s="9"/>
      <c r="J63" s="9"/>
      <c r="K63" s="9"/>
      <c r="L63" s="9"/>
      <c r="M63" s="9"/>
      <c r="N63" s="9"/>
      <c r="O63" s="9"/>
      <c r="P63" s="10">
        <f>IF(H63&lt;&gt;"","a","")</f>
        <v>0</v>
      </c>
      <c r="Q63" s="10">
        <f>IF(I63&lt;&gt;"","b","")</f>
        <v>0</v>
      </c>
      <c r="R63" s="10">
        <f>IF(J63&lt;&gt;"","c","")</f>
        <v>0</v>
      </c>
      <c r="S63" s="10">
        <f>IF(K63&lt;&gt;"","d","")</f>
        <v>0</v>
      </c>
      <c r="T63" s="10">
        <f>IF(L63&lt;&gt;"","e","")</f>
        <v>0</v>
      </c>
      <c r="U63" s="10">
        <f>IF(M63&lt;&gt;"","f","")</f>
        <v>0</v>
      </c>
      <c r="V63" s="10">
        <f>IF(N63&lt;&gt;"","g","")</f>
        <v>0</v>
      </c>
      <c r="W63" s="10">
        <f>P63&amp;Q63&amp;R63&amp;S63&amp;T63&amp;U63&amp;V63</f>
        <v>0</v>
      </c>
      <c r="X63" s="10">
        <f>IF(W63="","",VLOOKUP(W63,AA2:AD58,2,0))</f>
        <v>0</v>
      </c>
      <c r="Y63" s="10">
        <f>IF(X63="","",VLOOKUP(W63,AA2:AD58,3,0))</f>
        <v>0</v>
      </c>
      <c r="Z63" s="10">
        <f>IF(Y63="","",VLOOKUP(W63,AA2:AD58,4,0))</f>
        <v>0</v>
      </c>
    </row>
    <row r="64" spans="1:30" ht="30" customHeight="1">
      <c r="A64" s="9">
        <v>61</v>
      </c>
      <c r="B64" s="9" t="s">
        <v>14</v>
      </c>
      <c r="C64" s="9" t="s">
        <v>123</v>
      </c>
      <c r="D64" s="9"/>
      <c r="E64" s="9" t="s">
        <v>39</v>
      </c>
      <c r="F64" s="9" t="s">
        <v>40</v>
      </c>
      <c r="G64" s="9"/>
      <c r="H64" s="9" t="s">
        <v>42</v>
      </c>
      <c r="I64" s="9"/>
      <c r="J64" s="9"/>
      <c r="K64" s="9"/>
      <c r="L64" s="9"/>
      <c r="M64" s="9"/>
      <c r="N64" s="9"/>
      <c r="O64" s="9"/>
      <c r="P64" s="10">
        <f>IF(H64&lt;&gt;"","a","")</f>
        <v>0</v>
      </c>
      <c r="Q64" s="10">
        <f>IF(I64&lt;&gt;"","b","")</f>
        <v>0</v>
      </c>
      <c r="R64" s="10">
        <f>IF(J64&lt;&gt;"","c","")</f>
        <v>0</v>
      </c>
      <c r="S64" s="10">
        <f>IF(K64&lt;&gt;"","d","")</f>
        <v>0</v>
      </c>
      <c r="T64" s="10">
        <f>IF(L64&lt;&gt;"","e","")</f>
        <v>0</v>
      </c>
      <c r="U64" s="10">
        <f>IF(M64&lt;&gt;"","f","")</f>
        <v>0</v>
      </c>
      <c r="V64" s="10">
        <f>IF(N64&lt;&gt;"","g","")</f>
        <v>0</v>
      </c>
      <c r="W64" s="10">
        <f>P64&amp;Q64&amp;R64&amp;S64&amp;T64&amp;U64&amp;V64</f>
        <v>0</v>
      </c>
      <c r="X64" s="10">
        <f>IF(W64="","",VLOOKUP(W64,AA2:AD58,2,0))</f>
        <v>0</v>
      </c>
      <c r="Y64" s="10">
        <f>IF(X64="","",VLOOKUP(W64,AA2:AD58,3,0))</f>
        <v>0</v>
      </c>
      <c r="Z64" s="10">
        <f>IF(Y64="","",VLOOKUP(W64,AA2:AD58,4,0))</f>
        <v>0</v>
      </c>
    </row>
    <row r="65" spans="1:26" ht="30" customHeight="1">
      <c r="A65" s="9">
        <v>62</v>
      </c>
      <c r="B65" s="9" t="s">
        <v>14</v>
      </c>
      <c r="C65" s="9" t="s">
        <v>124</v>
      </c>
      <c r="D65" s="9"/>
      <c r="E65" s="9" t="s">
        <v>39</v>
      </c>
      <c r="F65" s="9" t="s">
        <v>40</v>
      </c>
      <c r="G65" s="9"/>
      <c r="H65" s="9" t="s">
        <v>42</v>
      </c>
      <c r="I65" s="9"/>
      <c r="J65" s="9"/>
      <c r="K65" s="9"/>
      <c r="L65" s="9"/>
      <c r="M65" s="9"/>
      <c r="N65" s="9"/>
      <c r="O65" s="9"/>
      <c r="P65" s="10">
        <f>IF(H65&lt;&gt;"","a","")</f>
        <v>0</v>
      </c>
      <c r="Q65" s="10">
        <f>IF(I65&lt;&gt;"","b","")</f>
        <v>0</v>
      </c>
      <c r="R65" s="10">
        <f>IF(J65&lt;&gt;"","c","")</f>
        <v>0</v>
      </c>
      <c r="S65" s="10">
        <f>IF(K65&lt;&gt;"","d","")</f>
        <v>0</v>
      </c>
      <c r="T65" s="10">
        <f>IF(L65&lt;&gt;"","e","")</f>
        <v>0</v>
      </c>
      <c r="U65" s="10">
        <f>IF(M65&lt;&gt;"","f","")</f>
        <v>0</v>
      </c>
      <c r="V65" s="10">
        <f>IF(N65&lt;&gt;"","g","")</f>
        <v>0</v>
      </c>
      <c r="W65" s="10">
        <f>P65&amp;Q65&amp;R65&amp;S65&amp;T65&amp;U65&amp;V65</f>
        <v>0</v>
      </c>
      <c r="X65" s="10">
        <f>IF(W65="","",VLOOKUP(W65,AA2:AD58,2,0))</f>
        <v>0</v>
      </c>
      <c r="Y65" s="10">
        <f>IF(X65="","",VLOOKUP(W65,AA2:AD58,3,0))</f>
        <v>0</v>
      </c>
      <c r="Z65" s="10">
        <f>IF(Y65="","",VLOOKUP(W65,AA2:AD58,4,0))</f>
        <v>0</v>
      </c>
    </row>
    <row r="66" spans="1:26" ht="30" customHeight="1">
      <c r="A66" s="9">
        <v>63</v>
      </c>
      <c r="B66" s="9" t="s">
        <v>14</v>
      </c>
      <c r="C66" s="9" t="s">
        <v>125</v>
      </c>
      <c r="D66" s="9"/>
      <c r="E66" s="9" t="s">
        <v>39</v>
      </c>
      <c r="F66" s="9" t="s">
        <v>40</v>
      </c>
      <c r="G66" s="9"/>
      <c r="H66" s="9" t="s">
        <v>42</v>
      </c>
      <c r="I66" s="9"/>
      <c r="J66" s="9"/>
      <c r="K66" s="9"/>
      <c r="L66" s="9"/>
      <c r="M66" s="9"/>
      <c r="N66" s="9"/>
      <c r="O66" s="9"/>
      <c r="P66" s="10">
        <f>IF(H66&lt;&gt;"","a","")</f>
        <v>0</v>
      </c>
      <c r="Q66" s="10">
        <f>IF(I66&lt;&gt;"","b","")</f>
        <v>0</v>
      </c>
      <c r="R66" s="10">
        <f>IF(J66&lt;&gt;"","c","")</f>
        <v>0</v>
      </c>
      <c r="S66" s="10">
        <f>IF(K66&lt;&gt;"","d","")</f>
        <v>0</v>
      </c>
      <c r="T66" s="10">
        <f>IF(L66&lt;&gt;"","e","")</f>
        <v>0</v>
      </c>
      <c r="U66" s="10">
        <f>IF(M66&lt;&gt;"","f","")</f>
        <v>0</v>
      </c>
      <c r="V66" s="10">
        <f>IF(N66&lt;&gt;"","g","")</f>
        <v>0</v>
      </c>
      <c r="W66" s="10">
        <f>P66&amp;Q66&amp;R66&amp;S66&amp;T66&amp;U66&amp;V66</f>
        <v>0</v>
      </c>
      <c r="X66" s="10">
        <f>IF(W66="","",VLOOKUP(W66,AA2:AD58,2,0))</f>
        <v>0</v>
      </c>
      <c r="Y66" s="10">
        <f>IF(X66="","",VLOOKUP(W66,AA2:AD58,3,0))</f>
        <v>0</v>
      </c>
      <c r="Z66" s="10">
        <f>IF(Y66="","",VLOOKUP(W66,AA2:AD58,4,0))</f>
        <v>0</v>
      </c>
    </row>
    <row r="67" spans="1:26" ht="30" customHeight="1">
      <c r="A67" s="9">
        <v>64</v>
      </c>
      <c r="B67" s="9" t="s">
        <v>14</v>
      </c>
      <c r="C67" s="9" t="s">
        <v>126</v>
      </c>
      <c r="D67" s="9"/>
      <c r="E67" s="9" t="s">
        <v>39</v>
      </c>
      <c r="F67" s="9" t="s">
        <v>40</v>
      </c>
      <c r="G67" s="9"/>
      <c r="H67" s="9"/>
      <c r="I67" s="9" t="s">
        <v>42</v>
      </c>
      <c r="J67" s="9"/>
      <c r="K67" s="9"/>
      <c r="L67" s="9"/>
      <c r="M67" s="9"/>
      <c r="N67" s="9"/>
      <c r="O67" s="9"/>
      <c r="P67" s="10">
        <f>IF(H67&lt;&gt;"","a","")</f>
        <v>0</v>
      </c>
      <c r="Q67" s="10">
        <f>IF(I67&lt;&gt;"","b","")</f>
        <v>0</v>
      </c>
      <c r="R67" s="10">
        <f>IF(J67&lt;&gt;"","c","")</f>
        <v>0</v>
      </c>
      <c r="S67" s="10">
        <f>IF(K67&lt;&gt;"","d","")</f>
        <v>0</v>
      </c>
      <c r="T67" s="10">
        <f>IF(L67&lt;&gt;"","e","")</f>
        <v>0</v>
      </c>
      <c r="U67" s="10">
        <f>IF(M67&lt;&gt;"","f","")</f>
        <v>0</v>
      </c>
      <c r="V67" s="10">
        <f>IF(N67&lt;&gt;"","g","")</f>
        <v>0</v>
      </c>
      <c r="W67" s="10">
        <f>P67&amp;Q67&amp;R67&amp;S67&amp;T67&amp;U67&amp;V67</f>
        <v>0</v>
      </c>
      <c r="X67" s="10">
        <f>IF(W67="","",VLOOKUP(W67,AA2:AD58,2,0))</f>
        <v>0</v>
      </c>
      <c r="Y67" s="10">
        <f>IF(X67="","",VLOOKUP(W67,AA2:AD58,3,0))</f>
        <v>0</v>
      </c>
      <c r="Z67" s="10">
        <f>IF(Y67="","",VLOOKUP(W67,AA2:AD58,4,0))</f>
        <v>0</v>
      </c>
    </row>
    <row r="68" spans="1:26" ht="30" customHeight="1">
      <c r="A68" s="9">
        <v>65</v>
      </c>
      <c r="B68" s="9" t="s">
        <v>14</v>
      </c>
      <c r="C68" s="9" t="s">
        <v>127</v>
      </c>
      <c r="D68" s="9" t="s">
        <v>128</v>
      </c>
      <c r="E68" s="9" t="s">
        <v>39</v>
      </c>
      <c r="F68" s="9" t="s">
        <v>129</v>
      </c>
      <c r="G68" s="9"/>
      <c r="H68" s="9" t="s">
        <v>42</v>
      </c>
      <c r="I68" s="9"/>
      <c r="J68" s="9"/>
      <c r="K68" s="9"/>
      <c r="L68" s="9"/>
      <c r="M68" s="9"/>
      <c r="N68" s="9"/>
      <c r="O68" s="9"/>
      <c r="P68" s="10">
        <f>IF(H68&lt;&gt;"","a","")</f>
        <v>0</v>
      </c>
      <c r="Q68" s="10">
        <f>IF(I68&lt;&gt;"","b","")</f>
        <v>0</v>
      </c>
      <c r="R68" s="10">
        <f>IF(J68&lt;&gt;"","c","")</f>
        <v>0</v>
      </c>
      <c r="S68" s="10">
        <f>IF(K68&lt;&gt;"","d","")</f>
        <v>0</v>
      </c>
      <c r="T68" s="10">
        <f>IF(L68&lt;&gt;"","e","")</f>
        <v>0</v>
      </c>
      <c r="U68" s="10">
        <f>IF(M68&lt;&gt;"","f","")</f>
        <v>0</v>
      </c>
      <c r="V68" s="10">
        <f>IF(N68&lt;&gt;"","g","")</f>
        <v>0</v>
      </c>
      <c r="W68" s="10">
        <f>P68&amp;Q68&amp;R68&amp;S68&amp;T68&amp;U68&amp;V68</f>
        <v>0</v>
      </c>
      <c r="X68" s="10">
        <f>IF(W68="","",VLOOKUP(W68,AA2:AD58,2,0))</f>
        <v>0</v>
      </c>
      <c r="Y68" s="10">
        <f>IF(X68="","",VLOOKUP(W68,AA2:AD58,3,0))</f>
        <v>0</v>
      </c>
      <c r="Z68" s="10">
        <f>IF(Y68="","",VLOOKUP(W68,AA2:AD58,4,0))</f>
        <v>0</v>
      </c>
    </row>
    <row r="69" spans="1:26" ht="30" customHeight="1">
      <c r="A69" s="9">
        <v>66</v>
      </c>
      <c r="B69" s="9" t="s">
        <v>14</v>
      </c>
      <c r="C69" s="9" t="s">
        <v>130</v>
      </c>
      <c r="D69" s="9" t="s">
        <v>128</v>
      </c>
      <c r="E69" s="9" t="s">
        <v>39</v>
      </c>
      <c r="F69" s="9" t="s">
        <v>129</v>
      </c>
      <c r="G69" s="9"/>
      <c r="H69" s="9" t="s">
        <v>42</v>
      </c>
      <c r="I69" s="9"/>
      <c r="J69" s="9"/>
      <c r="K69" s="9"/>
      <c r="L69" s="9"/>
      <c r="M69" s="9"/>
      <c r="N69" s="9"/>
      <c r="O69" s="9"/>
      <c r="P69" s="10">
        <f>IF(H69&lt;&gt;"","a","")</f>
        <v>0</v>
      </c>
      <c r="Q69" s="10">
        <f>IF(I69&lt;&gt;"","b","")</f>
        <v>0</v>
      </c>
      <c r="R69" s="10">
        <f>IF(J69&lt;&gt;"","c","")</f>
        <v>0</v>
      </c>
      <c r="S69" s="10">
        <f>IF(K69&lt;&gt;"","d","")</f>
        <v>0</v>
      </c>
      <c r="T69" s="10">
        <f>IF(L69&lt;&gt;"","e","")</f>
        <v>0</v>
      </c>
      <c r="U69" s="10">
        <f>IF(M69&lt;&gt;"","f","")</f>
        <v>0</v>
      </c>
      <c r="V69" s="10">
        <f>IF(N69&lt;&gt;"","g","")</f>
        <v>0</v>
      </c>
      <c r="W69" s="10">
        <f>P69&amp;Q69&amp;R69&amp;S69&amp;T69&amp;U69&amp;V69</f>
        <v>0</v>
      </c>
      <c r="X69" s="10">
        <f>IF(W69="","",VLOOKUP(W69,AA2:AD58,2,0))</f>
        <v>0</v>
      </c>
      <c r="Y69" s="10">
        <f>IF(X69="","",VLOOKUP(W69,AA2:AD58,3,0))</f>
        <v>0</v>
      </c>
      <c r="Z69" s="10">
        <f>IF(Y69="","",VLOOKUP(W69,AA2:AD58,4,0))</f>
        <v>0</v>
      </c>
    </row>
    <row r="70" spans="1:26" ht="30" customHeight="1">
      <c r="A70" s="9">
        <v>67</v>
      </c>
      <c r="B70" s="9" t="s">
        <v>14</v>
      </c>
      <c r="C70" s="9" t="s">
        <v>80</v>
      </c>
      <c r="D70" s="9" t="s">
        <v>128</v>
      </c>
      <c r="E70" s="9" t="s">
        <v>39</v>
      </c>
      <c r="F70" s="9" t="s">
        <v>129</v>
      </c>
      <c r="G70" s="9"/>
      <c r="H70" s="9" t="s">
        <v>42</v>
      </c>
      <c r="I70" s="9"/>
      <c r="J70" s="9"/>
      <c r="K70" s="9"/>
      <c r="L70" s="9"/>
      <c r="M70" s="9"/>
      <c r="N70" s="9"/>
      <c r="O70" s="9"/>
      <c r="P70" s="10">
        <f>IF(H70&lt;&gt;"","a","")</f>
        <v>0</v>
      </c>
      <c r="Q70" s="10">
        <f>IF(I70&lt;&gt;"","b","")</f>
        <v>0</v>
      </c>
      <c r="R70" s="10">
        <f>IF(J70&lt;&gt;"","c","")</f>
        <v>0</v>
      </c>
      <c r="S70" s="10">
        <f>IF(K70&lt;&gt;"","d","")</f>
        <v>0</v>
      </c>
      <c r="T70" s="10">
        <f>IF(L70&lt;&gt;"","e","")</f>
        <v>0</v>
      </c>
      <c r="U70" s="10">
        <f>IF(M70&lt;&gt;"","f","")</f>
        <v>0</v>
      </c>
      <c r="V70" s="10">
        <f>IF(N70&lt;&gt;"","g","")</f>
        <v>0</v>
      </c>
      <c r="W70" s="10">
        <f>P70&amp;Q70&amp;R70&amp;S70&amp;T70&amp;U70&amp;V70</f>
        <v>0</v>
      </c>
      <c r="X70" s="10">
        <f>IF(W70="","",VLOOKUP(W70,AA2:AD58,2,0))</f>
        <v>0</v>
      </c>
      <c r="Y70" s="10">
        <f>IF(X70="","",VLOOKUP(W70,AA2:AD58,3,0))</f>
        <v>0</v>
      </c>
      <c r="Z70" s="10">
        <f>IF(Y70="","",VLOOKUP(W70,AA2:AD58,4,0))</f>
        <v>0</v>
      </c>
    </row>
    <row r="71" spans="1:26" ht="30" customHeight="1">
      <c r="A71" s="9">
        <v>68</v>
      </c>
      <c r="B71" s="9" t="s">
        <v>14</v>
      </c>
      <c r="C71" s="9" t="s">
        <v>80</v>
      </c>
      <c r="D71" s="9" t="s">
        <v>128</v>
      </c>
      <c r="E71" s="9" t="s">
        <v>39</v>
      </c>
      <c r="F71" s="9" t="s">
        <v>129</v>
      </c>
      <c r="G71" s="9"/>
      <c r="H71" s="9" t="s">
        <v>42</v>
      </c>
      <c r="I71" s="9"/>
      <c r="J71" s="9"/>
      <c r="K71" s="9"/>
      <c r="L71" s="9"/>
      <c r="M71" s="9"/>
      <c r="N71" s="9"/>
      <c r="O71" s="9"/>
      <c r="P71" s="10">
        <f>IF(H71&lt;&gt;"","a","")</f>
        <v>0</v>
      </c>
      <c r="Q71" s="10">
        <f>IF(I71&lt;&gt;"","b","")</f>
        <v>0</v>
      </c>
      <c r="R71" s="10">
        <f>IF(J71&lt;&gt;"","c","")</f>
        <v>0</v>
      </c>
      <c r="S71" s="10">
        <f>IF(K71&lt;&gt;"","d","")</f>
        <v>0</v>
      </c>
      <c r="T71" s="10">
        <f>IF(L71&lt;&gt;"","e","")</f>
        <v>0</v>
      </c>
      <c r="U71" s="10">
        <f>IF(M71&lt;&gt;"","f","")</f>
        <v>0</v>
      </c>
      <c r="V71" s="10">
        <f>IF(N71&lt;&gt;"","g","")</f>
        <v>0</v>
      </c>
      <c r="W71" s="10">
        <f>P71&amp;Q71&amp;R71&amp;S71&amp;T71&amp;U71&amp;V71</f>
        <v>0</v>
      </c>
      <c r="X71" s="10">
        <f>IF(W71="","",VLOOKUP(W71,AA2:AD58,2,0))</f>
        <v>0</v>
      </c>
      <c r="Y71" s="10">
        <f>IF(X71="","",VLOOKUP(W71,AA2:AD58,3,0))</f>
        <v>0</v>
      </c>
      <c r="Z71" s="10">
        <f>IF(Y71="","",VLOOKUP(W71,AA2:AD58,4,0))</f>
        <v>0</v>
      </c>
    </row>
    <row r="72" spans="1:26" ht="30" customHeight="1">
      <c r="A72" s="9">
        <v>69</v>
      </c>
      <c r="B72" s="9" t="s">
        <v>14</v>
      </c>
      <c r="C72" s="9" t="s">
        <v>131</v>
      </c>
      <c r="D72" s="9" t="s">
        <v>128</v>
      </c>
      <c r="E72" s="9" t="s">
        <v>39</v>
      </c>
      <c r="F72" s="9" t="s">
        <v>129</v>
      </c>
      <c r="G72" s="9"/>
      <c r="H72" s="9" t="s">
        <v>42</v>
      </c>
      <c r="I72" s="9"/>
      <c r="J72" s="9"/>
      <c r="K72" s="9"/>
      <c r="L72" s="9"/>
      <c r="M72" s="9"/>
      <c r="N72" s="9"/>
      <c r="O72" s="9"/>
      <c r="P72" s="10">
        <f>IF(H72&lt;&gt;"","a","")</f>
        <v>0</v>
      </c>
      <c r="Q72" s="10">
        <f>IF(I72&lt;&gt;"","b","")</f>
        <v>0</v>
      </c>
      <c r="R72" s="10">
        <f>IF(J72&lt;&gt;"","c","")</f>
        <v>0</v>
      </c>
      <c r="S72" s="10">
        <f>IF(K72&lt;&gt;"","d","")</f>
        <v>0</v>
      </c>
      <c r="T72" s="10">
        <f>IF(L72&lt;&gt;"","e","")</f>
        <v>0</v>
      </c>
      <c r="U72" s="10">
        <f>IF(M72&lt;&gt;"","f","")</f>
        <v>0</v>
      </c>
      <c r="V72" s="10">
        <f>IF(N72&lt;&gt;"","g","")</f>
        <v>0</v>
      </c>
      <c r="W72" s="10">
        <f>P72&amp;Q72&amp;R72&amp;S72&amp;T72&amp;U72&amp;V72</f>
        <v>0</v>
      </c>
      <c r="X72" s="10">
        <f>IF(W72="","",VLOOKUP(W72,AA2:AD58,2,0))</f>
        <v>0</v>
      </c>
      <c r="Y72" s="10">
        <f>IF(X72="","",VLOOKUP(W72,AA2:AD58,3,0))</f>
        <v>0</v>
      </c>
      <c r="Z72" s="10">
        <f>IF(Y72="","",VLOOKUP(W72,AA2:AD58,4,0))</f>
        <v>0</v>
      </c>
    </row>
    <row r="73" spans="1:26" ht="30" customHeight="1">
      <c r="A73" s="9">
        <v>70</v>
      </c>
      <c r="B73" s="9" t="s">
        <v>14</v>
      </c>
      <c r="C73" s="9" t="s">
        <v>132</v>
      </c>
      <c r="D73" s="9" t="s">
        <v>128</v>
      </c>
      <c r="E73" s="9" t="s">
        <v>39</v>
      </c>
      <c r="F73" s="9" t="s">
        <v>129</v>
      </c>
      <c r="G73" s="9"/>
      <c r="H73" s="9" t="s">
        <v>42</v>
      </c>
      <c r="I73" s="9"/>
      <c r="J73" s="9"/>
      <c r="K73" s="9"/>
      <c r="L73" s="9"/>
      <c r="M73" s="9"/>
      <c r="N73" s="9"/>
      <c r="O73" s="9"/>
      <c r="P73" s="10">
        <f>IF(H73&lt;&gt;"","a","")</f>
        <v>0</v>
      </c>
      <c r="Q73" s="10">
        <f>IF(I73&lt;&gt;"","b","")</f>
        <v>0</v>
      </c>
      <c r="R73" s="10">
        <f>IF(J73&lt;&gt;"","c","")</f>
        <v>0</v>
      </c>
      <c r="S73" s="10">
        <f>IF(K73&lt;&gt;"","d","")</f>
        <v>0</v>
      </c>
      <c r="T73" s="10">
        <f>IF(L73&lt;&gt;"","e","")</f>
        <v>0</v>
      </c>
      <c r="U73" s="10">
        <f>IF(M73&lt;&gt;"","f","")</f>
        <v>0</v>
      </c>
      <c r="V73" s="10">
        <f>IF(N73&lt;&gt;"","g","")</f>
        <v>0</v>
      </c>
      <c r="W73" s="10">
        <f>P73&amp;Q73&amp;R73&amp;S73&amp;T73&amp;U73&amp;V73</f>
        <v>0</v>
      </c>
      <c r="X73" s="10">
        <f>IF(W73="","",VLOOKUP(W73,AA2:AD58,2,0))</f>
        <v>0</v>
      </c>
      <c r="Y73" s="10">
        <f>IF(X73="","",VLOOKUP(W73,AA2:AD58,3,0))</f>
        <v>0</v>
      </c>
      <c r="Z73" s="10">
        <f>IF(Y73="","",VLOOKUP(W73,AA2:AD58,4,0))</f>
        <v>0</v>
      </c>
    </row>
    <row r="74" spans="1:26" ht="30" customHeight="1">
      <c r="A74" s="9">
        <v>71</v>
      </c>
      <c r="B74" s="9" t="s">
        <v>14</v>
      </c>
      <c r="C74" s="9" t="s">
        <v>133</v>
      </c>
      <c r="D74" s="9" t="s">
        <v>128</v>
      </c>
      <c r="E74" s="9" t="s">
        <v>39</v>
      </c>
      <c r="F74" s="9" t="s">
        <v>129</v>
      </c>
      <c r="G74" s="9"/>
      <c r="H74" s="9" t="s">
        <v>42</v>
      </c>
      <c r="I74" s="9"/>
      <c r="J74" s="9"/>
      <c r="K74" s="9"/>
      <c r="L74" s="9"/>
      <c r="M74" s="9"/>
      <c r="N74" s="9"/>
      <c r="O74" s="9"/>
      <c r="P74" s="10">
        <f>IF(H74&lt;&gt;"","a","")</f>
        <v>0</v>
      </c>
      <c r="Q74" s="10">
        <f>IF(I74&lt;&gt;"","b","")</f>
        <v>0</v>
      </c>
      <c r="R74" s="10">
        <f>IF(J74&lt;&gt;"","c","")</f>
        <v>0</v>
      </c>
      <c r="S74" s="10">
        <f>IF(K74&lt;&gt;"","d","")</f>
        <v>0</v>
      </c>
      <c r="T74" s="10">
        <f>IF(L74&lt;&gt;"","e","")</f>
        <v>0</v>
      </c>
      <c r="U74" s="10">
        <f>IF(M74&lt;&gt;"","f","")</f>
        <v>0</v>
      </c>
      <c r="V74" s="10">
        <f>IF(N74&lt;&gt;"","g","")</f>
        <v>0</v>
      </c>
      <c r="W74" s="10">
        <f>P74&amp;Q74&amp;R74&amp;S74&amp;T74&amp;U74&amp;V74</f>
        <v>0</v>
      </c>
      <c r="X74" s="10">
        <f>IF(W74="","",VLOOKUP(W74,AA2:AD58,2,0))</f>
        <v>0</v>
      </c>
      <c r="Y74" s="10">
        <f>IF(X74="","",VLOOKUP(W74,AA2:AD58,3,0))</f>
        <v>0</v>
      </c>
      <c r="Z74" s="10">
        <f>IF(Y74="","",VLOOKUP(W74,AA2:AD58,4,0))</f>
        <v>0</v>
      </c>
    </row>
    <row r="75" spans="1:26" ht="30" customHeight="1">
      <c r="A75" s="9">
        <v>72</v>
      </c>
      <c r="B75" s="9" t="s">
        <v>14</v>
      </c>
      <c r="C75" s="9" t="s">
        <v>134</v>
      </c>
      <c r="D75" s="9" t="s">
        <v>128</v>
      </c>
      <c r="E75" s="9" t="s">
        <v>39</v>
      </c>
      <c r="F75" s="9" t="s">
        <v>129</v>
      </c>
      <c r="G75" s="9"/>
      <c r="H75" s="9" t="s">
        <v>42</v>
      </c>
      <c r="I75" s="9" t="s">
        <v>42</v>
      </c>
      <c r="J75" s="9" t="s">
        <v>42</v>
      </c>
      <c r="K75" s="9"/>
      <c r="L75" s="9"/>
      <c r="M75" s="9"/>
      <c r="N75" s="9"/>
      <c r="O75" s="9"/>
      <c r="P75" s="10">
        <f>IF(H75&lt;&gt;"","a","")</f>
        <v>0</v>
      </c>
      <c r="Q75" s="10">
        <f>IF(I75&lt;&gt;"","b","")</f>
        <v>0</v>
      </c>
      <c r="R75" s="10">
        <f>IF(J75&lt;&gt;"","c","")</f>
        <v>0</v>
      </c>
      <c r="S75" s="10">
        <f>IF(K75&lt;&gt;"","d","")</f>
        <v>0</v>
      </c>
      <c r="T75" s="10">
        <f>IF(L75&lt;&gt;"","e","")</f>
        <v>0</v>
      </c>
      <c r="U75" s="10">
        <f>IF(M75&lt;&gt;"","f","")</f>
        <v>0</v>
      </c>
      <c r="V75" s="10">
        <f>IF(N75&lt;&gt;"","g","")</f>
        <v>0</v>
      </c>
      <c r="W75" s="10">
        <f>P75&amp;Q75&amp;R75&amp;S75&amp;T75&amp;U75&amp;V75</f>
        <v>0</v>
      </c>
      <c r="X75" s="10">
        <f>IF(W75="","",VLOOKUP(W75,AA2:AD58,2,0))</f>
        <v>0</v>
      </c>
      <c r="Y75" s="10">
        <f>IF(X75="","",VLOOKUP(W75,AA2:AD58,3,0))</f>
        <v>0</v>
      </c>
      <c r="Z75" s="10">
        <f>IF(Y75="","",VLOOKUP(W75,AA2:AD58,4,0))</f>
        <v>0</v>
      </c>
    </row>
    <row r="76" spans="1:26" ht="30" customHeight="1">
      <c r="A76" s="9">
        <v>73</v>
      </c>
      <c r="B76" s="9" t="s">
        <v>14</v>
      </c>
      <c r="C76" s="9" t="s">
        <v>135</v>
      </c>
      <c r="D76" s="9" t="s">
        <v>128</v>
      </c>
      <c r="E76" s="9" t="s">
        <v>39</v>
      </c>
      <c r="F76" s="9" t="s">
        <v>129</v>
      </c>
      <c r="G76" s="9"/>
      <c r="H76" s="9" t="s">
        <v>42</v>
      </c>
      <c r="I76" s="9" t="s">
        <v>42</v>
      </c>
      <c r="J76" s="9" t="s">
        <v>42</v>
      </c>
      <c r="K76" s="9"/>
      <c r="L76" s="9"/>
      <c r="M76" s="9"/>
      <c r="N76" s="9"/>
      <c r="O76" s="9"/>
      <c r="P76" s="10">
        <f>IF(H76&lt;&gt;"","a","")</f>
        <v>0</v>
      </c>
      <c r="Q76" s="10">
        <f>IF(I76&lt;&gt;"","b","")</f>
        <v>0</v>
      </c>
      <c r="R76" s="10">
        <f>IF(J76&lt;&gt;"","c","")</f>
        <v>0</v>
      </c>
      <c r="S76" s="10">
        <f>IF(K76&lt;&gt;"","d","")</f>
        <v>0</v>
      </c>
      <c r="T76" s="10">
        <f>IF(L76&lt;&gt;"","e","")</f>
        <v>0</v>
      </c>
      <c r="U76" s="10">
        <f>IF(M76&lt;&gt;"","f","")</f>
        <v>0</v>
      </c>
      <c r="V76" s="10">
        <f>IF(N76&lt;&gt;"","g","")</f>
        <v>0</v>
      </c>
      <c r="W76" s="10">
        <f>P76&amp;Q76&amp;R76&amp;S76&amp;T76&amp;U76&amp;V76</f>
        <v>0</v>
      </c>
      <c r="X76" s="10">
        <f>IF(W76="","",VLOOKUP(W76,AA2:AD58,2,0))</f>
        <v>0</v>
      </c>
      <c r="Y76" s="10">
        <f>IF(X76="","",VLOOKUP(W76,AA2:AD58,3,0))</f>
        <v>0</v>
      </c>
      <c r="Z76" s="10">
        <f>IF(Y76="","",VLOOKUP(W76,AA2:AD58,4,0))</f>
        <v>0</v>
      </c>
    </row>
    <row r="77" spans="1:26" ht="30" customHeight="1">
      <c r="A77" s="9">
        <v>74</v>
      </c>
      <c r="B77" s="9" t="s">
        <v>14</v>
      </c>
      <c r="C77" s="9" t="s">
        <v>135</v>
      </c>
      <c r="D77" s="9" t="s">
        <v>128</v>
      </c>
      <c r="E77" s="9" t="s">
        <v>39</v>
      </c>
      <c r="F77" s="9" t="s">
        <v>129</v>
      </c>
      <c r="G77" s="9"/>
      <c r="H77" s="9" t="s">
        <v>42</v>
      </c>
      <c r="I77" s="9" t="s">
        <v>42</v>
      </c>
      <c r="J77" s="9" t="s">
        <v>42</v>
      </c>
      <c r="K77" s="9"/>
      <c r="L77" s="9"/>
      <c r="M77" s="9"/>
      <c r="N77" s="9"/>
      <c r="O77" s="9"/>
      <c r="P77" s="10">
        <f>IF(H77&lt;&gt;"","a","")</f>
        <v>0</v>
      </c>
      <c r="Q77" s="10">
        <f>IF(I77&lt;&gt;"","b","")</f>
        <v>0</v>
      </c>
      <c r="R77" s="10">
        <f>IF(J77&lt;&gt;"","c","")</f>
        <v>0</v>
      </c>
      <c r="S77" s="10">
        <f>IF(K77&lt;&gt;"","d","")</f>
        <v>0</v>
      </c>
      <c r="T77" s="10">
        <f>IF(L77&lt;&gt;"","e","")</f>
        <v>0</v>
      </c>
      <c r="U77" s="10">
        <f>IF(M77&lt;&gt;"","f","")</f>
        <v>0</v>
      </c>
      <c r="V77" s="10">
        <f>IF(N77&lt;&gt;"","g","")</f>
        <v>0</v>
      </c>
      <c r="W77" s="10">
        <f>P77&amp;Q77&amp;R77&amp;S77&amp;T77&amp;U77&amp;V77</f>
        <v>0</v>
      </c>
      <c r="X77" s="10">
        <f>IF(W77="","",VLOOKUP(W77,AA2:AD58,2,0))</f>
        <v>0</v>
      </c>
      <c r="Y77" s="10">
        <f>IF(X77="","",VLOOKUP(W77,AA2:AD58,3,0))</f>
        <v>0</v>
      </c>
      <c r="Z77" s="10">
        <f>IF(Y77="","",VLOOKUP(W77,AA2:AD58,4,0))</f>
        <v>0</v>
      </c>
    </row>
    <row r="78" spans="1:26" ht="30" customHeight="1">
      <c r="A78" s="9">
        <v>75</v>
      </c>
      <c r="B78" s="9" t="s">
        <v>14</v>
      </c>
      <c r="C78" s="9" t="s">
        <v>136</v>
      </c>
      <c r="D78" s="9" t="s">
        <v>128</v>
      </c>
      <c r="E78" s="9" t="s">
        <v>39</v>
      </c>
      <c r="F78" s="9" t="s">
        <v>129</v>
      </c>
      <c r="G78" s="9"/>
      <c r="H78" s="9" t="s">
        <v>42</v>
      </c>
      <c r="I78" s="9"/>
      <c r="J78" s="9"/>
      <c r="K78" s="9"/>
      <c r="L78" s="9"/>
      <c r="M78" s="9"/>
      <c r="N78" s="9"/>
      <c r="O78" s="9"/>
      <c r="P78" s="10">
        <f>IF(H78&lt;&gt;"","a","")</f>
        <v>0</v>
      </c>
      <c r="Q78" s="10">
        <f>IF(I78&lt;&gt;"","b","")</f>
        <v>0</v>
      </c>
      <c r="R78" s="10">
        <f>IF(J78&lt;&gt;"","c","")</f>
        <v>0</v>
      </c>
      <c r="S78" s="10">
        <f>IF(K78&lt;&gt;"","d","")</f>
        <v>0</v>
      </c>
      <c r="T78" s="10">
        <f>IF(L78&lt;&gt;"","e","")</f>
        <v>0</v>
      </c>
      <c r="U78" s="10">
        <f>IF(M78&lt;&gt;"","f","")</f>
        <v>0</v>
      </c>
      <c r="V78" s="10">
        <f>IF(N78&lt;&gt;"","g","")</f>
        <v>0</v>
      </c>
      <c r="W78" s="10">
        <f>P78&amp;Q78&amp;R78&amp;S78&amp;T78&amp;U78&amp;V78</f>
        <v>0</v>
      </c>
      <c r="X78" s="10">
        <f>IF(W78="","",VLOOKUP(W78,AA2:AD58,2,0))</f>
        <v>0</v>
      </c>
      <c r="Y78" s="10">
        <f>IF(X78="","",VLOOKUP(W78,AA2:AD58,3,0))</f>
        <v>0</v>
      </c>
      <c r="Z78" s="10">
        <f>IF(Y78="","",VLOOKUP(W78,AA2:AD58,4,0))</f>
        <v>0</v>
      </c>
    </row>
    <row r="79" spans="1:26" ht="30" customHeight="1">
      <c r="A79" s="9">
        <v>76</v>
      </c>
      <c r="B79" s="9" t="s">
        <v>14</v>
      </c>
      <c r="C79" s="9" t="s">
        <v>137</v>
      </c>
      <c r="D79" s="9" t="s">
        <v>128</v>
      </c>
      <c r="E79" s="9" t="s">
        <v>39</v>
      </c>
      <c r="F79" s="9" t="s">
        <v>129</v>
      </c>
      <c r="G79" s="9"/>
      <c r="H79" s="9" t="s">
        <v>42</v>
      </c>
      <c r="I79" s="9"/>
      <c r="J79" s="9"/>
      <c r="K79" s="9"/>
      <c r="L79" s="9"/>
      <c r="M79" s="9"/>
      <c r="N79" s="9"/>
      <c r="O79" s="9"/>
      <c r="P79" s="10">
        <f>IF(H79&lt;&gt;"","a","")</f>
        <v>0</v>
      </c>
      <c r="Q79" s="10">
        <f>IF(I79&lt;&gt;"","b","")</f>
        <v>0</v>
      </c>
      <c r="R79" s="10">
        <f>IF(J79&lt;&gt;"","c","")</f>
        <v>0</v>
      </c>
      <c r="S79" s="10">
        <f>IF(K79&lt;&gt;"","d","")</f>
        <v>0</v>
      </c>
      <c r="T79" s="10">
        <f>IF(L79&lt;&gt;"","e","")</f>
        <v>0</v>
      </c>
      <c r="U79" s="10">
        <f>IF(M79&lt;&gt;"","f","")</f>
        <v>0</v>
      </c>
      <c r="V79" s="10">
        <f>IF(N79&lt;&gt;"","g","")</f>
        <v>0</v>
      </c>
      <c r="W79" s="10">
        <f>P79&amp;Q79&amp;R79&amp;S79&amp;T79&amp;U79&amp;V79</f>
        <v>0</v>
      </c>
      <c r="X79" s="10">
        <f>IF(W79="","",VLOOKUP(W79,AA2:AD58,2,0))</f>
        <v>0</v>
      </c>
      <c r="Y79" s="10">
        <f>IF(X79="","",VLOOKUP(W79,AA2:AD58,3,0))</f>
        <v>0</v>
      </c>
      <c r="Z79" s="10">
        <f>IF(Y79="","",VLOOKUP(W79,AA2:AD58,4,0))</f>
        <v>0</v>
      </c>
    </row>
    <row r="80" spans="1:26" ht="30" customHeight="1">
      <c r="A80" s="9">
        <v>77</v>
      </c>
      <c r="B80" s="9" t="s">
        <v>14</v>
      </c>
      <c r="C80" s="9" t="s">
        <v>138</v>
      </c>
      <c r="D80" s="9" t="s">
        <v>128</v>
      </c>
      <c r="E80" s="9" t="s">
        <v>39</v>
      </c>
      <c r="F80" s="9" t="s">
        <v>129</v>
      </c>
      <c r="G80" s="9"/>
      <c r="H80" s="9" t="s">
        <v>42</v>
      </c>
      <c r="I80" s="9"/>
      <c r="J80" s="9"/>
      <c r="K80" s="9"/>
      <c r="L80" s="9"/>
      <c r="M80" s="9"/>
      <c r="N80" s="9"/>
      <c r="O80" s="9"/>
      <c r="P80" s="10">
        <f>IF(H80&lt;&gt;"","a","")</f>
        <v>0</v>
      </c>
      <c r="Q80" s="10">
        <f>IF(I80&lt;&gt;"","b","")</f>
        <v>0</v>
      </c>
      <c r="R80" s="10">
        <f>IF(J80&lt;&gt;"","c","")</f>
        <v>0</v>
      </c>
      <c r="S80" s="10">
        <f>IF(K80&lt;&gt;"","d","")</f>
        <v>0</v>
      </c>
      <c r="T80" s="10">
        <f>IF(L80&lt;&gt;"","e","")</f>
        <v>0</v>
      </c>
      <c r="U80" s="10">
        <f>IF(M80&lt;&gt;"","f","")</f>
        <v>0</v>
      </c>
      <c r="V80" s="10">
        <f>IF(N80&lt;&gt;"","g","")</f>
        <v>0</v>
      </c>
      <c r="W80" s="10">
        <f>P80&amp;Q80&amp;R80&amp;S80&amp;T80&amp;U80&amp;V80</f>
        <v>0</v>
      </c>
      <c r="X80" s="10">
        <f>IF(W80="","",VLOOKUP(W80,AA2:AD58,2,0))</f>
        <v>0</v>
      </c>
      <c r="Y80" s="10">
        <f>IF(X80="","",VLOOKUP(W80,AA2:AD58,3,0))</f>
        <v>0</v>
      </c>
      <c r="Z80" s="10">
        <f>IF(Y80="","",VLOOKUP(W80,AA2:AD58,4,0))</f>
        <v>0</v>
      </c>
    </row>
    <row r="81" spans="1:26" ht="30" customHeight="1">
      <c r="A81" s="9">
        <v>78</v>
      </c>
      <c r="B81" s="9" t="s">
        <v>14</v>
      </c>
      <c r="C81" s="9" t="s">
        <v>91</v>
      </c>
      <c r="D81" s="9"/>
      <c r="E81" s="9" t="s">
        <v>39</v>
      </c>
      <c r="F81" s="9" t="s">
        <v>129</v>
      </c>
      <c r="G81" s="9"/>
      <c r="H81" s="9" t="s">
        <v>42</v>
      </c>
      <c r="I81" s="9"/>
      <c r="J81" s="9"/>
      <c r="K81" s="9"/>
      <c r="L81" s="9"/>
      <c r="M81" s="9"/>
      <c r="N81" s="9"/>
      <c r="O81" s="9"/>
      <c r="P81" s="10">
        <f>IF(H81&lt;&gt;"","a","")</f>
        <v>0</v>
      </c>
      <c r="Q81" s="10">
        <f>IF(I81&lt;&gt;"","b","")</f>
        <v>0</v>
      </c>
      <c r="R81" s="10">
        <f>IF(J81&lt;&gt;"","c","")</f>
        <v>0</v>
      </c>
      <c r="S81" s="10">
        <f>IF(K81&lt;&gt;"","d","")</f>
        <v>0</v>
      </c>
      <c r="T81" s="10">
        <f>IF(L81&lt;&gt;"","e","")</f>
        <v>0</v>
      </c>
      <c r="U81" s="10">
        <f>IF(M81&lt;&gt;"","f","")</f>
        <v>0</v>
      </c>
      <c r="V81" s="10">
        <f>IF(N81&lt;&gt;"","g","")</f>
        <v>0</v>
      </c>
      <c r="W81" s="10">
        <f>P81&amp;Q81&amp;R81&amp;S81&amp;T81&amp;U81&amp;V81</f>
        <v>0</v>
      </c>
      <c r="X81" s="10">
        <f>IF(W81="","",VLOOKUP(W81,AA2:AD58,2,0))</f>
        <v>0</v>
      </c>
      <c r="Y81" s="10">
        <f>IF(X81="","",VLOOKUP(W81,AA2:AD58,3,0))</f>
        <v>0</v>
      </c>
      <c r="Z81" s="10">
        <f>IF(Y81="","",VLOOKUP(W81,AA2:AD58,4,0))</f>
        <v>0</v>
      </c>
    </row>
    <row r="82" spans="1:26" ht="30" customHeight="1">
      <c r="A82" s="9">
        <v>79</v>
      </c>
      <c r="B82" s="9" t="s">
        <v>14</v>
      </c>
      <c r="C82" s="9" t="s">
        <v>139</v>
      </c>
      <c r="D82" s="9" t="s">
        <v>128</v>
      </c>
      <c r="E82" s="9" t="s">
        <v>39</v>
      </c>
      <c r="F82" s="9" t="s">
        <v>129</v>
      </c>
      <c r="G82" s="9"/>
      <c r="H82" s="9" t="s">
        <v>42</v>
      </c>
      <c r="I82" s="9"/>
      <c r="J82" s="9"/>
      <c r="K82" s="9"/>
      <c r="L82" s="9"/>
      <c r="M82" s="9"/>
      <c r="N82" s="9"/>
      <c r="O82" s="9"/>
      <c r="P82" s="10">
        <f>IF(H82&lt;&gt;"","a","")</f>
        <v>0</v>
      </c>
      <c r="Q82" s="10">
        <f>IF(I82&lt;&gt;"","b","")</f>
        <v>0</v>
      </c>
      <c r="R82" s="10">
        <f>IF(J82&lt;&gt;"","c","")</f>
        <v>0</v>
      </c>
      <c r="S82" s="10">
        <f>IF(K82&lt;&gt;"","d","")</f>
        <v>0</v>
      </c>
      <c r="T82" s="10">
        <f>IF(L82&lt;&gt;"","e","")</f>
        <v>0</v>
      </c>
      <c r="U82" s="10">
        <f>IF(M82&lt;&gt;"","f","")</f>
        <v>0</v>
      </c>
      <c r="V82" s="10">
        <f>IF(N82&lt;&gt;"","g","")</f>
        <v>0</v>
      </c>
      <c r="W82" s="10">
        <f>P82&amp;Q82&amp;R82&amp;S82&amp;T82&amp;U82&amp;V82</f>
        <v>0</v>
      </c>
      <c r="X82" s="10">
        <f>IF(W82="","",VLOOKUP(W82,AA2:AD58,2,0))</f>
        <v>0</v>
      </c>
      <c r="Y82" s="10">
        <f>IF(X82="","",VLOOKUP(W82,AA2:AD58,3,0))</f>
        <v>0</v>
      </c>
      <c r="Z82" s="10">
        <f>IF(Y82="","",VLOOKUP(W82,AA2:AD58,4,0))</f>
        <v>0</v>
      </c>
    </row>
    <row r="83" spans="1:26" ht="30" customHeight="1">
      <c r="A83" s="9">
        <v>80</v>
      </c>
      <c r="B83" s="9" t="s">
        <v>14</v>
      </c>
      <c r="C83" s="9" t="s">
        <v>140</v>
      </c>
      <c r="D83" s="9" t="s">
        <v>128</v>
      </c>
      <c r="E83" s="9" t="s">
        <v>39</v>
      </c>
      <c r="F83" s="9" t="s">
        <v>129</v>
      </c>
      <c r="G83" s="9"/>
      <c r="H83" s="9" t="s">
        <v>42</v>
      </c>
      <c r="I83" s="9"/>
      <c r="J83" s="9"/>
      <c r="K83" s="9"/>
      <c r="L83" s="9"/>
      <c r="M83" s="9"/>
      <c r="N83" s="9"/>
      <c r="O83" s="9"/>
      <c r="P83" s="10">
        <f>IF(H83&lt;&gt;"","a","")</f>
        <v>0</v>
      </c>
      <c r="Q83" s="10">
        <f>IF(I83&lt;&gt;"","b","")</f>
        <v>0</v>
      </c>
      <c r="R83" s="10">
        <f>IF(J83&lt;&gt;"","c","")</f>
        <v>0</v>
      </c>
      <c r="S83" s="10">
        <f>IF(K83&lt;&gt;"","d","")</f>
        <v>0</v>
      </c>
      <c r="T83" s="10">
        <f>IF(L83&lt;&gt;"","e","")</f>
        <v>0</v>
      </c>
      <c r="U83" s="10">
        <f>IF(M83&lt;&gt;"","f","")</f>
        <v>0</v>
      </c>
      <c r="V83" s="10">
        <f>IF(N83&lt;&gt;"","g","")</f>
        <v>0</v>
      </c>
      <c r="W83" s="10">
        <f>P83&amp;Q83&amp;R83&amp;S83&amp;T83&amp;U83&amp;V83</f>
        <v>0</v>
      </c>
      <c r="X83" s="10">
        <f>IF(W83="","",VLOOKUP(W83,AA2:AD58,2,0))</f>
        <v>0</v>
      </c>
      <c r="Y83" s="10">
        <f>IF(X83="","",VLOOKUP(W83,AA2:AD58,3,0))</f>
        <v>0</v>
      </c>
      <c r="Z83" s="10">
        <f>IF(Y83="","",VLOOKUP(W83,AA2:AD58,4,0))</f>
        <v>0</v>
      </c>
    </row>
    <row r="84" spans="1:26" ht="30" customHeight="1">
      <c r="A84" s="9">
        <v>81</v>
      </c>
      <c r="B84" s="9" t="s">
        <v>14</v>
      </c>
      <c r="C84" s="9" t="s">
        <v>141</v>
      </c>
      <c r="D84" s="9" t="s">
        <v>142</v>
      </c>
      <c r="E84" s="9" t="s">
        <v>39</v>
      </c>
      <c r="F84" s="9" t="s">
        <v>129</v>
      </c>
      <c r="G84" s="9"/>
      <c r="H84" s="9" t="s">
        <v>42</v>
      </c>
      <c r="I84" s="9" t="s">
        <v>42</v>
      </c>
      <c r="J84" s="9" t="s">
        <v>42</v>
      </c>
      <c r="K84" s="9"/>
      <c r="L84" s="9"/>
      <c r="M84" s="9"/>
      <c r="N84" s="9"/>
      <c r="O84" s="9"/>
      <c r="P84" s="10">
        <f>IF(H84&lt;&gt;"","a","")</f>
        <v>0</v>
      </c>
      <c r="Q84" s="10">
        <f>IF(I84&lt;&gt;"","b","")</f>
        <v>0</v>
      </c>
      <c r="R84" s="10">
        <f>IF(J84&lt;&gt;"","c","")</f>
        <v>0</v>
      </c>
      <c r="S84" s="10">
        <f>IF(K84&lt;&gt;"","d","")</f>
        <v>0</v>
      </c>
      <c r="T84" s="10">
        <f>IF(L84&lt;&gt;"","e","")</f>
        <v>0</v>
      </c>
      <c r="U84" s="10">
        <f>IF(M84&lt;&gt;"","f","")</f>
        <v>0</v>
      </c>
      <c r="V84" s="10">
        <f>IF(N84&lt;&gt;"","g","")</f>
        <v>0</v>
      </c>
      <c r="W84" s="10">
        <f>P84&amp;Q84&amp;R84&amp;S84&amp;T84&amp;U84&amp;V84</f>
        <v>0</v>
      </c>
      <c r="X84" s="10">
        <f>IF(W84="","",VLOOKUP(W84,AA2:AD58,2,0))</f>
        <v>0</v>
      </c>
      <c r="Y84" s="10">
        <f>IF(X84="","",VLOOKUP(W84,AA2:AD58,3,0))</f>
        <v>0</v>
      </c>
      <c r="Z84" s="10">
        <f>IF(Y84="","",VLOOKUP(W84,AA2:AD58,4,0))</f>
        <v>0</v>
      </c>
    </row>
    <row r="85" spans="1:26" ht="30" customHeight="1">
      <c r="A85" s="9">
        <v>82</v>
      </c>
      <c r="B85" s="9" t="s">
        <v>14</v>
      </c>
      <c r="C85" s="9" t="s">
        <v>143</v>
      </c>
      <c r="D85" s="9" t="s">
        <v>58</v>
      </c>
      <c r="E85" s="9" t="s">
        <v>39</v>
      </c>
      <c r="F85" s="9" t="s">
        <v>129</v>
      </c>
      <c r="G85" s="9"/>
      <c r="H85" s="9" t="s">
        <v>42</v>
      </c>
      <c r="I85" s="9" t="s">
        <v>42</v>
      </c>
      <c r="J85" s="9" t="s">
        <v>42</v>
      </c>
      <c r="K85" s="9"/>
      <c r="L85" s="9"/>
      <c r="M85" s="9"/>
      <c r="N85" s="9"/>
      <c r="O85" s="9"/>
      <c r="P85" s="10">
        <f>IF(H85&lt;&gt;"","a","")</f>
        <v>0</v>
      </c>
      <c r="Q85" s="10">
        <f>IF(I85&lt;&gt;"","b","")</f>
        <v>0</v>
      </c>
      <c r="R85" s="10">
        <f>IF(J85&lt;&gt;"","c","")</f>
        <v>0</v>
      </c>
      <c r="S85" s="10">
        <f>IF(K85&lt;&gt;"","d","")</f>
        <v>0</v>
      </c>
      <c r="T85" s="10">
        <f>IF(L85&lt;&gt;"","e","")</f>
        <v>0</v>
      </c>
      <c r="U85" s="10">
        <f>IF(M85&lt;&gt;"","f","")</f>
        <v>0</v>
      </c>
      <c r="V85" s="10">
        <f>IF(N85&lt;&gt;"","g","")</f>
        <v>0</v>
      </c>
      <c r="W85" s="10">
        <f>P85&amp;Q85&amp;R85&amp;S85&amp;T85&amp;U85&amp;V85</f>
        <v>0</v>
      </c>
      <c r="X85" s="10">
        <f>IF(W85="","",VLOOKUP(W85,AA2:AD58,2,0))</f>
        <v>0</v>
      </c>
      <c r="Y85" s="10">
        <f>IF(X85="","",VLOOKUP(W85,AA2:AD58,3,0))</f>
        <v>0</v>
      </c>
      <c r="Z85" s="10">
        <f>IF(Y85="","",VLOOKUP(W85,AA2:AD58,4,0))</f>
        <v>0</v>
      </c>
    </row>
    <row r="86" spans="1:26" ht="30" customHeight="1">
      <c r="A86" s="9">
        <v>83</v>
      </c>
      <c r="B86" s="9" t="s">
        <v>14</v>
      </c>
      <c r="C86" s="9" t="s">
        <v>49</v>
      </c>
      <c r="D86" s="9" t="s">
        <v>144</v>
      </c>
      <c r="E86" s="9" t="s">
        <v>39</v>
      </c>
      <c r="F86" s="9" t="s">
        <v>129</v>
      </c>
      <c r="G86" s="9"/>
      <c r="H86" s="9" t="s">
        <v>42</v>
      </c>
      <c r="I86" s="9" t="s">
        <v>42</v>
      </c>
      <c r="J86" s="9" t="s">
        <v>42</v>
      </c>
      <c r="K86" s="9"/>
      <c r="L86" s="9"/>
      <c r="M86" s="9"/>
      <c r="N86" s="9"/>
      <c r="O86" s="9"/>
      <c r="P86" s="10">
        <f>IF(H86&lt;&gt;"","a","")</f>
        <v>0</v>
      </c>
      <c r="Q86" s="10">
        <f>IF(I86&lt;&gt;"","b","")</f>
        <v>0</v>
      </c>
      <c r="R86" s="10">
        <f>IF(J86&lt;&gt;"","c","")</f>
        <v>0</v>
      </c>
      <c r="S86" s="10">
        <f>IF(K86&lt;&gt;"","d","")</f>
        <v>0</v>
      </c>
      <c r="T86" s="10">
        <f>IF(L86&lt;&gt;"","e","")</f>
        <v>0</v>
      </c>
      <c r="U86" s="10">
        <f>IF(M86&lt;&gt;"","f","")</f>
        <v>0</v>
      </c>
      <c r="V86" s="10">
        <f>IF(N86&lt;&gt;"","g","")</f>
        <v>0</v>
      </c>
      <c r="W86" s="10">
        <f>P86&amp;Q86&amp;R86&amp;S86&amp;T86&amp;U86&amp;V86</f>
        <v>0</v>
      </c>
      <c r="X86" s="10">
        <f>IF(W86="","",VLOOKUP(W86,AA2:AD58,2,0))</f>
        <v>0</v>
      </c>
      <c r="Y86" s="10">
        <f>IF(X86="","",VLOOKUP(W86,AA2:AD58,3,0))</f>
        <v>0</v>
      </c>
      <c r="Z86" s="10">
        <f>IF(Y86="","",VLOOKUP(W86,AA2:AD58,4,0))</f>
        <v>0</v>
      </c>
    </row>
    <row r="87" spans="1:26" ht="30" customHeight="1">
      <c r="A87" s="9">
        <v>84</v>
      </c>
      <c r="B87" s="9" t="s">
        <v>14</v>
      </c>
      <c r="C87" s="9" t="s">
        <v>145</v>
      </c>
      <c r="D87" s="9" t="s">
        <v>146</v>
      </c>
      <c r="E87" s="9" t="s">
        <v>39</v>
      </c>
      <c r="F87" s="9" t="s">
        <v>129</v>
      </c>
      <c r="G87" s="9"/>
      <c r="H87" s="9" t="s">
        <v>42</v>
      </c>
      <c r="I87" s="9" t="s">
        <v>42</v>
      </c>
      <c r="J87" s="9" t="s">
        <v>42</v>
      </c>
      <c r="K87" s="9"/>
      <c r="L87" s="9"/>
      <c r="M87" s="9"/>
      <c r="N87" s="9"/>
      <c r="O87" s="9"/>
      <c r="P87" s="10">
        <f>IF(H87&lt;&gt;"","a","")</f>
        <v>0</v>
      </c>
      <c r="Q87" s="10">
        <f>IF(I87&lt;&gt;"","b","")</f>
        <v>0</v>
      </c>
      <c r="R87" s="10">
        <f>IF(J87&lt;&gt;"","c","")</f>
        <v>0</v>
      </c>
      <c r="S87" s="10">
        <f>IF(K87&lt;&gt;"","d","")</f>
        <v>0</v>
      </c>
      <c r="T87" s="10">
        <f>IF(L87&lt;&gt;"","e","")</f>
        <v>0</v>
      </c>
      <c r="U87" s="10">
        <f>IF(M87&lt;&gt;"","f","")</f>
        <v>0</v>
      </c>
      <c r="V87" s="10">
        <f>IF(N87&lt;&gt;"","g","")</f>
        <v>0</v>
      </c>
      <c r="W87" s="10">
        <f>P87&amp;Q87&amp;R87&amp;S87&amp;T87&amp;U87&amp;V87</f>
        <v>0</v>
      </c>
      <c r="X87" s="10">
        <f>IF(W87="","",VLOOKUP(W87,AA2:AD58,2,0))</f>
        <v>0</v>
      </c>
      <c r="Y87" s="10">
        <f>IF(X87="","",VLOOKUP(W87,AA2:AD58,3,0))</f>
        <v>0</v>
      </c>
      <c r="Z87" s="10">
        <f>IF(Y87="","",VLOOKUP(W87,AA2:AD58,4,0))</f>
        <v>0</v>
      </c>
    </row>
    <row r="88" spans="1:26" ht="30" customHeight="1">
      <c r="A88" s="9">
        <v>85</v>
      </c>
      <c r="B88" s="9" t="s">
        <v>14</v>
      </c>
      <c r="C88" s="9" t="s">
        <v>147</v>
      </c>
      <c r="D88" s="9" t="s">
        <v>148</v>
      </c>
      <c r="E88" s="9" t="s">
        <v>39</v>
      </c>
      <c r="F88" s="9" t="s">
        <v>129</v>
      </c>
      <c r="G88" s="9"/>
      <c r="H88" s="9" t="s">
        <v>42</v>
      </c>
      <c r="I88" s="9" t="s">
        <v>42</v>
      </c>
      <c r="J88" s="9" t="s">
        <v>42</v>
      </c>
      <c r="K88" s="9"/>
      <c r="L88" s="9"/>
      <c r="M88" s="9"/>
      <c r="N88" s="9"/>
      <c r="O88" s="9"/>
      <c r="P88" s="10">
        <f>IF(H88&lt;&gt;"","a","")</f>
        <v>0</v>
      </c>
      <c r="Q88" s="10">
        <f>IF(I88&lt;&gt;"","b","")</f>
        <v>0</v>
      </c>
      <c r="R88" s="10">
        <f>IF(J88&lt;&gt;"","c","")</f>
        <v>0</v>
      </c>
      <c r="S88" s="10">
        <f>IF(K88&lt;&gt;"","d","")</f>
        <v>0</v>
      </c>
      <c r="T88" s="10">
        <f>IF(L88&lt;&gt;"","e","")</f>
        <v>0</v>
      </c>
      <c r="U88" s="10">
        <f>IF(M88&lt;&gt;"","f","")</f>
        <v>0</v>
      </c>
      <c r="V88" s="10">
        <f>IF(N88&lt;&gt;"","g","")</f>
        <v>0</v>
      </c>
      <c r="W88" s="10">
        <f>P88&amp;Q88&amp;R88&amp;S88&amp;T88&amp;U88&amp;V88</f>
        <v>0</v>
      </c>
      <c r="X88" s="10">
        <f>IF(W88="","",VLOOKUP(W88,AA2:AD58,2,0))</f>
        <v>0</v>
      </c>
      <c r="Y88" s="10">
        <f>IF(X88="","",VLOOKUP(W88,AA2:AD58,3,0))</f>
        <v>0</v>
      </c>
      <c r="Z88" s="10">
        <f>IF(Y88="","",VLOOKUP(W88,AA2:AD58,4,0))</f>
        <v>0</v>
      </c>
    </row>
    <row r="89" spans="1:26" ht="30" customHeight="1">
      <c r="A89" s="9">
        <v>86</v>
      </c>
      <c r="B89" s="9" t="s">
        <v>14</v>
      </c>
      <c r="C89" s="9" t="s">
        <v>149</v>
      </c>
      <c r="D89" s="9" t="s">
        <v>150</v>
      </c>
      <c r="E89" s="9" t="s">
        <v>39</v>
      </c>
      <c r="F89" s="9" t="s">
        <v>129</v>
      </c>
      <c r="G89" s="9"/>
      <c r="H89" s="9" t="s">
        <v>42</v>
      </c>
      <c r="I89" s="9" t="s">
        <v>42</v>
      </c>
      <c r="J89" s="9" t="s">
        <v>42</v>
      </c>
      <c r="K89" s="9"/>
      <c r="L89" s="9"/>
      <c r="M89" s="9"/>
      <c r="N89" s="9"/>
      <c r="O89" s="9"/>
      <c r="P89" s="10">
        <f>IF(H89&lt;&gt;"","a","")</f>
        <v>0</v>
      </c>
      <c r="Q89" s="10">
        <f>IF(I89&lt;&gt;"","b","")</f>
        <v>0</v>
      </c>
      <c r="R89" s="10">
        <f>IF(J89&lt;&gt;"","c","")</f>
        <v>0</v>
      </c>
      <c r="S89" s="10">
        <f>IF(K89&lt;&gt;"","d","")</f>
        <v>0</v>
      </c>
      <c r="T89" s="10">
        <f>IF(L89&lt;&gt;"","e","")</f>
        <v>0</v>
      </c>
      <c r="U89" s="10">
        <f>IF(M89&lt;&gt;"","f","")</f>
        <v>0</v>
      </c>
      <c r="V89" s="10">
        <f>IF(N89&lt;&gt;"","g","")</f>
        <v>0</v>
      </c>
      <c r="W89" s="10">
        <f>P89&amp;Q89&amp;R89&amp;S89&amp;T89&amp;U89&amp;V89</f>
        <v>0</v>
      </c>
      <c r="X89" s="10">
        <f>IF(W89="","",VLOOKUP(W89,AA2:AD58,2,0))</f>
        <v>0</v>
      </c>
      <c r="Y89" s="10">
        <f>IF(X89="","",VLOOKUP(W89,AA2:AD58,3,0))</f>
        <v>0</v>
      </c>
      <c r="Z89" s="10">
        <f>IF(Y89="","",VLOOKUP(W89,AA2:AD58,4,0))</f>
        <v>0</v>
      </c>
    </row>
    <row r="90" spans="1:26" ht="30" customHeight="1">
      <c r="A90" s="9">
        <v>87</v>
      </c>
      <c r="B90" s="9" t="s">
        <v>14</v>
      </c>
      <c r="C90" s="9" t="s">
        <v>151</v>
      </c>
      <c r="D90" s="9" t="s">
        <v>152</v>
      </c>
      <c r="E90" s="9" t="s">
        <v>39</v>
      </c>
      <c r="F90" s="9" t="s">
        <v>129</v>
      </c>
      <c r="G90" s="9"/>
      <c r="H90" s="9" t="s">
        <v>42</v>
      </c>
      <c r="I90" s="9"/>
      <c r="J90" s="9"/>
      <c r="K90" s="9"/>
      <c r="L90" s="9"/>
      <c r="M90" s="9"/>
      <c r="N90" s="9"/>
      <c r="O90" s="9"/>
      <c r="P90" s="10">
        <f>IF(H90&lt;&gt;"","a","")</f>
        <v>0</v>
      </c>
      <c r="Q90" s="10">
        <f>IF(I90&lt;&gt;"","b","")</f>
        <v>0</v>
      </c>
      <c r="R90" s="10">
        <f>IF(J90&lt;&gt;"","c","")</f>
        <v>0</v>
      </c>
      <c r="S90" s="10">
        <f>IF(K90&lt;&gt;"","d","")</f>
        <v>0</v>
      </c>
      <c r="T90" s="10">
        <f>IF(L90&lt;&gt;"","e","")</f>
        <v>0</v>
      </c>
      <c r="U90" s="10">
        <f>IF(M90&lt;&gt;"","f","")</f>
        <v>0</v>
      </c>
      <c r="V90" s="10">
        <f>IF(N90&lt;&gt;"","g","")</f>
        <v>0</v>
      </c>
      <c r="W90" s="10">
        <f>P90&amp;Q90&amp;R90&amp;S90&amp;T90&amp;U90&amp;V90</f>
        <v>0</v>
      </c>
      <c r="X90" s="10">
        <f>IF(W90="","",VLOOKUP(W90,AA2:AD58,2,0))</f>
        <v>0</v>
      </c>
      <c r="Y90" s="10">
        <f>IF(X90="","",VLOOKUP(W90,AA2:AD58,3,0))</f>
        <v>0</v>
      </c>
      <c r="Z90" s="10">
        <f>IF(Y90="","",VLOOKUP(W90,AA2:AD58,4,0))</f>
        <v>0</v>
      </c>
    </row>
    <row r="91" spans="1:26" ht="30" customHeight="1">
      <c r="A91" s="9">
        <v>88</v>
      </c>
      <c r="B91" s="9" t="s">
        <v>14</v>
      </c>
      <c r="C91" s="9"/>
      <c r="D91" s="9" t="s">
        <v>153</v>
      </c>
      <c r="E91" s="9" t="s">
        <v>39</v>
      </c>
      <c r="F91" s="9" t="s">
        <v>129</v>
      </c>
      <c r="G91" s="9"/>
      <c r="H91" s="9" t="s">
        <v>42</v>
      </c>
      <c r="I91" s="9"/>
      <c r="J91" s="9"/>
      <c r="K91" s="9"/>
      <c r="L91" s="9"/>
      <c r="M91" s="9"/>
      <c r="N91" s="9"/>
      <c r="O91" s="9"/>
      <c r="P91" s="10">
        <f>IF(H91&lt;&gt;"","a","")</f>
        <v>0</v>
      </c>
      <c r="Q91" s="10">
        <f>IF(I91&lt;&gt;"","b","")</f>
        <v>0</v>
      </c>
      <c r="R91" s="10">
        <f>IF(J91&lt;&gt;"","c","")</f>
        <v>0</v>
      </c>
      <c r="S91" s="10">
        <f>IF(K91&lt;&gt;"","d","")</f>
        <v>0</v>
      </c>
      <c r="T91" s="10">
        <f>IF(L91&lt;&gt;"","e","")</f>
        <v>0</v>
      </c>
      <c r="U91" s="10">
        <f>IF(M91&lt;&gt;"","f","")</f>
        <v>0</v>
      </c>
      <c r="V91" s="10">
        <f>IF(N91&lt;&gt;"","g","")</f>
        <v>0</v>
      </c>
      <c r="W91" s="10">
        <f>P91&amp;Q91&amp;R91&amp;S91&amp;T91&amp;U91&amp;V91</f>
        <v>0</v>
      </c>
      <c r="X91" s="10">
        <f>IF(W91="","",VLOOKUP(W91,AA2:AD58,2,0))</f>
        <v>0</v>
      </c>
      <c r="Y91" s="10">
        <f>IF(X91="","",VLOOKUP(W91,AA2:AD58,3,0))</f>
        <v>0</v>
      </c>
      <c r="Z91" s="10">
        <f>IF(Y91="","",VLOOKUP(W91,AA2:AD58,4,0))</f>
        <v>0</v>
      </c>
    </row>
    <row r="92" spans="1:26" ht="30" customHeight="1">
      <c r="A92" s="9">
        <v>89</v>
      </c>
      <c r="B92" s="9" t="s">
        <v>14</v>
      </c>
      <c r="C92" s="9"/>
      <c r="D92" s="9" t="s">
        <v>150</v>
      </c>
      <c r="E92" s="9" t="s">
        <v>39</v>
      </c>
      <c r="F92" s="9" t="s">
        <v>129</v>
      </c>
      <c r="G92" s="9"/>
      <c r="H92" s="9" t="s">
        <v>42</v>
      </c>
      <c r="I92" s="9"/>
      <c r="J92" s="9"/>
      <c r="K92" s="9"/>
      <c r="L92" s="9"/>
      <c r="M92" s="9"/>
      <c r="N92" s="9"/>
      <c r="O92" s="9"/>
      <c r="P92" s="10">
        <f>IF(H92&lt;&gt;"","a","")</f>
        <v>0</v>
      </c>
      <c r="Q92" s="10">
        <f>IF(I92&lt;&gt;"","b","")</f>
        <v>0</v>
      </c>
      <c r="R92" s="10">
        <f>IF(J92&lt;&gt;"","c","")</f>
        <v>0</v>
      </c>
      <c r="S92" s="10">
        <f>IF(K92&lt;&gt;"","d","")</f>
        <v>0</v>
      </c>
      <c r="T92" s="10">
        <f>IF(L92&lt;&gt;"","e","")</f>
        <v>0</v>
      </c>
      <c r="U92" s="10">
        <f>IF(M92&lt;&gt;"","f","")</f>
        <v>0</v>
      </c>
      <c r="V92" s="10">
        <f>IF(N92&lt;&gt;"","g","")</f>
        <v>0</v>
      </c>
      <c r="W92" s="10">
        <f>P92&amp;Q92&amp;R92&amp;S92&amp;T92&amp;U92&amp;V92</f>
        <v>0</v>
      </c>
      <c r="X92" s="10">
        <f>IF(W92="","",VLOOKUP(W92,AA2:AD58,2,0))</f>
        <v>0</v>
      </c>
      <c r="Y92" s="10">
        <f>IF(X92="","",VLOOKUP(W92,AA2:AD58,3,0))</f>
        <v>0</v>
      </c>
      <c r="Z92" s="10">
        <f>IF(Y92="","",VLOOKUP(W92,AA2:AD58,4,0))</f>
        <v>0</v>
      </c>
    </row>
    <row r="93" spans="1:26" ht="30" customHeight="1">
      <c r="A93" s="9">
        <v>90</v>
      </c>
      <c r="B93" s="9" t="s">
        <v>14</v>
      </c>
      <c r="C93" s="9"/>
      <c r="D93" s="9" t="s">
        <v>154</v>
      </c>
      <c r="E93" s="9" t="s">
        <v>39</v>
      </c>
      <c r="F93" s="9" t="s">
        <v>129</v>
      </c>
      <c r="G93" s="9"/>
      <c r="H93" s="9" t="s">
        <v>42</v>
      </c>
      <c r="I93" s="9"/>
      <c r="J93" s="9"/>
      <c r="K93" s="9"/>
      <c r="L93" s="9"/>
      <c r="M93" s="9"/>
      <c r="N93" s="9"/>
      <c r="O93" s="9"/>
      <c r="P93" s="10">
        <f>IF(H93&lt;&gt;"","a","")</f>
        <v>0</v>
      </c>
      <c r="Q93" s="10">
        <f>IF(I93&lt;&gt;"","b","")</f>
        <v>0</v>
      </c>
      <c r="R93" s="10">
        <f>IF(J93&lt;&gt;"","c","")</f>
        <v>0</v>
      </c>
      <c r="S93" s="10">
        <f>IF(K93&lt;&gt;"","d","")</f>
        <v>0</v>
      </c>
      <c r="T93" s="10">
        <f>IF(L93&lt;&gt;"","e","")</f>
        <v>0</v>
      </c>
      <c r="U93" s="10">
        <f>IF(M93&lt;&gt;"","f","")</f>
        <v>0</v>
      </c>
      <c r="V93" s="10">
        <f>IF(N93&lt;&gt;"","g","")</f>
        <v>0</v>
      </c>
      <c r="W93" s="10">
        <f>P93&amp;Q93&amp;R93&amp;S93&amp;T93&amp;U93&amp;V93</f>
        <v>0</v>
      </c>
      <c r="X93" s="10">
        <f>IF(W93="","",VLOOKUP(W93,AA2:AD58,2,0))</f>
        <v>0</v>
      </c>
      <c r="Y93" s="10">
        <f>IF(X93="","",VLOOKUP(W93,AA2:AD58,3,0))</f>
        <v>0</v>
      </c>
      <c r="Z93" s="10">
        <f>IF(Y93="","",VLOOKUP(W93,AA2:AD58,4,0))</f>
        <v>0</v>
      </c>
    </row>
    <row r="94" spans="1:26" ht="30" customHeight="1">
      <c r="A94" s="9">
        <v>91</v>
      </c>
      <c r="B94" s="9" t="s">
        <v>14</v>
      </c>
      <c r="C94" s="9"/>
      <c r="D94" s="9" t="s">
        <v>153</v>
      </c>
      <c r="E94" s="9" t="s">
        <v>39</v>
      </c>
      <c r="F94" s="9" t="s">
        <v>129</v>
      </c>
      <c r="G94" s="9"/>
      <c r="H94" s="9" t="s">
        <v>42</v>
      </c>
      <c r="I94" s="9"/>
      <c r="J94" s="9"/>
      <c r="K94" s="9"/>
      <c r="L94" s="9"/>
      <c r="M94" s="9"/>
      <c r="N94" s="9"/>
      <c r="O94" s="9"/>
      <c r="P94" s="10">
        <f>IF(H94&lt;&gt;"","a","")</f>
        <v>0</v>
      </c>
      <c r="Q94" s="10">
        <f>IF(I94&lt;&gt;"","b","")</f>
        <v>0</v>
      </c>
      <c r="R94" s="10">
        <f>IF(J94&lt;&gt;"","c","")</f>
        <v>0</v>
      </c>
      <c r="S94" s="10">
        <f>IF(K94&lt;&gt;"","d","")</f>
        <v>0</v>
      </c>
      <c r="T94" s="10">
        <f>IF(L94&lt;&gt;"","e","")</f>
        <v>0</v>
      </c>
      <c r="U94" s="10">
        <f>IF(M94&lt;&gt;"","f","")</f>
        <v>0</v>
      </c>
      <c r="V94" s="10">
        <f>IF(N94&lt;&gt;"","g","")</f>
        <v>0</v>
      </c>
      <c r="W94" s="10">
        <f>P94&amp;Q94&amp;R94&amp;S94&amp;T94&amp;U94&amp;V94</f>
        <v>0</v>
      </c>
      <c r="X94" s="10">
        <f>IF(W94="","",VLOOKUP(W94,AA2:AD58,2,0))</f>
        <v>0</v>
      </c>
      <c r="Y94" s="10">
        <f>IF(X94="","",VLOOKUP(W94,AA2:AD58,3,0))</f>
        <v>0</v>
      </c>
      <c r="Z94" s="10">
        <f>IF(Y94="","",VLOOKUP(W94,AA2:AD58,4,0))</f>
        <v>0</v>
      </c>
    </row>
    <row r="95" spans="1:26" ht="30" customHeight="1">
      <c r="A95" s="9">
        <v>92</v>
      </c>
      <c r="B95" s="9" t="s">
        <v>14</v>
      </c>
      <c r="C95" s="9"/>
      <c r="D95" s="9" t="s">
        <v>153</v>
      </c>
      <c r="E95" s="9" t="s">
        <v>39</v>
      </c>
      <c r="F95" s="9" t="s">
        <v>129</v>
      </c>
      <c r="G95" s="9"/>
      <c r="H95" s="9" t="s">
        <v>42</v>
      </c>
      <c r="I95" s="9"/>
      <c r="J95" s="9" t="s">
        <v>42</v>
      </c>
      <c r="K95" s="9"/>
      <c r="L95" s="9"/>
      <c r="M95" s="9"/>
      <c r="N95" s="9"/>
      <c r="O95" s="9"/>
      <c r="P95" s="10">
        <f>IF(H95&lt;&gt;"","a","")</f>
        <v>0</v>
      </c>
      <c r="Q95" s="10">
        <f>IF(I95&lt;&gt;"","b","")</f>
        <v>0</v>
      </c>
      <c r="R95" s="10">
        <f>IF(J95&lt;&gt;"","c","")</f>
        <v>0</v>
      </c>
      <c r="S95" s="10">
        <f>IF(K95&lt;&gt;"","d","")</f>
        <v>0</v>
      </c>
      <c r="T95" s="10">
        <f>IF(L95&lt;&gt;"","e","")</f>
        <v>0</v>
      </c>
      <c r="U95" s="10">
        <f>IF(M95&lt;&gt;"","f","")</f>
        <v>0</v>
      </c>
      <c r="V95" s="10">
        <f>IF(N95&lt;&gt;"","g","")</f>
        <v>0</v>
      </c>
      <c r="W95" s="10">
        <f>P95&amp;Q95&amp;R95&amp;S95&amp;T95&amp;U95&amp;V95</f>
        <v>0</v>
      </c>
      <c r="X95" s="10">
        <f>IF(W95="","",VLOOKUP(W95,AA2:AD58,2,0))</f>
        <v>0</v>
      </c>
      <c r="Y95" s="10">
        <f>IF(X95="","",VLOOKUP(W95,AA2:AD58,3,0))</f>
        <v>0</v>
      </c>
      <c r="Z95" s="10">
        <f>IF(Y95="","",VLOOKUP(W95,AA2:AD58,4,0))</f>
        <v>0</v>
      </c>
    </row>
    <row r="96" spans="1:26" ht="30" customHeight="1">
      <c r="A96" s="9">
        <v>93</v>
      </c>
      <c r="B96" s="9" t="s">
        <v>14</v>
      </c>
      <c r="C96" s="9"/>
      <c r="D96" s="9" t="s">
        <v>153</v>
      </c>
      <c r="E96" s="9" t="s">
        <v>39</v>
      </c>
      <c r="F96" s="9" t="s">
        <v>129</v>
      </c>
      <c r="G96" s="9"/>
      <c r="H96" s="9" t="s">
        <v>42</v>
      </c>
      <c r="I96" s="9"/>
      <c r="J96" s="9"/>
      <c r="K96" s="9"/>
      <c r="L96" s="9"/>
      <c r="M96" s="9"/>
      <c r="N96" s="9"/>
      <c r="O96" s="9"/>
      <c r="P96" s="10">
        <f>IF(H96&lt;&gt;"","a","")</f>
        <v>0</v>
      </c>
      <c r="Q96" s="10">
        <f>IF(I96&lt;&gt;"","b","")</f>
        <v>0</v>
      </c>
      <c r="R96" s="10">
        <f>IF(J96&lt;&gt;"","c","")</f>
        <v>0</v>
      </c>
      <c r="S96" s="10">
        <f>IF(K96&lt;&gt;"","d","")</f>
        <v>0</v>
      </c>
      <c r="T96" s="10">
        <f>IF(L96&lt;&gt;"","e","")</f>
        <v>0</v>
      </c>
      <c r="U96" s="10">
        <f>IF(M96&lt;&gt;"","f","")</f>
        <v>0</v>
      </c>
      <c r="V96" s="10">
        <f>IF(N96&lt;&gt;"","g","")</f>
        <v>0</v>
      </c>
      <c r="W96" s="10">
        <f>P96&amp;Q96&amp;R96&amp;S96&amp;T96&amp;U96&amp;V96</f>
        <v>0</v>
      </c>
      <c r="X96" s="10">
        <f>IF(W96="","",VLOOKUP(W96,AA2:AD58,2,0))</f>
        <v>0</v>
      </c>
      <c r="Y96" s="10">
        <f>IF(X96="","",VLOOKUP(W96,AA2:AD58,3,0))</f>
        <v>0</v>
      </c>
      <c r="Z96" s="10">
        <f>IF(Y96="","",VLOOKUP(W96,AA2:AD58,4,0))</f>
        <v>0</v>
      </c>
    </row>
    <row r="97" spans="1:26" ht="30" customHeight="1">
      <c r="A97" s="9">
        <v>94</v>
      </c>
      <c r="B97" s="9" t="s">
        <v>14</v>
      </c>
      <c r="C97" s="9" t="s">
        <v>91</v>
      </c>
      <c r="D97" s="9"/>
      <c r="E97" s="9" t="s">
        <v>39</v>
      </c>
      <c r="F97" s="9" t="s">
        <v>129</v>
      </c>
      <c r="G97" s="9"/>
      <c r="H97" s="9" t="s">
        <v>42</v>
      </c>
      <c r="I97" s="9" t="s">
        <v>42</v>
      </c>
      <c r="J97" s="9" t="s">
        <v>42</v>
      </c>
      <c r="K97" s="9"/>
      <c r="L97" s="9"/>
      <c r="M97" s="9"/>
      <c r="N97" s="9"/>
      <c r="O97" s="9"/>
      <c r="P97" s="10">
        <f>IF(H97&lt;&gt;"","a","")</f>
        <v>0</v>
      </c>
      <c r="Q97" s="10">
        <f>IF(I97&lt;&gt;"","b","")</f>
        <v>0</v>
      </c>
      <c r="R97" s="10">
        <f>IF(J97&lt;&gt;"","c","")</f>
        <v>0</v>
      </c>
      <c r="S97" s="10">
        <f>IF(K97&lt;&gt;"","d","")</f>
        <v>0</v>
      </c>
      <c r="T97" s="10">
        <f>IF(L97&lt;&gt;"","e","")</f>
        <v>0</v>
      </c>
      <c r="U97" s="10">
        <f>IF(M97&lt;&gt;"","f","")</f>
        <v>0</v>
      </c>
      <c r="V97" s="10">
        <f>IF(N97&lt;&gt;"","g","")</f>
        <v>0</v>
      </c>
      <c r="W97" s="10">
        <f>P97&amp;Q97&amp;R97&amp;S97&amp;T97&amp;U97&amp;V97</f>
        <v>0</v>
      </c>
      <c r="X97" s="10">
        <f>IF(W97="","",VLOOKUP(W97,AA2:AD58,2,0))</f>
        <v>0</v>
      </c>
      <c r="Y97" s="10">
        <f>IF(X97="","",VLOOKUP(W97,AA2:AD58,3,0))</f>
        <v>0</v>
      </c>
      <c r="Z97" s="10">
        <f>IF(Y97="","",VLOOKUP(W97,AA2:AD58,4,0))</f>
        <v>0</v>
      </c>
    </row>
    <row r="98" spans="1:26" ht="30" customHeight="1">
      <c r="A98" s="9">
        <v>95</v>
      </c>
      <c r="B98" s="9" t="s">
        <v>14</v>
      </c>
      <c r="C98" s="9" t="s">
        <v>91</v>
      </c>
      <c r="D98" s="9"/>
      <c r="E98" s="9" t="s">
        <v>39</v>
      </c>
      <c r="F98" s="9" t="s">
        <v>129</v>
      </c>
      <c r="G98" s="9"/>
      <c r="H98" s="9" t="s">
        <v>42</v>
      </c>
      <c r="I98" s="9" t="s">
        <v>42</v>
      </c>
      <c r="J98" s="9" t="s">
        <v>42</v>
      </c>
      <c r="K98" s="9"/>
      <c r="L98" s="9"/>
      <c r="M98" s="9"/>
      <c r="N98" s="9"/>
      <c r="O98" s="9"/>
      <c r="P98" s="10">
        <f>IF(H98&lt;&gt;"","a","")</f>
        <v>0</v>
      </c>
      <c r="Q98" s="10">
        <f>IF(I98&lt;&gt;"","b","")</f>
        <v>0</v>
      </c>
      <c r="R98" s="10">
        <f>IF(J98&lt;&gt;"","c","")</f>
        <v>0</v>
      </c>
      <c r="S98" s="10">
        <f>IF(K98&lt;&gt;"","d","")</f>
        <v>0</v>
      </c>
      <c r="T98" s="10">
        <f>IF(L98&lt;&gt;"","e","")</f>
        <v>0</v>
      </c>
      <c r="U98" s="10">
        <f>IF(M98&lt;&gt;"","f","")</f>
        <v>0</v>
      </c>
      <c r="V98" s="10">
        <f>IF(N98&lt;&gt;"","g","")</f>
        <v>0</v>
      </c>
      <c r="W98" s="10">
        <f>P98&amp;Q98&amp;R98&amp;S98&amp;T98&amp;U98&amp;V98</f>
        <v>0</v>
      </c>
      <c r="X98" s="10">
        <f>IF(W98="","",VLOOKUP(W98,AA2:AD58,2,0))</f>
        <v>0</v>
      </c>
      <c r="Y98" s="10">
        <f>IF(X98="","",VLOOKUP(W98,AA2:AD58,3,0))</f>
        <v>0</v>
      </c>
      <c r="Z98" s="10">
        <f>IF(Y98="","",VLOOKUP(W98,AA2:AD58,4,0))</f>
        <v>0</v>
      </c>
    </row>
    <row r="99" spans="1:26" ht="30" customHeight="1">
      <c r="A99" s="9">
        <v>96</v>
      </c>
      <c r="B99" s="9" t="s">
        <v>14</v>
      </c>
      <c r="C99" s="9" t="s">
        <v>155</v>
      </c>
      <c r="D99" s="9"/>
      <c r="E99" s="9" t="s">
        <v>39</v>
      </c>
      <c r="F99" s="9" t="s">
        <v>129</v>
      </c>
      <c r="G99" s="9"/>
      <c r="H99" s="9" t="s">
        <v>42</v>
      </c>
      <c r="I99" s="9"/>
      <c r="J99" s="9"/>
      <c r="K99" s="9"/>
      <c r="L99" s="9"/>
      <c r="M99" s="9"/>
      <c r="N99" s="9"/>
      <c r="O99" s="9"/>
      <c r="P99" s="10">
        <f>IF(H99&lt;&gt;"","a","")</f>
        <v>0</v>
      </c>
      <c r="Q99" s="10">
        <f>IF(I99&lt;&gt;"","b","")</f>
        <v>0</v>
      </c>
      <c r="R99" s="10">
        <f>IF(J99&lt;&gt;"","c","")</f>
        <v>0</v>
      </c>
      <c r="S99" s="10">
        <f>IF(K99&lt;&gt;"","d","")</f>
        <v>0</v>
      </c>
      <c r="T99" s="10">
        <f>IF(L99&lt;&gt;"","e","")</f>
        <v>0</v>
      </c>
      <c r="U99" s="10">
        <f>IF(M99&lt;&gt;"","f","")</f>
        <v>0</v>
      </c>
      <c r="V99" s="10">
        <f>IF(N99&lt;&gt;"","g","")</f>
        <v>0</v>
      </c>
      <c r="W99" s="10">
        <f>P99&amp;Q99&amp;R99&amp;S99&amp;T99&amp;U99&amp;V99</f>
        <v>0</v>
      </c>
      <c r="X99" s="10">
        <f>IF(W99="","",VLOOKUP(W99,AA2:AD58,2,0))</f>
        <v>0</v>
      </c>
      <c r="Y99" s="10">
        <f>IF(X99="","",VLOOKUP(W99,AA2:AD58,3,0))</f>
        <v>0</v>
      </c>
      <c r="Z99" s="10">
        <f>IF(Y99="","",VLOOKUP(W99,AA2:AD58,4,0))</f>
        <v>0</v>
      </c>
    </row>
    <row r="100" spans="1:26" ht="30" customHeight="1">
      <c r="A100" s="9">
        <v>97</v>
      </c>
      <c r="B100" s="9" t="s">
        <v>14</v>
      </c>
      <c r="C100" s="9" t="s">
        <v>156</v>
      </c>
      <c r="D100" s="9" t="s">
        <v>153</v>
      </c>
      <c r="E100" s="9" t="s">
        <v>39</v>
      </c>
      <c r="F100" s="9" t="s">
        <v>129</v>
      </c>
      <c r="G100" s="9"/>
      <c r="H100" s="9" t="s">
        <v>42</v>
      </c>
      <c r="I100" s="9" t="s">
        <v>42</v>
      </c>
      <c r="J100" s="9" t="s">
        <v>42</v>
      </c>
      <c r="K100" s="9"/>
      <c r="L100" s="9"/>
      <c r="M100" s="9"/>
      <c r="N100" s="9"/>
      <c r="O100" s="9"/>
      <c r="P100" s="10">
        <f>IF(H100&lt;&gt;"","a","")</f>
        <v>0</v>
      </c>
      <c r="Q100" s="10">
        <f>IF(I100&lt;&gt;"","b","")</f>
        <v>0</v>
      </c>
      <c r="R100" s="10">
        <f>IF(J100&lt;&gt;"","c","")</f>
        <v>0</v>
      </c>
      <c r="S100" s="10">
        <f>IF(K100&lt;&gt;"","d","")</f>
        <v>0</v>
      </c>
      <c r="T100" s="10">
        <f>IF(L100&lt;&gt;"","e","")</f>
        <v>0</v>
      </c>
      <c r="U100" s="10">
        <f>IF(M100&lt;&gt;"","f","")</f>
        <v>0</v>
      </c>
      <c r="V100" s="10">
        <f>IF(N100&lt;&gt;"","g","")</f>
        <v>0</v>
      </c>
      <c r="W100" s="10">
        <f>P100&amp;Q100&amp;R100&amp;S100&amp;T100&amp;U100&amp;V100</f>
        <v>0</v>
      </c>
      <c r="X100" s="10">
        <f>IF(W100="","",VLOOKUP(W100,AA2:AD58,2,0))</f>
        <v>0</v>
      </c>
      <c r="Y100" s="10">
        <f>IF(X100="","",VLOOKUP(W100,AA2:AD58,3,0))</f>
        <v>0</v>
      </c>
      <c r="Z100" s="10">
        <f>IF(Y100="","",VLOOKUP(W100,AA2:AD58,4,0))</f>
        <v>0</v>
      </c>
    </row>
    <row r="101" spans="1:26" ht="30" customHeight="1">
      <c r="A101" s="9">
        <v>98</v>
      </c>
      <c r="B101" s="9" t="s">
        <v>14</v>
      </c>
      <c r="C101" s="9" t="s">
        <v>157</v>
      </c>
      <c r="D101" s="9" t="s">
        <v>158</v>
      </c>
      <c r="E101" s="9" t="s">
        <v>39</v>
      </c>
      <c r="F101" s="9" t="s">
        <v>159</v>
      </c>
      <c r="G101" s="9"/>
      <c r="H101" s="9" t="s">
        <v>42</v>
      </c>
      <c r="I101" s="9" t="s">
        <v>42</v>
      </c>
      <c r="J101" s="9" t="s">
        <v>42</v>
      </c>
      <c r="K101" s="9"/>
      <c r="L101" s="9"/>
      <c r="M101" s="9"/>
      <c r="N101" s="9"/>
      <c r="O101" s="9"/>
      <c r="P101" s="10">
        <f>IF(H101&lt;&gt;"","a","")</f>
        <v>0</v>
      </c>
      <c r="Q101" s="10">
        <f>IF(I101&lt;&gt;"","b","")</f>
        <v>0</v>
      </c>
      <c r="R101" s="10">
        <f>IF(J101&lt;&gt;"","c","")</f>
        <v>0</v>
      </c>
      <c r="S101" s="10">
        <f>IF(K101&lt;&gt;"","d","")</f>
        <v>0</v>
      </c>
      <c r="T101" s="10">
        <f>IF(L101&lt;&gt;"","e","")</f>
        <v>0</v>
      </c>
      <c r="U101" s="10">
        <f>IF(M101&lt;&gt;"","f","")</f>
        <v>0</v>
      </c>
      <c r="V101" s="10">
        <f>IF(N101&lt;&gt;"","g","")</f>
        <v>0</v>
      </c>
      <c r="W101" s="10">
        <f>P101&amp;Q101&amp;R101&amp;S101&amp;T101&amp;U101&amp;V101</f>
        <v>0</v>
      </c>
      <c r="X101" s="10">
        <f>IF(W101="","",VLOOKUP(W101,AA2:AD58,2,0))</f>
        <v>0</v>
      </c>
      <c r="Y101" s="10">
        <f>IF(X101="","",VLOOKUP(W101,AA2:AD58,3,0))</f>
        <v>0</v>
      </c>
      <c r="Z101" s="10">
        <f>IF(Y101="","",VLOOKUP(W101,AA2:AD58,4,0))</f>
        <v>0</v>
      </c>
    </row>
    <row r="102" spans="1:26" ht="30" customHeight="1">
      <c r="A102" s="9">
        <v>99</v>
      </c>
      <c r="B102" s="9" t="s">
        <v>14</v>
      </c>
      <c r="C102" s="9" t="s">
        <v>160</v>
      </c>
      <c r="D102" s="9" t="s">
        <v>68</v>
      </c>
      <c r="E102" s="9" t="s">
        <v>39</v>
      </c>
      <c r="F102" s="9" t="s">
        <v>159</v>
      </c>
      <c r="G102" s="9"/>
      <c r="H102" s="9" t="s">
        <v>42</v>
      </c>
      <c r="I102" s="9" t="s">
        <v>42</v>
      </c>
      <c r="J102" s="9" t="s">
        <v>42</v>
      </c>
      <c r="K102" s="9"/>
      <c r="L102" s="9"/>
      <c r="M102" s="9"/>
      <c r="N102" s="9"/>
      <c r="O102" s="9"/>
      <c r="P102" s="10">
        <f>IF(H102&lt;&gt;"","a","")</f>
        <v>0</v>
      </c>
      <c r="Q102" s="10">
        <f>IF(I102&lt;&gt;"","b","")</f>
        <v>0</v>
      </c>
      <c r="R102" s="10">
        <f>IF(J102&lt;&gt;"","c","")</f>
        <v>0</v>
      </c>
      <c r="S102" s="10">
        <f>IF(K102&lt;&gt;"","d","")</f>
        <v>0</v>
      </c>
      <c r="T102" s="10">
        <f>IF(L102&lt;&gt;"","e","")</f>
        <v>0</v>
      </c>
      <c r="U102" s="10">
        <f>IF(M102&lt;&gt;"","f","")</f>
        <v>0</v>
      </c>
      <c r="V102" s="10">
        <f>IF(N102&lt;&gt;"","g","")</f>
        <v>0</v>
      </c>
      <c r="W102" s="10">
        <f>P102&amp;Q102&amp;R102&amp;S102&amp;T102&amp;U102&amp;V102</f>
        <v>0</v>
      </c>
      <c r="X102" s="10">
        <f>IF(W102="","",VLOOKUP(W102,AA2:AD58,2,0))</f>
        <v>0</v>
      </c>
      <c r="Y102" s="10">
        <f>IF(X102="","",VLOOKUP(W102,AA2:AD58,3,0))</f>
        <v>0</v>
      </c>
      <c r="Z102" s="10">
        <f>IF(Y102="","",VLOOKUP(W102,AA2:AD58,4,0))</f>
        <v>0</v>
      </c>
    </row>
    <row r="103" spans="1:26" ht="30" customHeight="1">
      <c r="A103" s="9">
        <v>100</v>
      </c>
      <c r="B103" s="9" t="s">
        <v>14</v>
      </c>
      <c r="C103" s="9" t="s">
        <v>161</v>
      </c>
      <c r="D103" s="9" t="s">
        <v>162</v>
      </c>
      <c r="E103" s="9" t="s">
        <v>39</v>
      </c>
      <c r="F103" s="9" t="s">
        <v>159</v>
      </c>
      <c r="G103" s="9"/>
      <c r="H103" s="9" t="s">
        <v>42</v>
      </c>
      <c r="I103" s="9" t="s">
        <v>42</v>
      </c>
      <c r="J103" s="9" t="s">
        <v>42</v>
      </c>
      <c r="K103" s="9"/>
      <c r="L103" s="9"/>
      <c r="M103" s="9"/>
      <c r="N103" s="9"/>
      <c r="O103" s="9"/>
      <c r="P103" s="10">
        <f>IF(H103&lt;&gt;"","a","")</f>
        <v>0</v>
      </c>
      <c r="Q103" s="10">
        <f>IF(I103&lt;&gt;"","b","")</f>
        <v>0</v>
      </c>
      <c r="R103" s="10">
        <f>IF(J103&lt;&gt;"","c","")</f>
        <v>0</v>
      </c>
      <c r="S103" s="10">
        <f>IF(K103&lt;&gt;"","d","")</f>
        <v>0</v>
      </c>
      <c r="T103" s="10">
        <f>IF(L103&lt;&gt;"","e","")</f>
        <v>0</v>
      </c>
      <c r="U103" s="10">
        <f>IF(M103&lt;&gt;"","f","")</f>
        <v>0</v>
      </c>
      <c r="V103" s="10">
        <f>IF(N103&lt;&gt;"","g","")</f>
        <v>0</v>
      </c>
      <c r="W103" s="10">
        <f>P103&amp;Q103&amp;R103&amp;S103&amp;T103&amp;U103&amp;V103</f>
        <v>0</v>
      </c>
      <c r="X103" s="10">
        <f>IF(W103="","",VLOOKUP(W103,AA2:AD58,2,0))</f>
        <v>0</v>
      </c>
      <c r="Y103" s="10">
        <f>IF(X103="","",VLOOKUP(W103,AA2:AD58,3,0))</f>
        <v>0</v>
      </c>
      <c r="Z103" s="10">
        <f>IF(Y103="","",VLOOKUP(W103,AA2:AD58,4,0))</f>
        <v>0</v>
      </c>
    </row>
    <row r="104" spans="1:26" ht="30" customHeight="1">
      <c r="A104" s="9">
        <v>101</v>
      </c>
      <c r="B104" s="9" t="s">
        <v>14</v>
      </c>
      <c r="C104" s="9" t="s">
        <v>163</v>
      </c>
      <c r="D104" s="9" t="s">
        <v>162</v>
      </c>
      <c r="E104" s="9" t="s">
        <v>39</v>
      </c>
      <c r="F104" s="9" t="s">
        <v>159</v>
      </c>
      <c r="G104" s="9"/>
      <c r="H104" s="9" t="s">
        <v>42</v>
      </c>
      <c r="I104" s="9" t="s">
        <v>42</v>
      </c>
      <c r="J104" s="9" t="s">
        <v>42</v>
      </c>
      <c r="K104" s="9"/>
      <c r="L104" s="9"/>
      <c r="M104" s="9"/>
      <c r="N104" s="9"/>
      <c r="O104" s="9"/>
      <c r="P104" s="10">
        <f>IF(H104&lt;&gt;"","a","")</f>
        <v>0</v>
      </c>
      <c r="Q104" s="10">
        <f>IF(I104&lt;&gt;"","b","")</f>
        <v>0</v>
      </c>
      <c r="R104" s="10">
        <f>IF(J104&lt;&gt;"","c","")</f>
        <v>0</v>
      </c>
      <c r="S104" s="10">
        <f>IF(K104&lt;&gt;"","d","")</f>
        <v>0</v>
      </c>
      <c r="T104" s="10">
        <f>IF(L104&lt;&gt;"","e","")</f>
        <v>0</v>
      </c>
      <c r="U104" s="10">
        <f>IF(M104&lt;&gt;"","f","")</f>
        <v>0</v>
      </c>
      <c r="V104" s="10">
        <f>IF(N104&lt;&gt;"","g","")</f>
        <v>0</v>
      </c>
      <c r="W104" s="10">
        <f>P104&amp;Q104&amp;R104&amp;S104&amp;T104&amp;U104&amp;V104</f>
        <v>0</v>
      </c>
      <c r="X104" s="10">
        <f>IF(W104="","",VLOOKUP(W104,AA2:AD58,2,0))</f>
        <v>0</v>
      </c>
      <c r="Y104" s="10">
        <f>IF(X104="","",VLOOKUP(W104,AA2:AD58,3,0))</f>
        <v>0</v>
      </c>
      <c r="Z104" s="10">
        <f>IF(Y104="","",VLOOKUP(W104,AA2:AD58,4,0))</f>
        <v>0</v>
      </c>
    </row>
    <row r="105" spans="1:26" ht="30" customHeight="1">
      <c r="A105" s="9">
        <v>102</v>
      </c>
      <c r="B105" s="9" t="s">
        <v>14</v>
      </c>
      <c r="C105" s="9" t="s">
        <v>61</v>
      </c>
      <c r="D105" s="9" t="s">
        <v>164</v>
      </c>
      <c r="E105" s="9" t="s">
        <v>39</v>
      </c>
      <c r="F105" s="9" t="s">
        <v>159</v>
      </c>
      <c r="G105" s="9"/>
      <c r="H105" s="9" t="s">
        <v>42</v>
      </c>
      <c r="I105" s="9" t="s">
        <v>42</v>
      </c>
      <c r="J105" s="9" t="s">
        <v>42</v>
      </c>
      <c r="K105" s="9"/>
      <c r="L105" s="9"/>
      <c r="M105" s="9"/>
      <c r="N105" s="9"/>
      <c r="O105" s="9"/>
      <c r="P105" s="10">
        <f>IF(H105&lt;&gt;"","a","")</f>
        <v>0</v>
      </c>
      <c r="Q105" s="10">
        <f>IF(I105&lt;&gt;"","b","")</f>
        <v>0</v>
      </c>
      <c r="R105" s="10">
        <f>IF(J105&lt;&gt;"","c","")</f>
        <v>0</v>
      </c>
      <c r="S105" s="10">
        <f>IF(K105&lt;&gt;"","d","")</f>
        <v>0</v>
      </c>
      <c r="T105" s="10">
        <f>IF(L105&lt;&gt;"","e","")</f>
        <v>0</v>
      </c>
      <c r="U105" s="10">
        <f>IF(M105&lt;&gt;"","f","")</f>
        <v>0</v>
      </c>
      <c r="V105" s="10">
        <f>IF(N105&lt;&gt;"","g","")</f>
        <v>0</v>
      </c>
      <c r="W105" s="10">
        <f>P105&amp;Q105&amp;R105&amp;S105&amp;T105&amp;U105&amp;V105</f>
        <v>0</v>
      </c>
      <c r="X105" s="10">
        <f>IF(W105="","",VLOOKUP(W105,AA2:AD58,2,0))</f>
        <v>0</v>
      </c>
      <c r="Y105" s="10">
        <f>IF(X105="","",VLOOKUP(W105,AA2:AD58,3,0))</f>
        <v>0</v>
      </c>
      <c r="Z105" s="10">
        <f>IF(Y105="","",VLOOKUP(W105,AA2:AD58,4,0))</f>
        <v>0</v>
      </c>
    </row>
    <row r="106" spans="1:26" ht="30" customHeight="1">
      <c r="A106" s="9">
        <v>103</v>
      </c>
      <c r="B106" s="9" t="s">
        <v>14</v>
      </c>
      <c r="C106" s="9" t="s">
        <v>165</v>
      </c>
      <c r="D106" s="9" t="s">
        <v>158</v>
      </c>
      <c r="E106" s="9" t="s">
        <v>39</v>
      </c>
      <c r="F106" s="9" t="s">
        <v>159</v>
      </c>
      <c r="G106" s="9"/>
      <c r="H106" s="9" t="s">
        <v>42</v>
      </c>
      <c r="I106" s="9" t="s">
        <v>42</v>
      </c>
      <c r="J106" s="9" t="s">
        <v>42</v>
      </c>
      <c r="K106" s="9"/>
      <c r="L106" s="9"/>
      <c r="M106" s="9"/>
      <c r="N106" s="9"/>
      <c r="O106" s="9"/>
      <c r="P106" s="10">
        <f>IF(H106&lt;&gt;"","a","")</f>
        <v>0</v>
      </c>
      <c r="Q106" s="10">
        <f>IF(I106&lt;&gt;"","b","")</f>
        <v>0</v>
      </c>
      <c r="R106" s="10">
        <f>IF(J106&lt;&gt;"","c","")</f>
        <v>0</v>
      </c>
      <c r="S106" s="10">
        <f>IF(K106&lt;&gt;"","d","")</f>
        <v>0</v>
      </c>
      <c r="T106" s="10">
        <f>IF(L106&lt;&gt;"","e","")</f>
        <v>0</v>
      </c>
      <c r="U106" s="10">
        <f>IF(M106&lt;&gt;"","f","")</f>
        <v>0</v>
      </c>
      <c r="V106" s="10">
        <f>IF(N106&lt;&gt;"","g","")</f>
        <v>0</v>
      </c>
      <c r="W106" s="10">
        <f>P106&amp;Q106&amp;R106&amp;S106&amp;T106&amp;U106&amp;V106</f>
        <v>0</v>
      </c>
      <c r="X106" s="10">
        <f>IF(W106="","",VLOOKUP(W106,AA2:AD58,2,0))</f>
        <v>0</v>
      </c>
      <c r="Y106" s="10">
        <f>IF(X106="","",VLOOKUP(W106,AA2:AD58,3,0))</f>
        <v>0</v>
      </c>
      <c r="Z106" s="10">
        <f>IF(Y106="","",VLOOKUP(W106,AA2:AD58,4,0))</f>
        <v>0</v>
      </c>
    </row>
    <row r="107" spans="1:26" ht="30" customHeight="1">
      <c r="A107" s="9">
        <v>104</v>
      </c>
      <c r="B107" s="9" t="s">
        <v>14</v>
      </c>
      <c r="C107" s="9" t="s">
        <v>166</v>
      </c>
      <c r="D107" s="9" t="s">
        <v>164</v>
      </c>
      <c r="E107" s="9" t="s">
        <v>39</v>
      </c>
      <c r="F107" s="9" t="s">
        <v>159</v>
      </c>
      <c r="G107" s="9"/>
      <c r="H107" s="9" t="s">
        <v>42</v>
      </c>
      <c r="I107" s="9" t="s">
        <v>42</v>
      </c>
      <c r="J107" s="9" t="s">
        <v>42</v>
      </c>
      <c r="K107" s="9"/>
      <c r="L107" s="9"/>
      <c r="M107" s="9"/>
      <c r="N107" s="9"/>
      <c r="O107" s="9"/>
      <c r="P107" s="10">
        <f>IF(H107&lt;&gt;"","a","")</f>
        <v>0</v>
      </c>
      <c r="Q107" s="10">
        <f>IF(I107&lt;&gt;"","b","")</f>
        <v>0</v>
      </c>
      <c r="R107" s="10">
        <f>IF(J107&lt;&gt;"","c","")</f>
        <v>0</v>
      </c>
      <c r="S107" s="10">
        <f>IF(K107&lt;&gt;"","d","")</f>
        <v>0</v>
      </c>
      <c r="T107" s="10">
        <f>IF(L107&lt;&gt;"","e","")</f>
        <v>0</v>
      </c>
      <c r="U107" s="10">
        <f>IF(M107&lt;&gt;"","f","")</f>
        <v>0</v>
      </c>
      <c r="V107" s="10">
        <f>IF(N107&lt;&gt;"","g","")</f>
        <v>0</v>
      </c>
      <c r="W107" s="10">
        <f>P107&amp;Q107&amp;R107&amp;S107&amp;T107&amp;U107&amp;V107</f>
        <v>0</v>
      </c>
      <c r="X107" s="10">
        <f>IF(W107="","",VLOOKUP(W107,AA2:AD58,2,0))</f>
        <v>0</v>
      </c>
      <c r="Y107" s="10">
        <f>IF(X107="","",VLOOKUP(W107,AA2:AD58,3,0))</f>
        <v>0</v>
      </c>
      <c r="Z107" s="10">
        <f>IF(Y107="","",VLOOKUP(W107,AA2:AD58,4,0))</f>
        <v>0</v>
      </c>
    </row>
    <row r="108" spans="1:26" ht="30" customHeight="1">
      <c r="A108" s="9">
        <v>105</v>
      </c>
      <c r="B108" s="9" t="s">
        <v>14</v>
      </c>
      <c r="C108" s="9" t="s">
        <v>167</v>
      </c>
      <c r="D108" s="9" t="s">
        <v>168</v>
      </c>
      <c r="E108" s="9" t="s">
        <v>39</v>
      </c>
      <c r="F108" s="9" t="s">
        <v>159</v>
      </c>
      <c r="G108" s="9"/>
      <c r="H108" s="9" t="s">
        <v>42</v>
      </c>
      <c r="I108" s="9" t="s">
        <v>42</v>
      </c>
      <c r="J108" s="9" t="s">
        <v>42</v>
      </c>
      <c r="K108" s="9"/>
      <c r="L108" s="9"/>
      <c r="M108" s="9"/>
      <c r="N108" s="9"/>
      <c r="O108" s="9"/>
      <c r="P108" s="10">
        <f>IF(H108&lt;&gt;"","a","")</f>
        <v>0</v>
      </c>
      <c r="Q108" s="10">
        <f>IF(I108&lt;&gt;"","b","")</f>
        <v>0</v>
      </c>
      <c r="R108" s="10">
        <f>IF(J108&lt;&gt;"","c","")</f>
        <v>0</v>
      </c>
      <c r="S108" s="10">
        <f>IF(K108&lt;&gt;"","d","")</f>
        <v>0</v>
      </c>
      <c r="T108" s="10">
        <f>IF(L108&lt;&gt;"","e","")</f>
        <v>0</v>
      </c>
      <c r="U108" s="10">
        <f>IF(M108&lt;&gt;"","f","")</f>
        <v>0</v>
      </c>
      <c r="V108" s="10">
        <f>IF(N108&lt;&gt;"","g","")</f>
        <v>0</v>
      </c>
      <c r="W108" s="10">
        <f>P108&amp;Q108&amp;R108&amp;S108&amp;T108&amp;U108&amp;V108</f>
        <v>0</v>
      </c>
      <c r="X108" s="10">
        <f>IF(W108="","",VLOOKUP(W108,AA2:AD58,2,0))</f>
        <v>0</v>
      </c>
      <c r="Y108" s="10">
        <f>IF(X108="","",VLOOKUP(W108,AA2:AD58,3,0))</f>
        <v>0</v>
      </c>
      <c r="Z108" s="10">
        <f>IF(Y108="","",VLOOKUP(W108,AA2:AD58,4,0))</f>
        <v>0</v>
      </c>
    </row>
    <row r="109" spans="1:26" ht="30" customHeight="1">
      <c r="A109" s="9">
        <v>106</v>
      </c>
      <c r="B109" s="9" t="s">
        <v>14</v>
      </c>
      <c r="C109" s="9" t="s">
        <v>91</v>
      </c>
      <c r="D109" s="9" t="s">
        <v>169</v>
      </c>
      <c r="E109" s="9" t="s">
        <v>39</v>
      </c>
      <c r="F109" s="9" t="s">
        <v>159</v>
      </c>
      <c r="G109" s="9"/>
      <c r="H109" s="9" t="s">
        <v>42</v>
      </c>
      <c r="I109" s="9" t="s">
        <v>42</v>
      </c>
      <c r="J109" s="9" t="s">
        <v>42</v>
      </c>
      <c r="K109" s="9"/>
      <c r="L109" s="9"/>
      <c r="M109" s="9"/>
      <c r="N109" s="9"/>
      <c r="O109" s="9"/>
      <c r="P109" s="10">
        <f>IF(H109&lt;&gt;"","a","")</f>
        <v>0</v>
      </c>
      <c r="Q109" s="10">
        <f>IF(I109&lt;&gt;"","b","")</f>
        <v>0</v>
      </c>
      <c r="R109" s="10">
        <f>IF(J109&lt;&gt;"","c","")</f>
        <v>0</v>
      </c>
      <c r="S109" s="10">
        <f>IF(K109&lt;&gt;"","d","")</f>
        <v>0</v>
      </c>
      <c r="T109" s="10">
        <f>IF(L109&lt;&gt;"","e","")</f>
        <v>0</v>
      </c>
      <c r="U109" s="10">
        <f>IF(M109&lt;&gt;"","f","")</f>
        <v>0</v>
      </c>
      <c r="V109" s="10">
        <f>IF(N109&lt;&gt;"","g","")</f>
        <v>0</v>
      </c>
      <c r="W109" s="10">
        <f>P109&amp;Q109&amp;R109&amp;S109&amp;T109&amp;U109&amp;V109</f>
        <v>0</v>
      </c>
      <c r="X109" s="10">
        <f>IF(W109="","",VLOOKUP(W109,AA2:AD58,2,0))</f>
        <v>0</v>
      </c>
      <c r="Y109" s="10">
        <f>IF(X109="","",VLOOKUP(W109,AA2:AD58,3,0))</f>
        <v>0</v>
      </c>
      <c r="Z109" s="10">
        <f>IF(Y109="","",VLOOKUP(W109,AA2:AD58,4,0))</f>
        <v>0</v>
      </c>
    </row>
    <row r="110" spans="1:26" ht="30" customHeight="1">
      <c r="A110" s="9">
        <v>107</v>
      </c>
      <c r="B110" s="9" t="s">
        <v>14</v>
      </c>
      <c r="C110" s="9" t="s">
        <v>170</v>
      </c>
      <c r="D110" s="9" t="s">
        <v>164</v>
      </c>
      <c r="E110" s="9" t="s">
        <v>39</v>
      </c>
      <c r="F110" s="9" t="s">
        <v>159</v>
      </c>
      <c r="G110" s="9"/>
      <c r="H110" s="9" t="s">
        <v>42</v>
      </c>
      <c r="I110" s="9" t="s">
        <v>42</v>
      </c>
      <c r="J110" s="9" t="s">
        <v>42</v>
      </c>
      <c r="K110" s="9"/>
      <c r="L110" s="9"/>
      <c r="M110" s="9"/>
      <c r="N110" s="9"/>
      <c r="O110" s="9"/>
      <c r="P110" s="10">
        <f>IF(H110&lt;&gt;"","a","")</f>
        <v>0</v>
      </c>
      <c r="Q110" s="10">
        <f>IF(I110&lt;&gt;"","b","")</f>
        <v>0</v>
      </c>
      <c r="R110" s="10">
        <f>IF(J110&lt;&gt;"","c","")</f>
        <v>0</v>
      </c>
      <c r="S110" s="10">
        <f>IF(K110&lt;&gt;"","d","")</f>
        <v>0</v>
      </c>
      <c r="T110" s="10">
        <f>IF(L110&lt;&gt;"","e","")</f>
        <v>0</v>
      </c>
      <c r="U110" s="10">
        <f>IF(M110&lt;&gt;"","f","")</f>
        <v>0</v>
      </c>
      <c r="V110" s="10">
        <f>IF(N110&lt;&gt;"","g","")</f>
        <v>0</v>
      </c>
      <c r="W110" s="10">
        <f>P110&amp;Q110&amp;R110&amp;S110&amp;T110&amp;U110&amp;V110</f>
        <v>0</v>
      </c>
      <c r="X110" s="10">
        <f>IF(W110="","",VLOOKUP(W110,AA2:AD58,2,0))</f>
        <v>0</v>
      </c>
      <c r="Y110" s="10">
        <f>IF(X110="","",VLOOKUP(W110,AA2:AD58,3,0))</f>
        <v>0</v>
      </c>
      <c r="Z110" s="10">
        <f>IF(Y110="","",VLOOKUP(W110,AA2:AD58,4,0))</f>
        <v>0</v>
      </c>
    </row>
    <row r="111" spans="1:26" ht="30" customHeight="1">
      <c r="A111" s="9">
        <v>108</v>
      </c>
      <c r="B111" s="9" t="s">
        <v>14</v>
      </c>
      <c r="C111" s="9" t="s">
        <v>171</v>
      </c>
      <c r="D111" s="9" t="s">
        <v>164</v>
      </c>
      <c r="E111" s="9" t="s">
        <v>39</v>
      </c>
      <c r="F111" s="9" t="s">
        <v>159</v>
      </c>
      <c r="G111" s="9"/>
      <c r="H111" s="9" t="s">
        <v>42</v>
      </c>
      <c r="I111" s="9" t="s">
        <v>42</v>
      </c>
      <c r="J111" s="9" t="s">
        <v>42</v>
      </c>
      <c r="K111" s="9"/>
      <c r="L111" s="9"/>
      <c r="M111" s="9"/>
      <c r="N111" s="9"/>
      <c r="O111" s="9"/>
      <c r="P111" s="10">
        <f>IF(H111&lt;&gt;"","a","")</f>
        <v>0</v>
      </c>
      <c r="Q111" s="10">
        <f>IF(I111&lt;&gt;"","b","")</f>
        <v>0</v>
      </c>
      <c r="R111" s="10">
        <f>IF(J111&lt;&gt;"","c","")</f>
        <v>0</v>
      </c>
      <c r="S111" s="10">
        <f>IF(K111&lt;&gt;"","d","")</f>
        <v>0</v>
      </c>
      <c r="T111" s="10">
        <f>IF(L111&lt;&gt;"","e","")</f>
        <v>0</v>
      </c>
      <c r="U111" s="10">
        <f>IF(M111&lt;&gt;"","f","")</f>
        <v>0</v>
      </c>
      <c r="V111" s="10">
        <f>IF(N111&lt;&gt;"","g","")</f>
        <v>0</v>
      </c>
      <c r="W111" s="10">
        <f>P111&amp;Q111&amp;R111&amp;S111&amp;T111&amp;U111&amp;V111</f>
        <v>0</v>
      </c>
      <c r="X111" s="10">
        <f>IF(W111="","",VLOOKUP(W111,AA2:AD58,2,0))</f>
        <v>0</v>
      </c>
      <c r="Y111" s="10">
        <f>IF(X111="","",VLOOKUP(W111,AA2:AD58,3,0))</f>
        <v>0</v>
      </c>
      <c r="Z111" s="10">
        <f>IF(Y111="","",VLOOKUP(W111,AA2:AD58,4,0))</f>
        <v>0</v>
      </c>
    </row>
    <row r="112" spans="1:26" ht="30" customHeight="1">
      <c r="A112" s="9">
        <v>109</v>
      </c>
      <c r="B112" s="9" t="s">
        <v>14</v>
      </c>
      <c r="C112" s="9" t="s">
        <v>172</v>
      </c>
      <c r="D112" s="9" t="s">
        <v>173</v>
      </c>
      <c r="E112" s="9" t="s">
        <v>39</v>
      </c>
      <c r="F112" s="9" t="s">
        <v>159</v>
      </c>
      <c r="G112" s="9"/>
      <c r="H112" s="9" t="s">
        <v>42</v>
      </c>
      <c r="I112" s="9" t="s">
        <v>42</v>
      </c>
      <c r="J112" s="9" t="s">
        <v>42</v>
      </c>
      <c r="K112" s="9"/>
      <c r="L112" s="9"/>
      <c r="M112" s="9"/>
      <c r="N112" s="9"/>
      <c r="O112" s="9"/>
      <c r="P112" s="10">
        <f>IF(H112&lt;&gt;"","a","")</f>
        <v>0</v>
      </c>
      <c r="Q112" s="10">
        <f>IF(I112&lt;&gt;"","b","")</f>
        <v>0</v>
      </c>
      <c r="R112" s="10">
        <f>IF(J112&lt;&gt;"","c","")</f>
        <v>0</v>
      </c>
      <c r="S112" s="10">
        <f>IF(K112&lt;&gt;"","d","")</f>
        <v>0</v>
      </c>
      <c r="T112" s="10">
        <f>IF(L112&lt;&gt;"","e","")</f>
        <v>0</v>
      </c>
      <c r="U112" s="10">
        <f>IF(M112&lt;&gt;"","f","")</f>
        <v>0</v>
      </c>
      <c r="V112" s="10">
        <f>IF(N112&lt;&gt;"","g","")</f>
        <v>0</v>
      </c>
      <c r="W112" s="10">
        <f>P112&amp;Q112&amp;R112&amp;S112&amp;T112&amp;U112&amp;V112</f>
        <v>0</v>
      </c>
      <c r="X112" s="10">
        <f>IF(W112="","",VLOOKUP(W112,AA2:AD58,2,0))</f>
        <v>0</v>
      </c>
      <c r="Y112" s="10">
        <f>IF(X112="","",VLOOKUP(W112,AA2:AD58,3,0))</f>
        <v>0</v>
      </c>
      <c r="Z112" s="10">
        <f>IF(Y112="","",VLOOKUP(W112,AA2:AD58,4,0))</f>
        <v>0</v>
      </c>
    </row>
    <row r="113" spans="1:26" ht="30" customHeight="1">
      <c r="A113" s="9">
        <v>110</v>
      </c>
      <c r="B113" s="9" t="s">
        <v>14</v>
      </c>
      <c r="C113" s="9" t="s">
        <v>91</v>
      </c>
      <c r="D113" s="9"/>
      <c r="E113" s="9" t="s">
        <v>39</v>
      </c>
      <c r="F113" s="9" t="s">
        <v>159</v>
      </c>
      <c r="G113" s="9"/>
      <c r="H113" s="9" t="s">
        <v>42</v>
      </c>
      <c r="I113" s="9"/>
      <c r="J113" s="9"/>
      <c r="K113" s="9"/>
      <c r="L113" s="9"/>
      <c r="M113" s="9"/>
      <c r="N113" s="9"/>
      <c r="O113" s="9"/>
      <c r="P113" s="10">
        <f>IF(H113&lt;&gt;"","a","")</f>
        <v>0</v>
      </c>
      <c r="Q113" s="10">
        <f>IF(I113&lt;&gt;"","b","")</f>
        <v>0</v>
      </c>
      <c r="R113" s="10">
        <f>IF(J113&lt;&gt;"","c","")</f>
        <v>0</v>
      </c>
      <c r="S113" s="10">
        <f>IF(K113&lt;&gt;"","d","")</f>
        <v>0</v>
      </c>
      <c r="T113" s="10">
        <f>IF(L113&lt;&gt;"","e","")</f>
        <v>0</v>
      </c>
      <c r="U113" s="10">
        <f>IF(M113&lt;&gt;"","f","")</f>
        <v>0</v>
      </c>
      <c r="V113" s="10">
        <f>IF(N113&lt;&gt;"","g","")</f>
        <v>0</v>
      </c>
      <c r="W113" s="10">
        <f>P113&amp;Q113&amp;R113&amp;S113&amp;T113&amp;U113&amp;V113</f>
        <v>0</v>
      </c>
      <c r="X113" s="10">
        <f>IF(W113="","",VLOOKUP(W113,AA2:AD58,2,0))</f>
        <v>0</v>
      </c>
      <c r="Y113" s="10">
        <f>IF(X113="","",VLOOKUP(W113,AA2:AD58,3,0))</f>
        <v>0</v>
      </c>
      <c r="Z113" s="10">
        <f>IF(Y113="","",VLOOKUP(W113,AA2:AD58,4,0))</f>
        <v>0</v>
      </c>
    </row>
    <row r="114" spans="1:26" ht="30" customHeight="1">
      <c r="A114" s="9">
        <v>111</v>
      </c>
      <c r="B114" s="9" t="s">
        <v>14</v>
      </c>
      <c r="C114" s="9" t="s">
        <v>174</v>
      </c>
      <c r="D114" s="9" t="s">
        <v>71</v>
      </c>
      <c r="E114" s="9" t="s">
        <v>39</v>
      </c>
      <c r="F114" s="9" t="s">
        <v>159</v>
      </c>
      <c r="G114" s="9"/>
      <c r="H114" s="9" t="s">
        <v>42</v>
      </c>
      <c r="I114" s="9" t="s">
        <v>42</v>
      </c>
      <c r="J114" s="9" t="s">
        <v>42</v>
      </c>
      <c r="K114" s="9"/>
      <c r="L114" s="9"/>
      <c r="M114" s="9"/>
      <c r="N114" s="9"/>
      <c r="O114" s="9"/>
      <c r="P114" s="10">
        <f>IF(H114&lt;&gt;"","a","")</f>
        <v>0</v>
      </c>
      <c r="Q114" s="10">
        <f>IF(I114&lt;&gt;"","b","")</f>
        <v>0</v>
      </c>
      <c r="R114" s="10">
        <f>IF(J114&lt;&gt;"","c","")</f>
        <v>0</v>
      </c>
      <c r="S114" s="10">
        <f>IF(K114&lt;&gt;"","d","")</f>
        <v>0</v>
      </c>
      <c r="T114" s="10">
        <f>IF(L114&lt;&gt;"","e","")</f>
        <v>0</v>
      </c>
      <c r="U114" s="10">
        <f>IF(M114&lt;&gt;"","f","")</f>
        <v>0</v>
      </c>
      <c r="V114" s="10">
        <f>IF(N114&lt;&gt;"","g","")</f>
        <v>0</v>
      </c>
      <c r="W114" s="10">
        <f>P114&amp;Q114&amp;R114&amp;S114&amp;T114&amp;U114&amp;V114</f>
        <v>0</v>
      </c>
      <c r="X114" s="10">
        <f>IF(W114="","",VLOOKUP(W114,AA2:AD58,2,0))</f>
        <v>0</v>
      </c>
      <c r="Y114" s="10">
        <f>IF(X114="","",VLOOKUP(W114,AA2:AD58,3,0))</f>
        <v>0</v>
      </c>
      <c r="Z114" s="10">
        <f>IF(Y114="","",VLOOKUP(W114,AA2:AD58,4,0))</f>
        <v>0</v>
      </c>
    </row>
    <row r="115" spans="1:26" ht="30" customHeight="1">
      <c r="A115" s="9">
        <v>112</v>
      </c>
      <c r="B115" s="9" t="s">
        <v>14</v>
      </c>
      <c r="C115" s="9" t="s">
        <v>175</v>
      </c>
      <c r="D115" s="9" t="s">
        <v>168</v>
      </c>
      <c r="E115" s="9" t="s">
        <v>39</v>
      </c>
      <c r="F115" s="9" t="s">
        <v>159</v>
      </c>
      <c r="G115" s="9"/>
      <c r="H115" s="9" t="s">
        <v>42</v>
      </c>
      <c r="I115" s="9" t="s">
        <v>42</v>
      </c>
      <c r="J115" s="9" t="s">
        <v>42</v>
      </c>
      <c r="K115" s="9"/>
      <c r="L115" s="9"/>
      <c r="M115" s="9"/>
      <c r="N115" s="9"/>
      <c r="O115" s="9"/>
      <c r="P115" s="10">
        <f>IF(H115&lt;&gt;"","a","")</f>
        <v>0</v>
      </c>
      <c r="Q115" s="10">
        <f>IF(I115&lt;&gt;"","b","")</f>
        <v>0</v>
      </c>
      <c r="R115" s="10">
        <f>IF(J115&lt;&gt;"","c","")</f>
        <v>0</v>
      </c>
      <c r="S115" s="10">
        <f>IF(K115&lt;&gt;"","d","")</f>
        <v>0</v>
      </c>
      <c r="T115" s="10">
        <f>IF(L115&lt;&gt;"","e","")</f>
        <v>0</v>
      </c>
      <c r="U115" s="10">
        <f>IF(M115&lt;&gt;"","f","")</f>
        <v>0</v>
      </c>
      <c r="V115" s="10">
        <f>IF(N115&lt;&gt;"","g","")</f>
        <v>0</v>
      </c>
      <c r="W115" s="10">
        <f>P115&amp;Q115&amp;R115&amp;S115&amp;T115&amp;U115&amp;V115</f>
        <v>0</v>
      </c>
      <c r="X115" s="10">
        <f>IF(W115="","",VLOOKUP(W115,AA2:AD58,2,0))</f>
        <v>0</v>
      </c>
      <c r="Y115" s="10">
        <f>IF(X115="","",VLOOKUP(W115,AA2:AD58,3,0))</f>
        <v>0</v>
      </c>
      <c r="Z115" s="10">
        <f>IF(Y115="","",VLOOKUP(W115,AA2:AD58,4,0))</f>
        <v>0</v>
      </c>
    </row>
    <row r="116" spans="1:26" ht="30" customHeight="1">
      <c r="A116" s="9">
        <v>113</v>
      </c>
      <c r="B116" s="9" t="s">
        <v>14</v>
      </c>
      <c r="C116" s="9" t="s">
        <v>176</v>
      </c>
      <c r="D116" s="9" t="s">
        <v>164</v>
      </c>
      <c r="E116" s="9" t="s">
        <v>39</v>
      </c>
      <c r="F116" s="9" t="s">
        <v>159</v>
      </c>
      <c r="G116" s="9"/>
      <c r="H116" s="9" t="s">
        <v>42</v>
      </c>
      <c r="I116" s="9" t="s">
        <v>42</v>
      </c>
      <c r="J116" s="9" t="s">
        <v>42</v>
      </c>
      <c r="K116" s="9"/>
      <c r="L116" s="9"/>
      <c r="M116" s="9"/>
      <c r="N116" s="9"/>
      <c r="O116" s="9"/>
      <c r="P116" s="10">
        <f>IF(H116&lt;&gt;"","a","")</f>
        <v>0</v>
      </c>
      <c r="Q116" s="10">
        <f>IF(I116&lt;&gt;"","b","")</f>
        <v>0</v>
      </c>
      <c r="R116" s="10">
        <f>IF(J116&lt;&gt;"","c","")</f>
        <v>0</v>
      </c>
      <c r="S116" s="10">
        <f>IF(K116&lt;&gt;"","d","")</f>
        <v>0</v>
      </c>
      <c r="T116" s="10">
        <f>IF(L116&lt;&gt;"","e","")</f>
        <v>0</v>
      </c>
      <c r="U116" s="10">
        <f>IF(M116&lt;&gt;"","f","")</f>
        <v>0</v>
      </c>
      <c r="V116" s="10">
        <f>IF(N116&lt;&gt;"","g","")</f>
        <v>0</v>
      </c>
      <c r="W116" s="10">
        <f>P116&amp;Q116&amp;R116&amp;S116&amp;T116&amp;U116&amp;V116</f>
        <v>0</v>
      </c>
      <c r="X116" s="10">
        <f>IF(W116="","",VLOOKUP(W116,AA2:AD58,2,0))</f>
        <v>0</v>
      </c>
      <c r="Y116" s="10">
        <f>IF(X116="","",VLOOKUP(W116,AA2:AD58,3,0))</f>
        <v>0</v>
      </c>
      <c r="Z116" s="10">
        <f>IF(Y116="","",VLOOKUP(W116,AA2:AD58,4,0))</f>
        <v>0</v>
      </c>
    </row>
    <row r="117" spans="1:26" ht="30" customHeight="1">
      <c r="A117" s="9">
        <v>114</v>
      </c>
      <c r="B117" s="9" t="s">
        <v>14</v>
      </c>
      <c r="C117" s="9" t="s">
        <v>177</v>
      </c>
      <c r="D117" s="9" t="s">
        <v>178</v>
      </c>
      <c r="E117" s="9" t="s">
        <v>39</v>
      </c>
      <c r="F117" s="9" t="s">
        <v>159</v>
      </c>
      <c r="G117" s="9"/>
      <c r="H117" s="9" t="s">
        <v>42</v>
      </c>
      <c r="I117" s="9" t="s">
        <v>42</v>
      </c>
      <c r="J117" s="9" t="s">
        <v>42</v>
      </c>
      <c r="K117" s="9"/>
      <c r="L117" s="9"/>
      <c r="M117" s="9"/>
      <c r="N117" s="9"/>
      <c r="O117" s="9"/>
      <c r="P117" s="10">
        <f>IF(H117&lt;&gt;"","a","")</f>
        <v>0</v>
      </c>
      <c r="Q117" s="10">
        <f>IF(I117&lt;&gt;"","b","")</f>
        <v>0</v>
      </c>
      <c r="R117" s="10">
        <f>IF(J117&lt;&gt;"","c","")</f>
        <v>0</v>
      </c>
      <c r="S117" s="10">
        <f>IF(K117&lt;&gt;"","d","")</f>
        <v>0</v>
      </c>
      <c r="T117" s="10">
        <f>IF(L117&lt;&gt;"","e","")</f>
        <v>0</v>
      </c>
      <c r="U117" s="10">
        <f>IF(M117&lt;&gt;"","f","")</f>
        <v>0</v>
      </c>
      <c r="V117" s="10">
        <f>IF(N117&lt;&gt;"","g","")</f>
        <v>0</v>
      </c>
      <c r="W117" s="10">
        <f>P117&amp;Q117&amp;R117&amp;S117&amp;T117&amp;U117&amp;V117</f>
        <v>0</v>
      </c>
      <c r="X117" s="10">
        <f>IF(W117="","",VLOOKUP(W117,AA2:AD58,2,0))</f>
        <v>0</v>
      </c>
      <c r="Y117" s="10">
        <f>IF(X117="","",VLOOKUP(W117,AA2:AD58,3,0))</f>
        <v>0</v>
      </c>
      <c r="Z117" s="10">
        <f>IF(Y117="","",VLOOKUP(W117,AA2:AD58,4,0))</f>
        <v>0</v>
      </c>
    </row>
    <row r="118" spans="1:26" ht="30" customHeight="1">
      <c r="A118" s="9">
        <v>115</v>
      </c>
      <c r="B118" s="9" t="s">
        <v>14</v>
      </c>
      <c r="C118" s="9" t="s">
        <v>179</v>
      </c>
      <c r="D118" s="9" t="s">
        <v>162</v>
      </c>
      <c r="E118" s="9" t="s">
        <v>39</v>
      </c>
      <c r="F118" s="9" t="s">
        <v>159</v>
      </c>
      <c r="G118" s="9"/>
      <c r="H118" s="9" t="s">
        <v>42</v>
      </c>
      <c r="I118" s="9" t="s">
        <v>42</v>
      </c>
      <c r="J118" s="9" t="s">
        <v>42</v>
      </c>
      <c r="K118" s="9"/>
      <c r="L118" s="9"/>
      <c r="M118" s="9"/>
      <c r="N118" s="9"/>
      <c r="O118" s="9"/>
      <c r="P118" s="10">
        <f>IF(H118&lt;&gt;"","a","")</f>
        <v>0</v>
      </c>
      <c r="Q118" s="10">
        <f>IF(I118&lt;&gt;"","b","")</f>
        <v>0</v>
      </c>
      <c r="R118" s="10">
        <f>IF(J118&lt;&gt;"","c","")</f>
        <v>0</v>
      </c>
      <c r="S118" s="10">
        <f>IF(K118&lt;&gt;"","d","")</f>
        <v>0</v>
      </c>
      <c r="T118" s="10">
        <f>IF(L118&lt;&gt;"","e","")</f>
        <v>0</v>
      </c>
      <c r="U118" s="10">
        <f>IF(M118&lt;&gt;"","f","")</f>
        <v>0</v>
      </c>
      <c r="V118" s="10">
        <f>IF(N118&lt;&gt;"","g","")</f>
        <v>0</v>
      </c>
      <c r="W118" s="10">
        <f>P118&amp;Q118&amp;R118&amp;S118&amp;T118&amp;U118&amp;V118</f>
        <v>0</v>
      </c>
      <c r="X118" s="10">
        <f>IF(W118="","",VLOOKUP(W118,AA2:AD58,2,0))</f>
        <v>0</v>
      </c>
      <c r="Y118" s="10">
        <f>IF(X118="","",VLOOKUP(W118,AA2:AD58,3,0))</f>
        <v>0</v>
      </c>
      <c r="Z118" s="10">
        <f>IF(Y118="","",VLOOKUP(W118,AA2:AD58,4,0))</f>
        <v>0</v>
      </c>
    </row>
    <row r="119" spans="1:26" ht="30" customHeight="1">
      <c r="A119" s="9">
        <v>116</v>
      </c>
      <c r="B119" s="9" t="s">
        <v>14</v>
      </c>
      <c r="C119" s="9" t="s">
        <v>180</v>
      </c>
      <c r="D119" s="9" t="s">
        <v>178</v>
      </c>
      <c r="E119" s="9" t="s">
        <v>39</v>
      </c>
      <c r="F119" s="9" t="s">
        <v>159</v>
      </c>
      <c r="G119" s="9"/>
      <c r="H119" s="9" t="s">
        <v>42</v>
      </c>
      <c r="I119" s="9" t="s">
        <v>42</v>
      </c>
      <c r="J119" s="9" t="s">
        <v>42</v>
      </c>
      <c r="K119" s="9"/>
      <c r="L119" s="9"/>
      <c r="M119" s="9"/>
      <c r="N119" s="9"/>
      <c r="O119" s="9"/>
      <c r="P119" s="10">
        <f>IF(H119&lt;&gt;"","a","")</f>
        <v>0</v>
      </c>
      <c r="Q119" s="10">
        <f>IF(I119&lt;&gt;"","b","")</f>
        <v>0</v>
      </c>
      <c r="R119" s="10">
        <f>IF(J119&lt;&gt;"","c","")</f>
        <v>0</v>
      </c>
      <c r="S119" s="10">
        <f>IF(K119&lt;&gt;"","d","")</f>
        <v>0</v>
      </c>
      <c r="T119" s="10">
        <f>IF(L119&lt;&gt;"","e","")</f>
        <v>0</v>
      </c>
      <c r="U119" s="10">
        <f>IF(M119&lt;&gt;"","f","")</f>
        <v>0</v>
      </c>
      <c r="V119" s="10">
        <f>IF(N119&lt;&gt;"","g","")</f>
        <v>0</v>
      </c>
      <c r="W119" s="10">
        <f>P119&amp;Q119&amp;R119&amp;S119&amp;T119&amp;U119&amp;V119</f>
        <v>0</v>
      </c>
      <c r="X119" s="10">
        <f>IF(W119="","",VLOOKUP(W119,AA2:AD58,2,0))</f>
        <v>0</v>
      </c>
      <c r="Y119" s="10">
        <f>IF(X119="","",VLOOKUP(W119,AA2:AD58,3,0))</f>
        <v>0</v>
      </c>
      <c r="Z119" s="10">
        <f>IF(Y119="","",VLOOKUP(W119,AA2:AD58,4,0))</f>
        <v>0</v>
      </c>
    </row>
    <row r="120" spans="1:26" ht="30" customHeight="1">
      <c r="A120" s="9">
        <v>117</v>
      </c>
      <c r="B120" s="9" t="s">
        <v>14</v>
      </c>
      <c r="C120" s="9" t="s">
        <v>181</v>
      </c>
      <c r="D120" s="9" t="s">
        <v>182</v>
      </c>
      <c r="E120" s="9" t="s">
        <v>39</v>
      </c>
      <c r="F120" s="9" t="s">
        <v>159</v>
      </c>
      <c r="G120" s="9"/>
      <c r="H120" s="9" t="s">
        <v>42</v>
      </c>
      <c r="I120" s="9"/>
      <c r="J120" s="9" t="s">
        <v>42</v>
      </c>
      <c r="K120" s="9"/>
      <c r="L120" s="9"/>
      <c r="M120" s="9"/>
      <c r="N120" s="9"/>
      <c r="O120" s="9"/>
      <c r="P120" s="10">
        <f>IF(H120&lt;&gt;"","a","")</f>
        <v>0</v>
      </c>
      <c r="Q120" s="10">
        <f>IF(I120&lt;&gt;"","b","")</f>
        <v>0</v>
      </c>
      <c r="R120" s="10">
        <f>IF(J120&lt;&gt;"","c","")</f>
        <v>0</v>
      </c>
      <c r="S120" s="10">
        <f>IF(K120&lt;&gt;"","d","")</f>
        <v>0</v>
      </c>
      <c r="T120" s="10">
        <f>IF(L120&lt;&gt;"","e","")</f>
        <v>0</v>
      </c>
      <c r="U120" s="10">
        <f>IF(M120&lt;&gt;"","f","")</f>
        <v>0</v>
      </c>
      <c r="V120" s="10">
        <f>IF(N120&lt;&gt;"","g","")</f>
        <v>0</v>
      </c>
      <c r="W120" s="10">
        <f>P120&amp;Q120&amp;R120&amp;S120&amp;T120&amp;U120&amp;V120</f>
        <v>0</v>
      </c>
      <c r="X120" s="10">
        <f>IF(W120="","",VLOOKUP(W120,AA2:AD58,2,0))</f>
        <v>0</v>
      </c>
      <c r="Y120" s="10">
        <f>IF(X120="","",VLOOKUP(W120,AA2:AD58,3,0))</f>
        <v>0</v>
      </c>
      <c r="Z120" s="10">
        <f>IF(Y120="","",VLOOKUP(W120,AA2:AD58,4,0))</f>
        <v>0</v>
      </c>
    </row>
    <row r="121" spans="1:26" ht="30" customHeight="1">
      <c r="A121" s="9">
        <v>118</v>
      </c>
      <c r="B121" s="9" t="s">
        <v>14</v>
      </c>
      <c r="C121" s="9" t="s">
        <v>183</v>
      </c>
      <c r="D121" s="9" t="s">
        <v>184</v>
      </c>
      <c r="E121" s="9" t="s">
        <v>39</v>
      </c>
      <c r="F121" s="9" t="s">
        <v>159</v>
      </c>
      <c r="G121" s="9"/>
      <c r="H121" s="9" t="s">
        <v>42</v>
      </c>
      <c r="I121" s="9" t="s">
        <v>42</v>
      </c>
      <c r="J121" s="9" t="s">
        <v>42</v>
      </c>
      <c r="K121" s="9"/>
      <c r="L121" s="9"/>
      <c r="M121" s="9"/>
      <c r="N121" s="9"/>
      <c r="O121" s="9"/>
      <c r="P121" s="10">
        <f>IF(H121&lt;&gt;"","a","")</f>
        <v>0</v>
      </c>
      <c r="Q121" s="10">
        <f>IF(I121&lt;&gt;"","b","")</f>
        <v>0</v>
      </c>
      <c r="R121" s="10">
        <f>IF(J121&lt;&gt;"","c","")</f>
        <v>0</v>
      </c>
      <c r="S121" s="10">
        <f>IF(K121&lt;&gt;"","d","")</f>
        <v>0</v>
      </c>
      <c r="T121" s="10">
        <f>IF(L121&lt;&gt;"","e","")</f>
        <v>0</v>
      </c>
      <c r="U121" s="10">
        <f>IF(M121&lt;&gt;"","f","")</f>
        <v>0</v>
      </c>
      <c r="V121" s="10">
        <f>IF(N121&lt;&gt;"","g","")</f>
        <v>0</v>
      </c>
      <c r="W121" s="10">
        <f>P121&amp;Q121&amp;R121&amp;S121&amp;T121&amp;U121&amp;V121</f>
        <v>0</v>
      </c>
      <c r="X121" s="10">
        <f>IF(W121="","",VLOOKUP(W121,AA2:AD58,2,0))</f>
        <v>0</v>
      </c>
      <c r="Y121" s="10">
        <f>IF(X121="","",VLOOKUP(W121,AA2:AD58,3,0))</f>
        <v>0</v>
      </c>
      <c r="Z121" s="10">
        <f>IF(Y121="","",VLOOKUP(W121,AA2:AD58,4,0))</f>
        <v>0</v>
      </c>
    </row>
    <row r="122" spans="1:26" ht="30" customHeight="1">
      <c r="A122" s="9">
        <v>119</v>
      </c>
      <c r="B122" s="9" t="s">
        <v>14</v>
      </c>
      <c r="C122" s="9" t="s">
        <v>61</v>
      </c>
      <c r="D122" s="9" t="s">
        <v>68</v>
      </c>
      <c r="E122" s="9" t="s">
        <v>39</v>
      </c>
      <c r="F122" s="9" t="s">
        <v>159</v>
      </c>
      <c r="G122" s="9"/>
      <c r="H122" s="9" t="s">
        <v>42</v>
      </c>
      <c r="I122" s="9"/>
      <c r="J122" s="9"/>
      <c r="K122" s="9"/>
      <c r="L122" s="9"/>
      <c r="M122" s="9"/>
      <c r="N122" s="9"/>
      <c r="O122" s="9"/>
      <c r="P122" s="10">
        <f>IF(H122&lt;&gt;"","a","")</f>
        <v>0</v>
      </c>
      <c r="Q122" s="10">
        <f>IF(I122&lt;&gt;"","b","")</f>
        <v>0</v>
      </c>
      <c r="R122" s="10">
        <f>IF(J122&lt;&gt;"","c","")</f>
        <v>0</v>
      </c>
      <c r="S122" s="10">
        <f>IF(K122&lt;&gt;"","d","")</f>
        <v>0</v>
      </c>
      <c r="T122" s="10">
        <f>IF(L122&lt;&gt;"","e","")</f>
        <v>0</v>
      </c>
      <c r="U122" s="10">
        <f>IF(M122&lt;&gt;"","f","")</f>
        <v>0</v>
      </c>
      <c r="V122" s="10">
        <f>IF(N122&lt;&gt;"","g","")</f>
        <v>0</v>
      </c>
      <c r="W122" s="10">
        <f>P122&amp;Q122&amp;R122&amp;S122&amp;T122&amp;U122&amp;V122</f>
        <v>0</v>
      </c>
      <c r="X122" s="10">
        <f>IF(W122="","",VLOOKUP(W122,AA2:AD58,2,0))</f>
        <v>0</v>
      </c>
      <c r="Y122" s="10">
        <f>IF(X122="","",VLOOKUP(W122,AA2:AD58,3,0))</f>
        <v>0</v>
      </c>
      <c r="Z122" s="10">
        <f>IF(Y122="","",VLOOKUP(W122,AA2:AD58,4,0))</f>
        <v>0</v>
      </c>
    </row>
    <row r="123" spans="1:26" ht="30" customHeight="1">
      <c r="A123" s="9">
        <v>120</v>
      </c>
      <c r="B123" s="9" t="s">
        <v>14</v>
      </c>
      <c r="C123" s="9" t="s">
        <v>91</v>
      </c>
      <c r="D123" s="9"/>
      <c r="E123" s="9" t="s">
        <v>39</v>
      </c>
      <c r="F123" s="9" t="s">
        <v>159</v>
      </c>
      <c r="G123" s="9"/>
      <c r="H123" s="9" t="s">
        <v>42</v>
      </c>
      <c r="I123" s="9"/>
      <c r="J123" s="9"/>
      <c r="K123" s="9"/>
      <c r="L123" s="9"/>
      <c r="M123" s="9"/>
      <c r="N123" s="9"/>
      <c r="O123" s="9"/>
      <c r="P123" s="10">
        <f>IF(H123&lt;&gt;"","a","")</f>
        <v>0</v>
      </c>
      <c r="Q123" s="10">
        <f>IF(I123&lt;&gt;"","b","")</f>
        <v>0</v>
      </c>
      <c r="R123" s="10">
        <f>IF(J123&lt;&gt;"","c","")</f>
        <v>0</v>
      </c>
      <c r="S123" s="10">
        <f>IF(K123&lt;&gt;"","d","")</f>
        <v>0</v>
      </c>
      <c r="T123" s="10">
        <f>IF(L123&lt;&gt;"","e","")</f>
        <v>0</v>
      </c>
      <c r="U123" s="10">
        <f>IF(M123&lt;&gt;"","f","")</f>
        <v>0</v>
      </c>
      <c r="V123" s="10">
        <f>IF(N123&lt;&gt;"","g","")</f>
        <v>0</v>
      </c>
      <c r="W123" s="10">
        <f>P123&amp;Q123&amp;R123&amp;S123&amp;T123&amp;U123&amp;V123</f>
        <v>0</v>
      </c>
      <c r="X123" s="10">
        <f>IF(W123="","",VLOOKUP(W123,AA2:AD58,2,0))</f>
        <v>0</v>
      </c>
      <c r="Y123" s="10">
        <f>IF(X123="","",VLOOKUP(W123,AA2:AD58,3,0))</f>
        <v>0</v>
      </c>
      <c r="Z123" s="10">
        <f>IF(Y123="","",VLOOKUP(W123,AA2:AD58,4,0))</f>
        <v>0</v>
      </c>
    </row>
    <row r="124" spans="1:26" ht="30" customHeight="1">
      <c r="A124" s="9">
        <v>121</v>
      </c>
      <c r="B124" s="9" t="s">
        <v>14</v>
      </c>
      <c r="C124" s="9" t="s">
        <v>185</v>
      </c>
      <c r="D124" s="9" t="s">
        <v>164</v>
      </c>
      <c r="E124" s="9" t="s">
        <v>39</v>
      </c>
      <c r="F124" s="9" t="s">
        <v>159</v>
      </c>
      <c r="G124" s="9"/>
      <c r="H124" s="9" t="s">
        <v>42</v>
      </c>
      <c r="I124" s="9" t="s">
        <v>42</v>
      </c>
      <c r="J124" s="9" t="s">
        <v>42</v>
      </c>
      <c r="K124" s="9"/>
      <c r="L124" s="9"/>
      <c r="M124" s="9"/>
      <c r="N124" s="9"/>
      <c r="O124" s="9"/>
      <c r="P124" s="10">
        <f>IF(H124&lt;&gt;"","a","")</f>
        <v>0</v>
      </c>
      <c r="Q124" s="10">
        <f>IF(I124&lt;&gt;"","b","")</f>
        <v>0</v>
      </c>
      <c r="R124" s="10">
        <f>IF(J124&lt;&gt;"","c","")</f>
        <v>0</v>
      </c>
      <c r="S124" s="10">
        <f>IF(K124&lt;&gt;"","d","")</f>
        <v>0</v>
      </c>
      <c r="T124" s="10">
        <f>IF(L124&lt;&gt;"","e","")</f>
        <v>0</v>
      </c>
      <c r="U124" s="10">
        <f>IF(M124&lt;&gt;"","f","")</f>
        <v>0</v>
      </c>
      <c r="V124" s="10">
        <f>IF(N124&lt;&gt;"","g","")</f>
        <v>0</v>
      </c>
      <c r="W124" s="10">
        <f>P124&amp;Q124&amp;R124&amp;S124&amp;T124&amp;U124&amp;V124</f>
        <v>0</v>
      </c>
      <c r="X124" s="10">
        <f>IF(W124="","",VLOOKUP(W124,AA2:AD58,2,0))</f>
        <v>0</v>
      </c>
      <c r="Y124" s="10">
        <f>IF(X124="","",VLOOKUP(W124,AA2:AD58,3,0))</f>
        <v>0</v>
      </c>
      <c r="Z124" s="10">
        <f>IF(Y124="","",VLOOKUP(W124,AA2:AD58,4,0))</f>
        <v>0</v>
      </c>
    </row>
    <row r="125" spans="1:26" ht="30" customHeight="1">
      <c r="A125" s="9">
        <v>122</v>
      </c>
      <c r="B125" s="9" t="s">
        <v>14</v>
      </c>
      <c r="C125" s="9" t="s">
        <v>186</v>
      </c>
      <c r="D125" s="9" t="s">
        <v>164</v>
      </c>
      <c r="E125" s="9" t="s">
        <v>39</v>
      </c>
      <c r="F125" s="9" t="s">
        <v>159</v>
      </c>
      <c r="G125" s="9"/>
      <c r="H125" s="9" t="s">
        <v>42</v>
      </c>
      <c r="I125" s="9" t="s">
        <v>42</v>
      </c>
      <c r="J125" s="9" t="s">
        <v>42</v>
      </c>
      <c r="K125" s="9"/>
      <c r="L125" s="9"/>
      <c r="M125" s="9"/>
      <c r="N125" s="9"/>
      <c r="O125" s="9"/>
      <c r="P125" s="10">
        <f>IF(H125&lt;&gt;"","a","")</f>
        <v>0</v>
      </c>
      <c r="Q125" s="10">
        <f>IF(I125&lt;&gt;"","b","")</f>
        <v>0</v>
      </c>
      <c r="R125" s="10">
        <f>IF(J125&lt;&gt;"","c","")</f>
        <v>0</v>
      </c>
      <c r="S125" s="10">
        <f>IF(K125&lt;&gt;"","d","")</f>
        <v>0</v>
      </c>
      <c r="T125" s="10">
        <f>IF(L125&lt;&gt;"","e","")</f>
        <v>0</v>
      </c>
      <c r="U125" s="10">
        <f>IF(M125&lt;&gt;"","f","")</f>
        <v>0</v>
      </c>
      <c r="V125" s="10">
        <f>IF(N125&lt;&gt;"","g","")</f>
        <v>0</v>
      </c>
      <c r="W125" s="10">
        <f>P125&amp;Q125&amp;R125&amp;S125&amp;T125&amp;U125&amp;V125</f>
        <v>0</v>
      </c>
      <c r="X125" s="10">
        <f>IF(W125="","",VLOOKUP(W125,AA2:AD58,2,0))</f>
        <v>0</v>
      </c>
      <c r="Y125" s="10">
        <f>IF(X125="","",VLOOKUP(W125,AA2:AD58,3,0))</f>
        <v>0</v>
      </c>
      <c r="Z125" s="10">
        <f>IF(Y125="","",VLOOKUP(W125,AA2:AD58,4,0))</f>
        <v>0</v>
      </c>
    </row>
    <row r="126" spans="1:26" ht="30" customHeight="1">
      <c r="A126" s="9">
        <v>123</v>
      </c>
      <c r="B126" s="9" t="s">
        <v>14</v>
      </c>
      <c r="C126" s="9" t="s">
        <v>187</v>
      </c>
      <c r="D126" s="9" t="s">
        <v>162</v>
      </c>
      <c r="E126" s="9" t="s">
        <v>39</v>
      </c>
      <c r="F126" s="9" t="s">
        <v>159</v>
      </c>
      <c r="G126" s="9"/>
      <c r="H126" s="9" t="s">
        <v>42</v>
      </c>
      <c r="I126" s="9" t="s">
        <v>42</v>
      </c>
      <c r="J126" s="9" t="s">
        <v>42</v>
      </c>
      <c r="K126" s="9"/>
      <c r="L126" s="9"/>
      <c r="M126" s="9"/>
      <c r="N126" s="9"/>
      <c r="O126" s="9"/>
      <c r="P126" s="10">
        <f>IF(H126&lt;&gt;"","a","")</f>
        <v>0</v>
      </c>
      <c r="Q126" s="10">
        <f>IF(I126&lt;&gt;"","b","")</f>
        <v>0</v>
      </c>
      <c r="R126" s="10">
        <f>IF(J126&lt;&gt;"","c","")</f>
        <v>0</v>
      </c>
      <c r="S126" s="10">
        <f>IF(K126&lt;&gt;"","d","")</f>
        <v>0</v>
      </c>
      <c r="T126" s="10">
        <f>IF(L126&lt;&gt;"","e","")</f>
        <v>0</v>
      </c>
      <c r="U126" s="10">
        <f>IF(M126&lt;&gt;"","f","")</f>
        <v>0</v>
      </c>
      <c r="V126" s="10">
        <f>IF(N126&lt;&gt;"","g","")</f>
        <v>0</v>
      </c>
      <c r="W126" s="10">
        <f>P126&amp;Q126&amp;R126&amp;S126&amp;T126&amp;U126&amp;V126</f>
        <v>0</v>
      </c>
      <c r="X126" s="10">
        <f>IF(W126="","",VLOOKUP(W126,AA2:AD58,2,0))</f>
        <v>0</v>
      </c>
      <c r="Y126" s="10">
        <f>IF(X126="","",VLOOKUP(W126,AA2:AD58,3,0))</f>
        <v>0</v>
      </c>
      <c r="Z126" s="10">
        <f>IF(Y126="","",VLOOKUP(W126,AA2:AD58,4,0))</f>
        <v>0</v>
      </c>
    </row>
    <row r="127" spans="1:26" ht="30" customHeight="1">
      <c r="A127" s="9">
        <v>124</v>
      </c>
      <c r="B127" s="9" t="s">
        <v>14</v>
      </c>
      <c r="C127" s="9" t="s">
        <v>188</v>
      </c>
      <c r="D127" s="9" t="s">
        <v>189</v>
      </c>
      <c r="E127" s="9" t="s">
        <v>39</v>
      </c>
      <c r="F127" s="9" t="s">
        <v>159</v>
      </c>
      <c r="G127" s="9"/>
      <c r="H127" s="9" t="s">
        <v>42</v>
      </c>
      <c r="I127" s="9" t="s">
        <v>42</v>
      </c>
      <c r="J127" s="9" t="s">
        <v>42</v>
      </c>
      <c r="K127" s="9"/>
      <c r="L127" s="9"/>
      <c r="M127" s="9"/>
      <c r="N127" s="9"/>
      <c r="O127" s="9"/>
      <c r="P127" s="10">
        <f>IF(H127&lt;&gt;"","a","")</f>
        <v>0</v>
      </c>
      <c r="Q127" s="10">
        <f>IF(I127&lt;&gt;"","b","")</f>
        <v>0</v>
      </c>
      <c r="R127" s="10">
        <f>IF(J127&lt;&gt;"","c","")</f>
        <v>0</v>
      </c>
      <c r="S127" s="10">
        <f>IF(K127&lt;&gt;"","d","")</f>
        <v>0</v>
      </c>
      <c r="T127" s="10">
        <f>IF(L127&lt;&gt;"","e","")</f>
        <v>0</v>
      </c>
      <c r="U127" s="10">
        <f>IF(M127&lt;&gt;"","f","")</f>
        <v>0</v>
      </c>
      <c r="V127" s="10">
        <f>IF(N127&lt;&gt;"","g","")</f>
        <v>0</v>
      </c>
      <c r="W127" s="10">
        <f>P127&amp;Q127&amp;R127&amp;S127&amp;T127&amp;U127&amp;V127</f>
        <v>0</v>
      </c>
      <c r="X127" s="10">
        <f>IF(W127="","",VLOOKUP(W127,AA2:AD58,2,0))</f>
        <v>0</v>
      </c>
      <c r="Y127" s="10">
        <f>IF(X127="","",VLOOKUP(W127,AA2:AD58,3,0))</f>
        <v>0</v>
      </c>
      <c r="Z127" s="10">
        <f>IF(Y127="","",VLOOKUP(W127,AA2:AD58,4,0))</f>
        <v>0</v>
      </c>
    </row>
    <row r="128" spans="1:26" ht="30" customHeight="1">
      <c r="A128" s="9">
        <v>125</v>
      </c>
      <c r="B128" s="9" t="s">
        <v>14</v>
      </c>
      <c r="C128" s="9" t="s">
        <v>61</v>
      </c>
      <c r="D128" s="9" t="s">
        <v>168</v>
      </c>
      <c r="E128" s="9" t="s">
        <v>39</v>
      </c>
      <c r="F128" s="9" t="s">
        <v>159</v>
      </c>
      <c r="G128" s="9"/>
      <c r="H128" s="9" t="s">
        <v>42</v>
      </c>
      <c r="I128" s="9"/>
      <c r="J128" s="9" t="s">
        <v>42</v>
      </c>
      <c r="K128" s="9"/>
      <c r="L128" s="9"/>
      <c r="M128" s="9"/>
      <c r="N128" s="9"/>
      <c r="O128" s="9"/>
      <c r="P128" s="10">
        <f>IF(H128&lt;&gt;"","a","")</f>
        <v>0</v>
      </c>
      <c r="Q128" s="10">
        <f>IF(I128&lt;&gt;"","b","")</f>
        <v>0</v>
      </c>
      <c r="R128" s="10">
        <f>IF(J128&lt;&gt;"","c","")</f>
        <v>0</v>
      </c>
      <c r="S128" s="10">
        <f>IF(K128&lt;&gt;"","d","")</f>
        <v>0</v>
      </c>
      <c r="T128" s="10">
        <f>IF(L128&lt;&gt;"","e","")</f>
        <v>0</v>
      </c>
      <c r="U128" s="10">
        <f>IF(M128&lt;&gt;"","f","")</f>
        <v>0</v>
      </c>
      <c r="V128" s="10">
        <f>IF(N128&lt;&gt;"","g","")</f>
        <v>0</v>
      </c>
      <c r="W128" s="10">
        <f>P128&amp;Q128&amp;R128&amp;S128&amp;T128&amp;U128&amp;V128</f>
        <v>0</v>
      </c>
      <c r="X128" s="10">
        <f>IF(W128="","",VLOOKUP(W128,AA2:AD58,2,0))</f>
        <v>0</v>
      </c>
      <c r="Y128" s="10">
        <f>IF(X128="","",VLOOKUP(W128,AA2:AD58,3,0))</f>
        <v>0</v>
      </c>
      <c r="Z128" s="10">
        <f>IF(Y128="","",VLOOKUP(W128,AA2:AD58,4,0))</f>
        <v>0</v>
      </c>
    </row>
    <row r="129" spans="1:26" ht="30" customHeight="1">
      <c r="A129" s="9">
        <v>126</v>
      </c>
      <c r="B129" s="9" t="s">
        <v>14</v>
      </c>
      <c r="C129" s="9" t="s">
        <v>190</v>
      </c>
      <c r="D129" s="9" t="s">
        <v>60</v>
      </c>
      <c r="E129" s="9" t="s">
        <v>39</v>
      </c>
      <c r="F129" s="9" t="s">
        <v>159</v>
      </c>
      <c r="G129" s="9"/>
      <c r="H129" s="9" t="s">
        <v>42</v>
      </c>
      <c r="I129" s="9" t="s">
        <v>42</v>
      </c>
      <c r="J129" s="9" t="s">
        <v>42</v>
      </c>
      <c r="K129" s="9"/>
      <c r="L129" s="9"/>
      <c r="M129" s="9"/>
      <c r="N129" s="9"/>
      <c r="O129" s="9"/>
      <c r="P129" s="10">
        <f>IF(H129&lt;&gt;"","a","")</f>
        <v>0</v>
      </c>
      <c r="Q129" s="10">
        <f>IF(I129&lt;&gt;"","b","")</f>
        <v>0</v>
      </c>
      <c r="R129" s="10">
        <f>IF(J129&lt;&gt;"","c","")</f>
        <v>0</v>
      </c>
      <c r="S129" s="10">
        <f>IF(K129&lt;&gt;"","d","")</f>
        <v>0</v>
      </c>
      <c r="T129" s="10">
        <f>IF(L129&lt;&gt;"","e","")</f>
        <v>0</v>
      </c>
      <c r="U129" s="10">
        <f>IF(M129&lt;&gt;"","f","")</f>
        <v>0</v>
      </c>
      <c r="V129" s="10">
        <f>IF(N129&lt;&gt;"","g","")</f>
        <v>0</v>
      </c>
      <c r="W129" s="10">
        <f>P129&amp;Q129&amp;R129&amp;S129&amp;T129&amp;U129&amp;V129</f>
        <v>0</v>
      </c>
      <c r="X129" s="10">
        <f>IF(W129="","",VLOOKUP(W129,AA2:AD58,2,0))</f>
        <v>0</v>
      </c>
      <c r="Y129" s="10">
        <f>IF(X129="","",VLOOKUP(W129,AA2:AD58,3,0))</f>
        <v>0</v>
      </c>
      <c r="Z129" s="10">
        <f>IF(Y129="","",VLOOKUP(W129,AA2:AD58,4,0))</f>
        <v>0</v>
      </c>
    </row>
    <row r="130" spans="1:26" ht="30" customHeight="1">
      <c r="A130" s="9">
        <v>127</v>
      </c>
      <c r="B130" s="9" t="s">
        <v>14</v>
      </c>
      <c r="C130" s="9" t="s">
        <v>191</v>
      </c>
      <c r="D130" s="9" t="s">
        <v>68</v>
      </c>
      <c r="E130" s="9" t="s">
        <v>39</v>
      </c>
      <c r="F130" s="9" t="s">
        <v>159</v>
      </c>
      <c r="G130" s="9"/>
      <c r="H130" s="9"/>
      <c r="I130" s="9"/>
      <c r="J130" s="9"/>
      <c r="K130" s="9"/>
      <c r="L130" s="9"/>
      <c r="M130" s="9"/>
      <c r="N130" s="9"/>
      <c r="O130" s="9"/>
      <c r="P130" s="10">
        <f>IF(H130&lt;&gt;"","a","")</f>
        <v>0</v>
      </c>
      <c r="Q130" s="10">
        <f>IF(I130&lt;&gt;"","b","")</f>
        <v>0</v>
      </c>
      <c r="R130" s="10">
        <f>IF(J130&lt;&gt;"","c","")</f>
        <v>0</v>
      </c>
      <c r="S130" s="10">
        <f>IF(K130&lt;&gt;"","d","")</f>
        <v>0</v>
      </c>
      <c r="T130" s="10">
        <f>IF(L130&lt;&gt;"","e","")</f>
        <v>0</v>
      </c>
      <c r="U130" s="10">
        <f>IF(M130&lt;&gt;"","f","")</f>
        <v>0</v>
      </c>
      <c r="V130" s="10">
        <f>IF(N130&lt;&gt;"","g","")</f>
        <v>0</v>
      </c>
      <c r="W130" s="10">
        <f>P130&amp;Q130&amp;R130&amp;S130&amp;T130&amp;U130&amp;V130</f>
        <v>0</v>
      </c>
      <c r="X130" s="10">
        <f>IF(W130="","",VLOOKUP(W130,AA2:AD58,2,0))</f>
        <v>0</v>
      </c>
      <c r="Y130" s="10">
        <f>IF(X130="","",VLOOKUP(W130,AA2:AD58,3,0))</f>
        <v>0</v>
      </c>
      <c r="Z130" s="10">
        <f>IF(Y130="","",VLOOKUP(W130,AA2:AD58,4,0))</f>
        <v>0</v>
      </c>
    </row>
    <row r="131" spans="1:26" ht="30" customHeight="1">
      <c r="A131" s="9">
        <v>128</v>
      </c>
      <c r="B131" s="9" t="s">
        <v>14</v>
      </c>
      <c r="C131" s="9" t="s">
        <v>192</v>
      </c>
      <c r="D131" s="9" t="s">
        <v>168</v>
      </c>
      <c r="E131" s="9" t="s">
        <v>39</v>
      </c>
      <c r="F131" s="9" t="s">
        <v>159</v>
      </c>
      <c r="G131" s="9"/>
      <c r="H131" s="9"/>
      <c r="I131" s="9"/>
      <c r="J131" s="9"/>
      <c r="K131" s="9"/>
      <c r="L131" s="9"/>
      <c r="M131" s="9"/>
      <c r="N131" s="9"/>
      <c r="O131" s="9"/>
      <c r="P131" s="10">
        <f>IF(H131&lt;&gt;"","a","")</f>
        <v>0</v>
      </c>
      <c r="Q131" s="10">
        <f>IF(I131&lt;&gt;"","b","")</f>
        <v>0</v>
      </c>
      <c r="R131" s="10">
        <f>IF(J131&lt;&gt;"","c","")</f>
        <v>0</v>
      </c>
      <c r="S131" s="10">
        <f>IF(K131&lt;&gt;"","d","")</f>
        <v>0</v>
      </c>
      <c r="T131" s="10">
        <f>IF(L131&lt;&gt;"","e","")</f>
        <v>0</v>
      </c>
      <c r="U131" s="10">
        <f>IF(M131&lt;&gt;"","f","")</f>
        <v>0</v>
      </c>
      <c r="V131" s="10">
        <f>IF(N131&lt;&gt;"","g","")</f>
        <v>0</v>
      </c>
      <c r="W131" s="10">
        <f>P131&amp;Q131&amp;R131&amp;S131&amp;T131&amp;U131&amp;V131</f>
        <v>0</v>
      </c>
      <c r="X131" s="10">
        <f>IF(W131="","",VLOOKUP(W131,AA2:AD58,2,0))</f>
        <v>0</v>
      </c>
      <c r="Y131" s="10">
        <f>IF(X131="","",VLOOKUP(W131,AA2:AD58,3,0))</f>
        <v>0</v>
      </c>
      <c r="Z131" s="10">
        <f>IF(Y131="","",VLOOKUP(W131,AA2:AD58,4,0))</f>
        <v>0</v>
      </c>
    </row>
    <row r="132" spans="1:26" ht="30" customHeight="1">
      <c r="A132" s="9">
        <v>129</v>
      </c>
      <c r="B132" s="9" t="s">
        <v>14</v>
      </c>
      <c r="C132" s="9" t="s">
        <v>133</v>
      </c>
      <c r="D132" s="9" t="s">
        <v>168</v>
      </c>
      <c r="E132" s="9" t="s">
        <v>39</v>
      </c>
      <c r="F132" s="9" t="s">
        <v>159</v>
      </c>
      <c r="G132" s="9"/>
      <c r="H132" s="9" t="s">
        <v>42</v>
      </c>
      <c r="I132" s="9" t="s">
        <v>42</v>
      </c>
      <c r="J132" s="9" t="s">
        <v>42</v>
      </c>
      <c r="K132" s="9"/>
      <c r="L132" s="9"/>
      <c r="M132" s="9"/>
      <c r="N132" s="9"/>
      <c r="O132" s="9"/>
      <c r="P132" s="10">
        <f>IF(H132&lt;&gt;"","a","")</f>
        <v>0</v>
      </c>
      <c r="Q132" s="10">
        <f>IF(I132&lt;&gt;"","b","")</f>
        <v>0</v>
      </c>
      <c r="R132" s="10">
        <f>IF(J132&lt;&gt;"","c","")</f>
        <v>0</v>
      </c>
      <c r="S132" s="10">
        <f>IF(K132&lt;&gt;"","d","")</f>
        <v>0</v>
      </c>
      <c r="T132" s="10">
        <f>IF(L132&lt;&gt;"","e","")</f>
        <v>0</v>
      </c>
      <c r="U132" s="10">
        <f>IF(M132&lt;&gt;"","f","")</f>
        <v>0</v>
      </c>
      <c r="V132" s="10">
        <f>IF(N132&lt;&gt;"","g","")</f>
        <v>0</v>
      </c>
      <c r="W132" s="10">
        <f>P132&amp;Q132&amp;R132&amp;S132&amp;T132&amp;U132&amp;V132</f>
        <v>0</v>
      </c>
      <c r="X132" s="10">
        <f>IF(W132="","",VLOOKUP(W132,AA2:AD58,2,0))</f>
        <v>0</v>
      </c>
      <c r="Y132" s="10">
        <f>IF(X132="","",VLOOKUP(W132,AA2:AD58,3,0))</f>
        <v>0</v>
      </c>
      <c r="Z132" s="10">
        <f>IF(Y132="","",VLOOKUP(W132,AA2:AD58,4,0))</f>
        <v>0</v>
      </c>
    </row>
    <row r="133" spans="1:26" ht="30" customHeight="1">
      <c r="A133" s="9">
        <v>130</v>
      </c>
      <c r="B133" s="9" t="s">
        <v>14</v>
      </c>
      <c r="C133" s="9" t="s">
        <v>133</v>
      </c>
      <c r="D133" s="9" t="s">
        <v>168</v>
      </c>
      <c r="E133" s="9" t="s">
        <v>39</v>
      </c>
      <c r="F133" s="9" t="s">
        <v>159</v>
      </c>
      <c r="G133" s="9"/>
      <c r="H133" s="9" t="s">
        <v>42</v>
      </c>
      <c r="I133" s="9" t="s">
        <v>42</v>
      </c>
      <c r="J133" s="9" t="s">
        <v>42</v>
      </c>
      <c r="K133" s="9"/>
      <c r="L133" s="9"/>
      <c r="M133" s="9"/>
      <c r="N133" s="9"/>
      <c r="O133" s="9"/>
      <c r="P133" s="10">
        <f>IF(H133&lt;&gt;"","a","")</f>
        <v>0</v>
      </c>
      <c r="Q133" s="10">
        <f>IF(I133&lt;&gt;"","b","")</f>
        <v>0</v>
      </c>
      <c r="R133" s="10">
        <f>IF(J133&lt;&gt;"","c","")</f>
        <v>0</v>
      </c>
      <c r="S133" s="10">
        <f>IF(K133&lt;&gt;"","d","")</f>
        <v>0</v>
      </c>
      <c r="T133" s="10">
        <f>IF(L133&lt;&gt;"","e","")</f>
        <v>0</v>
      </c>
      <c r="U133" s="10">
        <f>IF(M133&lt;&gt;"","f","")</f>
        <v>0</v>
      </c>
      <c r="V133" s="10">
        <f>IF(N133&lt;&gt;"","g","")</f>
        <v>0</v>
      </c>
      <c r="W133" s="10">
        <f>P133&amp;Q133&amp;R133&amp;S133&amp;T133&amp;U133&amp;V133</f>
        <v>0</v>
      </c>
      <c r="X133" s="10">
        <f>IF(W133="","",VLOOKUP(W133,AA2:AD58,2,0))</f>
        <v>0</v>
      </c>
      <c r="Y133" s="10">
        <f>IF(X133="","",VLOOKUP(W133,AA2:AD58,3,0))</f>
        <v>0</v>
      </c>
      <c r="Z133" s="10">
        <f>IF(Y133="","",VLOOKUP(W133,AA2:AD58,4,0))</f>
        <v>0</v>
      </c>
    </row>
    <row r="134" spans="1:26" ht="30" customHeight="1">
      <c r="A134" s="9">
        <v>131</v>
      </c>
      <c r="B134" s="9" t="s">
        <v>14</v>
      </c>
      <c r="C134" s="9" t="s">
        <v>193</v>
      </c>
      <c r="D134" s="9" t="s">
        <v>168</v>
      </c>
      <c r="E134" s="9" t="s">
        <v>39</v>
      </c>
      <c r="F134" s="9" t="s">
        <v>159</v>
      </c>
      <c r="G134" s="9"/>
      <c r="H134" s="9"/>
      <c r="I134" s="9"/>
      <c r="J134" s="9"/>
      <c r="K134" s="9"/>
      <c r="L134" s="9"/>
      <c r="M134" s="9"/>
      <c r="N134" s="9"/>
      <c r="O134" s="9"/>
      <c r="P134" s="10">
        <f>IF(H134&lt;&gt;"","a","")</f>
        <v>0</v>
      </c>
      <c r="Q134" s="10">
        <f>IF(I134&lt;&gt;"","b","")</f>
        <v>0</v>
      </c>
      <c r="R134" s="10">
        <f>IF(J134&lt;&gt;"","c","")</f>
        <v>0</v>
      </c>
      <c r="S134" s="10">
        <f>IF(K134&lt;&gt;"","d","")</f>
        <v>0</v>
      </c>
      <c r="T134" s="10">
        <f>IF(L134&lt;&gt;"","e","")</f>
        <v>0</v>
      </c>
      <c r="U134" s="10">
        <f>IF(M134&lt;&gt;"","f","")</f>
        <v>0</v>
      </c>
      <c r="V134" s="10">
        <f>IF(N134&lt;&gt;"","g","")</f>
        <v>0</v>
      </c>
      <c r="W134" s="10">
        <f>P134&amp;Q134&amp;R134&amp;S134&amp;T134&amp;U134&amp;V134</f>
        <v>0</v>
      </c>
      <c r="X134" s="10">
        <f>IF(W134="","",VLOOKUP(W134,AA2:AD58,2,0))</f>
        <v>0</v>
      </c>
      <c r="Y134" s="10">
        <f>IF(X134="","",VLOOKUP(W134,AA2:AD58,3,0))</f>
        <v>0</v>
      </c>
      <c r="Z134" s="10">
        <f>IF(Y134="","",VLOOKUP(W134,AA2:AD58,4,0))</f>
        <v>0</v>
      </c>
    </row>
    <row r="135" spans="1:26" ht="30" customHeight="1">
      <c r="A135" s="9">
        <v>132</v>
      </c>
      <c r="B135" s="9" t="s">
        <v>14</v>
      </c>
      <c r="C135" s="9" t="s">
        <v>194</v>
      </c>
      <c r="D135" s="9" t="s">
        <v>164</v>
      </c>
      <c r="E135" s="9" t="s">
        <v>39</v>
      </c>
      <c r="F135" s="9" t="s">
        <v>159</v>
      </c>
      <c r="G135" s="9"/>
      <c r="H135" s="9" t="s">
        <v>42</v>
      </c>
      <c r="I135" s="9"/>
      <c r="J135" s="9"/>
      <c r="K135" s="9"/>
      <c r="L135" s="9"/>
      <c r="M135" s="9"/>
      <c r="N135" s="9"/>
      <c r="O135" s="9"/>
      <c r="P135" s="10">
        <f>IF(H135&lt;&gt;"","a","")</f>
        <v>0</v>
      </c>
      <c r="Q135" s="10">
        <f>IF(I135&lt;&gt;"","b","")</f>
        <v>0</v>
      </c>
      <c r="R135" s="10">
        <f>IF(J135&lt;&gt;"","c","")</f>
        <v>0</v>
      </c>
      <c r="S135" s="10">
        <f>IF(K135&lt;&gt;"","d","")</f>
        <v>0</v>
      </c>
      <c r="T135" s="10">
        <f>IF(L135&lt;&gt;"","e","")</f>
        <v>0</v>
      </c>
      <c r="U135" s="10">
        <f>IF(M135&lt;&gt;"","f","")</f>
        <v>0</v>
      </c>
      <c r="V135" s="10">
        <f>IF(N135&lt;&gt;"","g","")</f>
        <v>0</v>
      </c>
      <c r="W135" s="10">
        <f>P135&amp;Q135&amp;R135&amp;S135&amp;T135&amp;U135&amp;V135</f>
        <v>0</v>
      </c>
      <c r="X135" s="10">
        <f>IF(W135="","",VLOOKUP(W135,AA2:AD58,2,0))</f>
        <v>0</v>
      </c>
      <c r="Y135" s="10">
        <f>IF(X135="","",VLOOKUP(W135,AA2:AD58,3,0))</f>
        <v>0</v>
      </c>
      <c r="Z135" s="10">
        <f>IF(Y135="","",VLOOKUP(W135,AA2:AD58,4,0))</f>
        <v>0</v>
      </c>
    </row>
    <row r="136" spans="1:26" ht="30" customHeight="1">
      <c r="A136" s="9">
        <v>133</v>
      </c>
      <c r="B136" s="9" t="s">
        <v>14</v>
      </c>
      <c r="C136" s="9" t="s">
        <v>195</v>
      </c>
      <c r="D136" s="9" t="s">
        <v>182</v>
      </c>
      <c r="E136" s="9" t="s">
        <v>39</v>
      </c>
      <c r="F136" s="9" t="s">
        <v>159</v>
      </c>
      <c r="G136" s="9"/>
      <c r="H136" s="9"/>
      <c r="I136" s="9"/>
      <c r="J136" s="9"/>
      <c r="K136" s="9"/>
      <c r="L136" s="9"/>
      <c r="M136" s="9"/>
      <c r="N136" s="9"/>
      <c r="O136" s="9"/>
      <c r="P136" s="10">
        <f>IF(H136&lt;&gt;"","a","")</f>
        <v>0</v>
      </c>
      <c r="Q136" s="10">
        <f>IF(I136&lt;&gt;"","b","")</f>
        <v>0</v>
      </c>
      <c r="R136" s="10">
        <f>IF(J136&lt;&gt;"","c","")</f>
        <v>0</v>
      </c>
      <c r="S136" s="10">
        <f>IF(K136&lt;&gt;"","d","")</f>
        <v>0</v>
      </c>
      <c r="T136" s="10">
        <f>IF(L136&lt;&gt;"","e","")</f>
        <v>0</v>
      </c>
      <c r="U136" s="10">
        <f>IF(M136&lt;&gt;"","f","")</f>
        <v>0</v>
      </c>
      <c r="V136" s="10">
        <f>IF(N136&lt;&gt;"","g","")</f>
        <v>0</v>
      </c>
      <c r="W136" s="10">
        <f>P136&amp;Q136&amp;R136&amp;S136&amp;T136&amp;U136&amp;V136</f>
        <v>0</v>
      </c>
      <c r="X136" s="10">
        <f>IF(W136="","",VLOOKUP(W136,AA2:AD58,2,0))</f>
        <v>0</v>
      </c>
      <c r="Y136" s="10">
        <f>IF(X136="","",VLOOKUP(W136,AA2:AD58,3,0))</f>
        <v>0</v>
      </c>
      <c r="Z136" s="10">
        <f>IF(Y136="","",VLOOKUP(W136,AA2:AD58,4,0))</f>
        <v>0</v>
      </c>
    </row>
    <row r="137" spans="1:26" ht="30" customHeight="1">
      <c r="A137" s="9">
        <v>134</v>
      </c>
      <c r="B137" s="9" t="s">
        <v>14</v>
      </c>
      <c r="C137" s="9" t="s">
        <v>64</v>
      </c>
      <c r="D137" s="9"/>
      <c r="E137" s="9" t="s">
        <v>39</v>
      </c>
      <c r="F137" s="9" t="s">
        <v>159</v>
      </c>
      <c r="G137" s="9"/>
      <c r="H137" s="9" t="s">
        <v>42</v>
      </c>
      <c r="I137" s="9"/>
      <c r="J137" s="9"/>
      <c r="K137" s="9"/>
      <c r="L137" s="9"/>
      <c r="M137" s="9"/>
      <c r="N137" s="9"/>
      <c r="O137" s="9"/>
      <c r="P137" s="10">
        <f>IF(H137&lt;&gt;"","a","")</f>
        <v>0</v>
      </c>
      <c r="Q137" s="10">
        <f>IF(I137&lt;&gt;"","b","")</f>
        <v>0</v>
      </c>
      <c r="R137" s="10">
        <f>IF(J137&lt;&gt;"","c","")</f>
        <v>0</v>
      </c>
      <c r="S137" s="10">
        <f>IF(K137&lt;&gt;"","d","")</f>
        <v>0</v>
      </c>
      <c r="T137" s="10">
        <f>IF(L137&lt;&gt;"","e","")</f>
        <v>0</v>
      </c>
      <c r="U137" s="10">
        <f>IF(M137&lt;&gt;"","f","")</f>
        <v>0</v>
      </c>
      <c r="V137" s="10">
        <f>IF(N137&lt;&gt;"","g","")</f>
        <v>0</v>
      </c>
      <c r="W137" s="10">
        <f>P137&amp;Q137&amp;R137&amp;S137&amp;T137&amp;U137&amp;V137</f>
        <v>0</v>
      </c>
      <c r="X137" s="10">
        <f>IF(W137="","",VLOOKUP(W137,AA2:AD58,2,0))</f>
        <v>0</v>
      </c>
      <c r="Y137" s="10">
        <f>IF(X137="","",VLOOKUP(W137,AA2:AD58,3,0))</f>
        <v>0</v>
      </c>
      <c r="Z137" s="10">
        <f>IF(Y137="","",VLOOKUP(W137,AA2:AD58,4,0))</f>
        <v>0</v>
      </c>
    </row>
    <row r="138" spans="1:26" ht="30" customHeight="1">
      <c r="A138" s="9">
        <v>135</v>
      </c>
      <c r="B138" s="9" t="s">
        <v>14</v>
      </c>
      <c r="C138" s="9" t="s">
        <v>196</v>
      </c>
      <c r="D138" s="9"/>
      <c r="E138" s="9" t="s">
        <v>39</v>
      </c>
      <c r="F138" s="9" t="s">
        <v>159</v>
      </c>
      <c r="G138" s="9"/>
      <c r="H138" s="9" t="s">
        <v>42</v>
      </c>
      <c r="I138" s="9"/>
      <c r="J138" s="9"/>
      <c r="K138" s="9"/>
      <c r="L138" s="9"/>
      <c r="M138" s="9"/>
      <c r="N138" s="9"/>
      <c r="O138" s="9"/>
      <c r="P138" s="10">
        <f>IF(H138&lt;&gt;"","a","")</f>
        <v>0</v>
      </c>
      <c r="Q138" s="10">
        <f>IF(I138&lt;&gt;"","b","")</f>
        <v>0</v>
      </c>
      <c r="R138" s="10">
        <f>IF(J138&lt;&gt;"","c","")</f>
        <v>0</v>
      </c>
      <c r="S138" s="10">
        <f>IF(K138&lt;&gt;"","d","")</f>
        <v>0</v>
      </c>
      <c r="T138" s="10">
        <f>IF(L138&lt;&gt;"","e","")</f>
        <v>0</v>
      </c>
      <c r="U138" s="10">
        <f>IF(M138&lt;&gt;"","f","")</f>
        <v>0</v>
      </c>
      <c r="V138" s="10">
        <f>IF(N138&lt;&gt;"","g","")</f>
        <v>0</v>
      </c>
      <c r="W138" s="10">
        <f>P138&amp;Q138&amp;R138&amp;S138&amp;T138&amp;U138&amp;V138</f>
        <v>0</v>
      </c>
      <c r="X138" s="10">
        <f>IF(W138="","",VLOOKUP(W138,AA2:AD58,2,0))</f>
        <v>0</v>
      </c>
      <c r="Y138" s="10">
        <f>IF(X138="","",VLOOKUP(W138,AA2:AD58,3,0))</f>
        <v>0</v>
      </c>
      <c r="Z138" s="10">
        <f>IF(Y138="","",VLOOKUP(W138,AA2:AD58,4,0))</f>
        <v>0</v>
      </c>
    </row>
    <row r="139" spans="1:26" ht="30" customHeight="1">
      <c r="A139" s="9">
        <v>136</v>
      </c>
      <c r="B139" s="9" t="s">
        <v>14</v>
      </c>
      <c r="C139" s="9" t="s">
        <v>64</v>
      </c>
      <c r="D139" s="9" t="s">
        <v>197</v>
      </c>
      <c r="E139" s="9" t="s">
        <v>39</v>
      </c>
      <c r="F139" s="9" t="s">
        <v>159</v>
      </c>
      <c r="G139" s="9"/>
      <c r="H139" s="9"/>
      <c r="I139" s="9"/>
      <c r="J139" s="9"/>
      <c r="K139" s="9"/>
      <c r="L139" s="9"/>
      <c r="M139" s="9"/>
      <c r="N139" s="9"/>
      <c r="O139" s="9"/>
      <c r="P139" s="10">
        <f>IF(H139&lt;&gt;"","a","")</f>
        <v>0</v>
      </c>
      <c r="Q139" s="10">
        <f>IF(I139&lt;&gt;"","b","")</f>
        <v>0</v>
      </c>
      <c r="R139" s="10">
        <f>IF(J139&lt;&gt;"","c","")</f>
        <v>0</v>
      </c>
      <c r="S139" s="10">
        <f>IF(K139&lt;&gt;"","d","")</f>
        <v>0</v>
      </c>
      <c r="T139" s="10">
        <f>IF(L139&lt;&gt;"","e","")</f>
        <v>0</v>
      </c>
      <c r="U139" s="10">
        <f>IF(M139&lt;&gt;"","f","")</f>
        <v>0</v>
      </c>
      <c r="V139" s="10">
        <f>IF(N139&lt;&gt;"","g","")</f>
        <v>0</v>
      </c>
      <c r="W139" s="10">
        <f>P139&amp;Q139&amp;R139&amp;S139&amp;T139&amp;U139&amp;V139</f>
        <v>0</v>
      </c>
      <c r="X139" s="10">
        <f>IF(W139="","",VLOOKUP(W139,AA2:AD58,2,0))</f>
        <v>0</v>
      </c>
      <c r="Y139" s="10">
        <f>IF(X139="","",VLOOKUP(W139,AA2:AD58,3,0))</f>
        <v>0</v>
      </c>
      <c r="Z139" s="10">
        <f>IF(Y139="","",VLOOKUP(W139,AA2:AD58,4,0))</f>
        <v>0</v>
      </c>
    </row>
    <row r="140" spans="1:26" ht="30" customHeight="1">
      <c r="A140" s="9">
        <v>137</v>
      </c>
      <c r="B140" s="9" t="s">
        <v>14</v>
      </c>
      <c r="C140" s="9" t="s">
        <v>198</v>
      </c>
      <c r="D140" s="9" t="s">
        <v>168</v>
      </c>
      <c r="E140" s="9" t="s">
        <v>39</v>
      </c>
      <c r="F140" s="9" t="s">
        <v>159</v>
      </c>
      <c r="G140" s="9"/>
      <c r="H140" s="9" t="s">
        <v>42</v>
      </c>
      <c r="I140" s="9" t="s">
        <v>42</v>
      </c>
      <c r="J140" s="9" t="s">
        <v>42</v>
      </c>
      <c r="K140" s="9"/>
      <c r="L140" s="9"/>
      <c r="M140" s="9"/>
      <c r="N140" s="9"/>
      <c r="O140" s="9"/>
      <c r="P140" s="10">
        <f>IF(H140&lt;&gt;"","a","")</f>
        <v>0</v>
      </c>
      <c r="Q140" s="10">
        <f>IF(I140&lt;&gt;"","b","")</f>
        <v>0</v>
      </c>
      <c r="R140" s="10">
        <f>IF(J140&lt;&gt;"","c","")</f>
        <v>0</v>
      </c>
      <c r="S140" s="10">
        <f>IF(K140&lt;&gt;"","d","")</f>
        <v>0</v>
      </c>
      <c r="T140" s="10">
        <f>IF(L140&lt;&gt;"","e","")</f>
        <v>0</v>
      </c>
      <c r="U140" s="10">
        <f>IF(M140&lt;&gt;"","f","")</f>
        <v>0</v>
      </c>
      <c r="V140" s="10">
        <f>IF(N140&lt;&gt;"","g","")</f>
        <v>0</v>
      </c>
      <c r="W140" s="10">
        <f>P140&amp;Q140&amp;R140&amp;S140&amp;T140&amp;U140&amp;V140</f>
        <v>0</v>
      </c>
      <c r="X140" s="10">
        <f>IF(W140="","",VLOOKUP(W140,AA2:AD58,2,0))</f>
        <v>0</v>
      </c>
      <c r="Y140" s="10">
        <f>IF(X140="","",VLOOKUP(W140,AA2:AD58,3,0))</f>
        <v>0</v>
      </c>
      <c r="Z140" s="10">
        <f>IF(Y140="","",VLOOKUP(W140,AA2:AD58,4,0))</f>
        <v>0</v>
      </c>
    </row>
    <row r="141" spans="1:26" ht="30" customHeight="1">
      <c r="A141" s="9">
        <v>138</v>
      </c>
      <c r="B141" s="9" t="s">
        <v>14</v>
      </c>
      <c r="C141" s="9" t="s">
        <v>91</v>
      </c>
      <c r="D141" s="9" t="s">
        <v>168</v>
      </c>
      <c r="E141" s="9" t="s">
        <v>39</v>
      </c>
      <c r="F141" s="9" t="s">
        <v>159</v>
      </c>
      <c r="G141" s="9"/>
      <c r="H141" s="9"/>
      <c r="I141" s="9"/>
      <c r="J141" s="9"/>
      <c r="K141" s="9"/>
      <c r="L141" s="9"/>
      <c r="M141" s="9"/>
      <c r="N141" s="9"/>
      <c r="O141" s="9"/>
      <c r="P141" s="10">
        <f>IF(H141&lt;&gt;"","a","")</f>
        <v>0</v>
      </c>
      <c r="Q141" s="10">
        <f>IF(I141&lt;&gt;"","b","")</f>
        <v>0</v>
      </c>
      <c r="R141" s="10">
        <f>IF(J141&lt;&gt;"","c","")</f>
        <v>0</v>
      </c>
      <c r="S141" s="10">
        <f>IF(K141&lt;&gt;"","d","")</f>
        <v>0</v>
      </c>
      <c r="T141" s="10">
        <f>IF(L141&lt;&gt;"","e","")</f>
        <v>0</v>
      </c>
      <c r="U141" s="10">
        <f>IF(M141&lt;&gt;"","f","")</f>
        <v>0</v>
      </c>
      <c r="V141" s="10">
        <f>IF(N141&lt;&gt;"","g","")</f>
        <v>0</v>
      </c>
      <c r="W141" s="10">
        <f>P141&amp;Q141&amp;R141&amp;S141&amp;T141&amp;U141&amp;V141</f>
        <v>0</v>
      </c>
      <c r="X141" s="10">
        <f>IF(W141="","",VLOOKUP(W141,AA2:AD58,2,0))</f>
        <v>0</v>
      </c>
      <c r="Y141" s="10">
        <f>IF(X141="","",VLOOKUP(W141,AA2:AD58,3,0))</f>
        <v>0</v>
      </c>
      <c r="Z141" s="10">
        <f>IF(Y141="","",VLOOKUP(W141,AA2:AD58,4,0))</f>
        <v>0</v>
      </c>
    </row>
    <row r="142" spans="1:26" ht="30" customHeight="1">
      <c r="A142" s="9">
        <v>139</v>
      </c>
      <c r="B142" s="9" t="s">
        <v>14</v>
      </c>
      <c r="C142" s="9" t="s">
        <v>199</v>
      </c>
      <c r="D142" s="9" t="s">
        <v>168</v>
      </c>
      <c r="E142" s="9" t="s">
        <v>39</v>
      </c>
      <c r="F142" s="9" t="s">
        <v>159</v>
      </c>
      <c r="G142" s="9"/>
      <c r="H142" s="9" t="s">
        <v>42</v>
      </c>
      <c r="I142" s="9" t="s">
        <v>42</v>
      </c>
      <c r="J142" s="9" t="s">
        <v>42</v>
      </c>
      <c r="K142" s="9"/>
      <c r="L142" s="9"/>
      <c r="M142" s="9"/>
      <c r="N142" s="9"/>
      <c r="O142" s="9"/>
      <c r="P142" s="10">
        <f>IF(H142&lt;&gt;"","a","")</f>
        <v>0</v>
      </c>
      <c r="Q142" s="10">
        <f>IF(I142&lt;&gt;"","b","")</f>
        <v>0</v>
      </c>
      <c r="R142" s="10">
        <f>IF(J142&lt;&gt;"","c","")</f>
        <v>0</v>
      </c>
      <c r="S142" s="10">
        <f>IF(K142&lt;&gt;"","d","")</f>
        <v>0</v>
      </c>
      <c r="T142" s="10">
        <f>IF(L142&lt;&gt;"","e","")</f>
        <v>0</v>
      </c>
      <c r="U142" s="10">
        <f>IF(M142&lt;&gt;"","f","")</f>
        <v>0</v>
      </c>
      <c r="V142" s="10">
        <f>IF(N142&lt;&gt;"","g","")</f>
        <v>0</v>
      </c>
      <c r="W142" s="10">
        <f>P142&amp;Q142&amp;R142&amp;S142&amp;T142&amp;U142&amp;V142</f>
        <v>0</v>
      </c>
      <c r="X142" s="10">
        <f>IF(W142="","",VLOOKUP(W142,AA2:AD58,2,0))</f>
        <v>0</v>
      </c>
      <c r="Y142" s="10">
        <f>IF(X142="","",VLOOKUP(W142,AA2:AD58,3,0))</f>
        <v>0</v>
      </c>
      <c r="Z142" s="10">
        <f>IF(Y142="","",VLOOKUP(W142,AA2:AD58,4,0))</f>
        <v>0</v>
      </c>
    </row>
    <row r="143" spans="1:26" ht="30" customHeight="1">
      <c r="A143" s="9">
        <v>140</v>
      </c>
      <c r="B143" s="9" t="s">
        <v>14</v>
      </c>
      <c r="C143" s="9" t="s">
        <v>200</v>
      </c>
      <c r="D143" s="9" t="s">
        <v>201</v>
      </c>
      <c r="E143" s="9" t="s">
        <v>39</v>
      </c>
      <c r="F143" s="9" t="s">
        <v>159</v>
      </c>
      <c r="G143" s="9"/>
      <c r="H143" s="9"/>
      <c r="I143" s="9"/>
      <c r="J143" s="9"/>
      <c r="K143" s="9"/>
      <c r="L143" s="9"/>
      <c r="M143" s="9"/>
      <c r="N143" s="9"/>
      <c r="O143" s="9"/>
      <c r="P143" s="10">
        <f>IF(H143&lt;&gt;"","a","")</f>
        <v>0</v>
      </c>
      <c r="Q143" s="10">
        <f>IF(I143&lt;&gt;"","b","")</f>
        <v>0</v>
      </c>
      <c r="R143" s="10">
        <f>IF(J143&lt;&gt;"","c","")</f>
        <v>0</v>
      </c>
      <c r="S143" s="10">
        <f>IF(K143&lt;&gt;"","d","")</f>
        <v>0</v>
      </c>
      <c r="T143" s="10">
        <f>IF(L143&lt;&gt;"","e","")</f>
        <v>0</v>
      </c>
      <c r="U143" s="10">
        <f>IF(M143&lt;&gt;"","f","")</f>
        <v>0</v>
      </c>
      <c r="V143" s="10">
        <f>IF(N143&lt;&gt;"","g","")</f>
        <v>0</v>
      </c>
      <c r="W143" s="10">
        <f>P143&amp;Q143&amp;R143&amp;S143&amp;T143&amp;U143&amp;V143</f>
        <v>0</v>
      </c>
      <c r="X143" s="10">
        <f>IF(W143="","",VLOOKUP(W143,AA2:AD58,2,0))</f>
        <v>0</v>
      </c>
      <c r="Y143" s="10">
        <f>IF(X143="","",VLOOKUP(W143,AA2:AD58,3,0))</f>
        <v>0</v>
      </c>
      <c r="Z143" s="10">
        <f>IF(Y143="","",VLOOKUP(W143,AA2:AD58,4,0))</f>
        <v>0</v>
      </c>
    </row>
    <row r="144" spans="1:26" ht="30" customHeight="1">
      <c r="A144" s="9">
        <v>141</v>
      </c>
      <c r="B144" s="9" t="s">
        <v>14</v>
      </c>
      <c r="C144" s="9" t="s">
        <v>61</v>
      </c>
      <c r="D144" s="9"/>
      <c r="E144" s="9" t="s">
        <v>39</v>
      </c>
      <c r="F144" s="9" t="s">
        <v>202</v>
      </c>
      <c r="G144" s="9"/>
      <c r="H144" s="9" t="s">
        <v>42</v>
      </c>
      <c r="I144" s="9"/>
      <c r="J144" s="9"/>
      <c r="K144" s="9"/>
      <c r="L144" s="9"/>
      <c r="M144" s="9"/>
      <c r="N144" s="9"/>
      <c r="O144" s="9"/>
      <c r="P144" s="10">
        <f>IF(H144&lt;&gt;"","a","")</f>
        <v>0</v>
      </c>
      <c r="Q144" s="10">
        <f>IF(I144&lt;&gt;"","b","")</f>
        <v>0</v>
      </c>
      <c r="R144" s="10">
        <f>IF(J144&lt;&gt;"","c","")</f>
        <v>0</v>
      </c>
      <c r="S144" s="10">
        <f>IF(K144&lt;&gt;"","d","")</f>
        <v>0</v>
      </c>
      <c r="T144" s="10">
        <f>IF(L144&lt;&gt;"","e","")</f>
        <v>0</v>
      </c>
      <c r="U144" s="10">
        <f>IF(M144&lt;&gt;"","f","")</f>
        <v>0</v>
      </c>
      <c r="V144" s="10">
        <f>IF(N144&lt;&gt;"","g","")</f>
        <v>0</v>
      </c>
      <c r="W144" s="10">
        <f>P144&amp;Q144&amp;R144&amp;S144&amp;T144&amp;U144&amp;V144</f>
        <v>0</v>
      </c>
      <c r="X144" s="10">
        <f>IF(W144="","",VLOOKUP(W144,AA2:AD58,2,0))</f>
        <v>0</v>
      </c>
      <c r="Y144" s="10">
        <f>IF(X144="","",VLOOKUP(W144,AA2:AD58,3,0))</f>
        <v>0</v>
      </c>
      <c r="Z144" s="10">
        <f>IF(Y144="","",VLOOKUP(W144,AA2:AD58,4,0))</f>
        <v>0</v>
      </c>
    </row>
    <row r="145" spans="1:26" ht="30" customHeight="1">
      <c r="A145" s="9">
        <v>142</v>
      </c>
      <c r="B145" s="9" t="s">
        <v>14</v>
      </c>
      <c r="C145" s="9" t="s">
        <v>203</v>
      </c>
      <c r="D145" s="9"/>
      <c r="E145" s="9" t="s">
        <v>39</v>
      </c>
      <c r="F145" s="9" t="s">
        <v>202</v>
      </c>
      <c r="G145" s="9"/>
      <c r="H145" s="9" t="s">
        <v>42</v>
      </c>
      <c r="I145" s="9"/>
      <c r="J145" s="9"/>
      <c r="K145" s="9"/>
      <c r="L145" s="9"/>
      <c r="M145" s="9"/>
      <c r="N145" s="9"/>
      <c r="O145" s="9"/>
      <c r="P145" s="10">
        <f>IF(H145&lt;&gt;"","a","")</f>
        <v>0</v>
      </c>
      <c r="Q145" s="10">
        <f>IF(I145&lt;&gt;"","b","")</f>
        <v>0</v>
      </c>
      <c r="R145" s="10">
        <f>IF(J145&lt;&gt;"","c","")</f>
        <v>0</v>
      </c>
      <c r="S145" s="10">
        <f>IF(K145&lt;&gt;"","d","")</f>
        <v>0</v>
      </c>
      <c r="T145" s="10">
        <f>IF(L145&lt;&gt;"","e","")</f>
        <v>0</v>
      </c>
      <c r="U145" s="10">
        <f>IF(M145&lt;&gt;"","f","")</f>
        <v>0</v>
      </c>
      <c r="V145" s="10">
        <f>IF(N145&lt;&gt;"","g","")</f>
        <v>0</v>
      </c>
      <c r="W145" s="10">
        <f>P145&amp;Q145&amp;R145&amp;S145&amp;T145&amp;U145&amp;V145</f>
        <v>0</v>
      </c>
      <c r="X145" s="10">
        <f>IF(W145="","",VLOOKUP(W145,AA2:AD58,2,0))</f>
        <v>0</v>
      </c>
      <c r="Y145" s="10">
        <f>IF(X145="","",VLOOKUP(W145,AA2:AD58,3,0))</f>
        <v>0</v>
      </c>
      <c r="Z145" s="10">
        <f>IF(Y145="","",VLOOKUP(W145,AA2:AD58,4,0))</f>
        <v>0</v>
      </c>
    </row>
    <row r="146" spans="1:26" ht="30" customHeight="1">
      <c r="A146" s="9">
        <v>143</v>
      </c>
      <c r="B146" s="9" t="s">
        <v>14</v>
      </c>
      <c r="C146" s="9" t="s">
        <v>204</v>
      </c>
      <c r="D146" s="9"/>
      <c r="E146" s="9" t="s">
        <v>39</v>
      </c>
      <c r="F146" s="9" t="s">
        <v>202</v>
      </c>
      <c r="G146" s="9"/>
      <c r="H146" s="9" t="s">
        <v>42</v>
      </c>
      <c r="I146" s="9"/>
      <c r="J146" s="9"/>
      <c r="K146" s="9"/>
      <c r="L146" s="9"/>
      <c r="M146" s="9"/>
      <c r="N146" s="9"/>
      <c r="O146" s="9"/>
      <c r="P146" s="10">
        <f>IF(H146&lt;&gt;"","a","")</f>
        <v>0</v>
      </c>
      <c r="Q146" s="10">
        <f>IF(I146&lt;&gt;"","b","")</f>
        <v>0</v>
      </c>
      <c r="R146" s="10">
        <f>IF(J146&lt;&gt;"","c","")</f>
        <v>0</v>
      </c>
      <c r="S146" s="10">
        <f>IF(K146&lt;&gt;"","d","")</f>
        <v>0</v>
      </c>
      <c r="T146" s="10">
        <f>IF(L146&lt;&gt;"","e","")</f>
        <v>0</v>
      </c>
      <c r="U146" s="10">
        <f>IF(M146&lt;&gt;"","f","")</f>
        <v>0</v>
      </c>
      <c r="V146" s="10">
        <f>IF(N146&lt;&gt;"","g","")</f>
        <v>0</v>
      </c>
      <c r="W146" s="10">
        <f>P146&amp;Q146&amp;R146&amp;S146&amp;T146&amp;U146&amp;V146</f>
        <v>0</v>
      </c>
      <c r="X146" s="10">
        <f>IF(W146="","",VLOOKUP(W146,AA2:AD58,2,0))</f>
        <v>0</v>
      </c>
      <c r="Y146" s="10">
        <f>IF(X146="","",VLOOKUP(W146,AA2:AD58,3,0))</f>
        <v>0</v>
      </c>
      <c r="Z146" s="10">
        <f>IF(Y146="","",VLOOKUP(W146,AA2:AD58,4,0))</f>
        <v>0</v>
      </c>
    </row>
    <row r="147" spans="1:26" ht="30" customHeight="1">
      <c r="A147" s="9">
        <v>144</v>
      </c>
      <c r="B147" s="9" t="s">
        <v>14</v>
      </c>
      <c r="C147" s="9" t="s">
        <v>205</v>
      </c>
      <c r="D147" s="9"/>
      <c r="E147" s="9" t="s">
        <v>39</v>
      </c>
      <c r="F147" s="9" t="s">
        <v>202</v>
      </c>
      <c r="G147" s="9"/>
      <c r="H147" s="9" t="s">
        <v>42</v>
      </c>
      <c r="I147" s="9"/>
      <c r="J147" s="9"/>
      <c r="K147" s="9"/>
      <c r="L147" s="9"/>
      <c r="M147" s="9"/>
      <c r="N147" s="9"/>
      <c r="O147" s="9"/>
      <c r="P147" s="10">
        <f>IF(H147&lt;&gt;"","a","")</f>
        <v>0</v>
      </c>
      <c r="Q147" s="10">
        <f>IF(I147&lt;&gt;"","b","")</f>
        <v>0</v>
      </c>
      <c r="R147" s="10">
        <f>IF(J147&lt;&gt;"","c","")</f>
        <v>0</v>
      </c>
      <c r="S147" s="10">
        <f>IF(K147&lt;&gt;"","d","")</f>
        <v>0</v>
      </c>
      <c r="T147" s="10">
        <f>IF(L147&lt;&gt;"","e","")</f>
        <v>0</v>
      </c>
      <c r="U147" s="10">
        <f>IF(M147&lt;&gt;"","f","")</f>
        <v>0</v>
      </c>
      <c r="V147" s="10">
        <f>IF(N147&lt;&gt;"","g","")</f>
        <v>0</v>
      </c>
      <c r="W147" s="10">
        <f>P147&amp;Q147&amp;R147&amp;S147&amp;T147&amp;U147&amp;V147</f>
        <v>0</v>
      </c>
      <c r="X147" s="10">
        <f>IF(W147="","",VLOOKUP(W147,AA2:AD58,2,0))</f>
        <v>0</v>
      </c>
      <c r="Y147" s="10">
        <f>IF(X147="","",VLOOKUP(W147,AA2:AD58,3,0))</f>
        <v>0</v>
      </c>
      <c r="Z147" s="10">
        <f>IF(Y147="","",VLOOKUP(W147,AA2:AD58,4,0))</f>
        <v>0</v>
      </c>
    </row>
    <row r="148" spans="1:26" ht="30" customHeight="1">
      <c r="A148" s="9">
        <v>145</v>
      </c>
      <c r="B148" s="9" t="s">
        <v>14</v>
      </c>
      <c r="C148" s="9" t="s">
        <v>133</v>
      </c>
      <c r="D148" s="9"/>
      <c r="E148" s="9" t="s">
        <v>39</v>
      </c>
      <c r="F148" s="9" t="s">
        <v>202</v>
      </c>
      <c r="G148" s="9"/>
      <c r="H148" s="9" t="s">
        <v>42</v>
      </c>
      <c r="I148" s="9"/>
      <c r="J148" s="9"/>
      <c r="K148" s="9"/>
      <c r="L148" s="9"/>
      <c r="M148" s="9"/>
      <c r="N148" s="9"/>
      <c r="O148" s="9"/>
      <c r="P148" s="10">
        <f>IF(H148&lt;&gt;"","a","")</f>
        <v>0</v>
      </c>
      <c r="Q148" s="10">
        <f>IF(I148&lt;&gt;"","b","")</f>
        <v>0</v>
      </c>
      <c r="R148" s="10">
        <f>IF(J148&lt;&gt;"","c","")</f>
        <v>0</v>
      </c>
      <c r="S148" s="10">
        <f>IF(K148&lt;&gt;"","d","")</f>
        <v>0</v>
      </c>
      <c r="T148" s="10">
        <f>IF(L148&lt;&gt;"","e","")</f>
        <v>0</v>
      </c>
      <c r="U148" s="10">
        <f>IF(M148&lt;&gt;"","f","")</f>
        <v>0</v>
      </c>
      <c r="V148" s="10">
        <f>IF(N148&lt;&gt;"","g","")</f>
        <v>0</v>
      </c>
      <c r="W148" s="10">
        <f>P148&amp;Q148&amp;R148&amp;S148&amp;T148&amp;U148&amp;V148</f>
        <v>0</v>
      </c>
      <c r="X148" s="10">
        <f>IF(W148="","",VLOOKUP(W148,AA2:AD58,2,0))</f>
        <v>0</v>
      </c>
      <c r="Y148" s="10">
        <f>IF(X148="","",VLOOKUP(W148,AA2:AD58,3,0))</f>
        <v>0</v>
      </c>
      <c r="Z148" s="10">
        <f>IF(Y148="","",VLOOKUP(W148,AA2:AD58,4,0))</f>
        <v>0</v>
      </c>
    </row>
    <row r="149" spans="1:26" ht="30" customHeight="1">
      <c r="A149" s="9">
        <v>146</v>
      </c>
      <c r="B149" s="9" t="s">
        <v>14</v>
      </c>
      <c r="C149" s="9" t="s">
        <v>206</v>
      </c>
      <c r="D149" s="9"/>
      <c r="E149" s="9" t="s">
        <v>39</v>
      </c>
      <c r="F149" s="9" t="s">
        <v>202</v>
      </c>
      <c r="G149" s="9"/>
      <c r="H149" s="9" t="s">
        <v>42</v>
      </c>
      <c r="I149" s="9"/>
      <c r="J149" s="9"/>
      <c r="K149" s="9"/>
      <c r="L149" s="9"/>
      <c r="M149" s="9"/>
      <c r="N149" s="9"/>
      <c r="O149" s="9"/>
      <c r="P149" s="10">
        <f>IF(H149&lt;&gt;"","a","")</f>
        <v>0</v>
      </c>
      <c r="Q149" s="10">
        <f>IF(I149&lt;&gt;"","b","")</f>
        <v>0</v>
      </c>
      <c r="R149" s="10">
        <f>IF(J149&lt;&gt;"","c","")</f>
        <v>0</v>
      </c>
      <c r="S149" s="10">
        <f>IF(K149&lt;&gt;"","d","")</f>
        <v>0</v>
      </c>
      <c r="T149" s="10">
        <f>IF(L149&lt;&gt;"","e","")</f>
        <v>0</v>
      </c>
      <c r="U149" s="10">
        <f>IF(M149&lt;&gt;"","f","")</f>
        <v>0</v>
      </c>
      <c r="V149" s="10">
        <f>IF(N149&lt;&gt;"","g","")</f>
        <v>0</v>
      </c>
      <c r="W149" s="10">
        <f>P149&amp;Q149&amp;R149&amp;S149&amp;T149&amp;U149&amp;V149</f>
        <v>0</v>
      </c>
      <c r="X149" s="10">
        <f>IF(W149="","",VLOOKUP(W149,AA2:AD58,2,0))</f>
        <v>0</v>
      </c>
      <c r="Y149" s="10">
        <f>IF(X149="","",VLOOKUP(W149,AA2:AD58,3,0))</f>
        <v>0</v>
      </c>
      <c r="Z149" s="10">
        <f>IF(Y149="","",VLOOKUP(W149,AA2:AD58,4,0))</f>
        <v>0</v>
      </c>
    </row>
    <row r="150" spans="1:26" ht="30" customHeight="1">
      <c r="A150" s="9">
        <v>147</v>
      </c>
      <c r="B150" s="9" t="s">
        <v>14</v>
      </c>
      <c r="C150" s="9" t="s">
        <v>37</v>
      </c>
      <c r="D150" s="9"/>
      <c r="E150" s="9" t="s">
        <v>39</v>
      </c>
      <c r="F150" s="9" t="s">
        <v>202</v>
      </c>
      <c r="G150" s="9"/>
      <c r="H150" s="9" t="s">
        <v>42</v>
      </c>
      <c r="I150" s="9"/>
      <c r="J150" s="9"/>
      <c r="K150" s="9"/>
      <c r="L150" s="9"/>
      <c r="M150" s="9"/>
      <c r="N150" s="9"/>
      <c r="O150" s="9"/>
      <c r="P150" s="10">
        <f>IF(H150&lt;&gt;"","a","")</f>
        <v>0</v>
      </c>
      <c r="Q150" s="10">
        <f>IF(I150&lt;&gt;"","b","")</f>
        <v>0</v>
      </c>
      <c r="R150" s="10">
        <f>IF(J150&lt;&gt;"","c","")</f>
        <v>0</v>
      </c>
      <c r="S150" s="10">
        <f>IF(K150&lt;&gt;"","d","")</f>
        <v>0</v>
      </c>
      <c r="T150" s="10">
        <f>IF(L150&lt;&gt;"","e","")</f>
        <v>0</v>
      </c>
      <c r="U150" s="10">
        <f>IF(M150&lt;&gt;"","f","")</f>
        <v>0</v>
      </c>
      <c r="V150" s="10">
        <f>IF(N150&lt;&gt;"","g","")</f>
        <v>0</v>
      </c>
      <c r="W150" s="10">
        <f>P150&amp;Q150&amp;R150&amp;S150&amp;T150&amp;U150&amp;V150</f>
        <v>0</v>
      </c>
      <c r="X150" s="10">
        <f>IF(W150="","",VLOOKUP(W150,AA2:AD58,2,0))</f>
        <v>0</v>
      </c>
      <c r="Y150" s="10">
        <f>IF(X150="","",VLOOKUP(W150,AA2:AD58,3,0))</f>
        <v>0</v>
      </c>
      <c r="Z150" s="10">
        <f>IF(Y150="","",VLOOKUP(W150,AA2:AD58,4,0))</f>
        <v>0</v>
      </c>
    </row>
    <row r="151" spans="1:26" ht="30" customHeight="1">
      <c r="A151" s="9">
        <v>148</v>
      </c>
      <c r="B151" s="9" t="s">
        <v>14</v>
      </c>
      <c r="C151" s="9" t="s">
        <v>207</v>
      </c>
      <c r="D151" s="9"/>
      <c r="E151" s="9" t="s">
        <v>39</v>
      </c>
      <c r="F151" s="9" t="s">
        <v>202</v>
      </c>
      <c r="G151" s="9"/>
      <c r="H151" s="9" t="s">
        <v>42</v>
      </c>
      <c r="I151" s="9"/>
      <c r="J151" s="9"/>
      <c r="K151" s="9"/>
      <c r="L151" s="9"/>
      <c r="M151" s="9"/>
      <c r="N151" s="9"/>
      <c r="O151" s="9"/>
      <c r="P151" s="10">
        <f>IF(H151&lt;&gt;"","a","")</f>
        <v>0</v>
      </c>
      <c r="Q151" s="10">
        <f>IF(I151&lt;&gt;"","b","")</f>
        <v>0</v>
      </c>
      <c r="R151" s="10">
        <f>IF(J151&lt;&gt;"","c","")</f>
        <v>0</v>
      </c>
      <c r="S151" s="10">
        <f>IF(K151&lt;&gt;"","d","")</f>
        <v>0</v>
      </c>
      <c r="T151" s="10">
        <f>IF(L151&lt;&gt;"","e","")</f>
        <v>0</v>
      </c>
      <c r="U151" s="10">
        <f>IF(M151&lt;&gt;"","f","")</f>
        <v>0</v>
      </c>
      <c r="V151" s="10">
        <f>IF(N151&lt;&gt;"","g","")</f>
        <v>0</v>
      </c>
      <c r="W151" s="10">
        <f>P151&amp;Q151&amp;R151&amp;S151&amp;T151&amp;U151&amp;V151</f>
        <v>0</v>
      </c>
      <c r="X151" s="10">
        <f>IF(W151="","",VLOOKUP(W151,AA2:AD58,2,0))</f>
        <v>0</v>
      </c>
      <c r="Y151" s="10">
        <f>IF(X151="","",VLOOKUP(W151,AA2:AD58,3,0))</f>
        <v>0</v>
      </c>
      <c r="Z151" s="10">
        <f>IF(Y151="","",VLOOKUP(W151,AA2:AD58,4,0))</f>
        <v>0</v>
      </c>
    </row>
    <row r="152" spans="1:26" ht="30" customHeight="1">
      <c r="A152" s="9">
        <v>149</v>
      </c>
      <c r="B152" s="9" t="s">
        <v>14</v>
      </c>
      <c r="C152" s="9" t="s">
        <v>208</v>
      </c>
      <c r="D152" s="9"/>
      <c r="E152" s="9" t="s">
        <v>39</v>
      </c>
      <c r="F152" s="9" t="s">
        <v>202</v>
      </c>
      <c r="G152" s="9"/>
      <c r="H152" s="9" t="s">
        <v>42</v>
      </c>
      <c r="I152" s="9"/>
      <c r="J152" s="9"/>
      <c r="K152" s="9"/>
      <c r="L152" s="9"/>
      <c r="M152" s="9"/>
      <c r="N152" s="9"/>
      <c r="O152" s="9"/>
      <c r="P152" s="10">
        <f>IF(H152&lt;&gt;"","a","")</f>
        <v>0</v>
      </c>
      <c r="Q152" s="10">
        <f>IF(I152&lt;&gt;"","b","")</f>
        <v>0</v>
      </c>
      <c r="R152" s="10">
        <f>IF(J152&lt;&gt;"","c","")</f>
        <v>0</v>
      </c>
      <c r="S152" s="10">
        <f>IF(K152&lt;&gt;"","d","")</f>
        <v>0</v>
      </c>
      <c r="T152" s="10">
        <f>IF(L152&lt;&gt;"","e","")</f>
        <v>0</v>
      </c>
      <c r="U152" s="10">
        <f>IF(M152&lt;&gt;"","f","")</f>
        <v>0</v>
      </c>
      <c r="V152" s="10">
        <f>IF(N152&lt;&gt;"","g","")</f>
        <v>0</v>
      </c>
      <c r="W152" s="10">
        <f>P152&amp;Q152&amp;R152&amp;S152&amp;T152&amp;U152&amp;V152</f>
        <v>0</v>
      </c>
      <c r="X152" s="10">
        <f>IF(W152="","",VLOOKUP(W152,AA2:AD58,2,0))</f>
        <v>0</v>
      </c>
      <c r="Y152" s="10">
        <f>IF(X152="","",VLOOKUP(W152,AA2:AD58,3,0))</f>
        <v>0</v>
      </c>
      <c r="Z152" s="10">
        <f>IF(Y152="","",VLOOKUP(W152,AA2:AD58,4,0))</f>
        <v>0</v>
      </c>
    </row>
    <row r="153" spans="1:26" ht="30" customHeight="1">
      <c r="A153" s="9">
        <v>150</v>
      </c>
      <c r="B153" s="9" t="s">
        <v>14</v>
      </c>
      <c r="C153" s="9" t="s">
        <v>209</v>
      </c>
      <c r="D153" s="9"/>
      <c r="E153" s="9" t="s">
        <v>39</v>
      </c>
      <c r="F153" s="9" t="s">
        <v>202</v>
      </c>
      <c r="G153" s="9"/>
      <c r="H153" s="9" t="s">
        <v>42</v>
      </c>
      <c r="I153" s="9"/>
      <c r="J153" s="9"/>
      <c r="K153" s="9"/>
      <c r="L153" s="9"/>
      <c r="M153" s="9"/>
      <c r="N153" s="9"/>
      <c r="O153" s="9"/>
      <c r="P153" s="10">
        <f>IF(H153&lt;&gt;"","a","")</f>
        <v>0</v>
      </c>
      <c r="Q153" s="10">
        <f>IF(I153&lt;&gt;"","b","")</f>
        <v>0</v>
      </c>
      <c r="R153" s="10">
        <f>IF(J153&lt;&gt;"","c","")</f>
        <v>0</v>
      </c>
      <c r="S153" s="10">
        <f>IF(K153&lt;&gt;"","d","")</f>
        <v>0</v>
      </c>
      <c r="T153" s="10">
        <f>IF(L153&lt;&gt;"","e","")</f>
        <v>0</v>
      </c>
      <c r="U153" s="10">
        <f>IF(M153&lt;&gt;"","f","")</f>
        <v>0</v>
      </c>
      <c r="V153" s="10">
        <f>IF(N153&lt;&gt;"","g","")</f>
        <v>0</v>
      </c>
      <c r="W153" s="10">
        <f>P153&amp;Q153&amp;R153&amp;S153&amp;T153&amp;U153&amp;V153</f>
        <v>0</v>
      </c>
      <c r="X153" s="10">
        <f>IF(W153="","",VLOOKUP(W153,AA2:AD58,2,0))</f>
        <v>0</v>
      </c>
      <c r="Y153" s="10">
        <f>IF(X153="","",VLOOKUP(W153,AA2:AD58,3,0))</f>
        <v>0</v>
      </c>
      <c r="Z153" s="10">
        <f>IF(Y153="","",VLOOKUP(W153,AA2:AD58,4,0))</f>
        <v>0</v>
      </c>
    </row>
    <row r="154" spans="1:26" ht="30" customHeight="1">
      <c r="A154" s="9">
        <v>151</v>
      </c>
      <c r="B154" s="9" t="s">
        <v>14</v>
      </c>
      <c r="C154" s="9" t="s">
        <v>210</v>
      </c>
      <c r="D154" s="9"/>
      <c r="E154" s="9" t="s">
        <v>39</v>
      </c>
      <c r="F154" s="9" t="s">
        <v>202</v>
      </c>
      <c r="G154" s="9"/>
      <c r="H154" s="9" t="s">
        <v>42</v>
      </c>
      <c r="I154" s="9"/>
      <c r="J154" s="9"/>
      <c r="K154" s="9"/>
      <c r="L154" s="9"/>
      <c r="M154" s="9"/>
      <c r="N154" s="9"/>
      <c r="O154" s="9"/>
      <c r="P154" s="10">
        <f>IF(H154&lt;&gt;"","a","")</f>
        <v>0</v>
      </c>
      <c r="Q154" s="10">
        <f>IF(I154&lt;&gt;"","b","")</f>
        <v>0</v>
      </c>
      <c r="R154" s="10">
        <f>IF(J154&lt;&gt;"","c","")</f>
        <v>0</v>
      </c>
      <c r="S154" s="10">
        <f>IF(K154&lt;&gt;"","d","")</f>
        <v>0</v>
      </c>
      <c r="T154" s="10">
        <f>IF(L154&lt;&gt;"","e","")</f>
        <v>0</v>
      </c>
      <c r="U154" s="10">
        <f>IF(M154&lt;&gt;"","f","")</f>
        <v>0</v>
      </c>
      <c r="V154" s="10">
        <f>IF(N154&lt;&gt;"","g","")</f>
        <v>0</v>
      </c>
      <c r="W154" s="10">
        <f>P154&amp;Q154&amp;R154&amp;S154&amp;T154&amp;U154&amp;V154</f>
        <v>0</v>
      </c>
      <c r="X154" s="10">
        <f>IF(W154="","",VLOOKUP(W154,AA2:AD58,2,0))</f>
        <v>0</v>
      </c>
      <c r="Y154" s="10">
        <f>IF(X154="","",VLOOKUP(W154,AA2:AD58,3,0))</f>
        <v>0</v>
      </c>
      <c r="Z154" s="10">
        <f>IF(Y154="","",VLOOKUP(W154,AA2:AD58,4,0))</f>
        <v>0</v>
      </c>
    </row>
    <row r="155" spans="1:26" ht="30" customHeight="1">
      <c r="A155" s="9">
        <v>152</v>
      </c>
      <c r="B155" s="9" t="s">
        <v>14</v>
      </c>
      <c r="C155" s="9" t="s">
        <v>211</v>
      </c>
      <c r="D155" s="9"/>
      <c r="E155" s="9" t="s">
        <v>39</v>
      </c>
      <c r="F155" s="9" t="s">
        <v>202</v>
      </c>
      <c r="G155" s="9"/>
      <c r="H155" s="9" t="s">
        <v>42</v>
      </c>
      <c r="I155" s="9"/>
      <c r="J155" s="9"/>
      <c r="K155" s="9"/>
      <c r="L155" s="9"/>
      <c r="M155" s="9"/>
      <c r="N155" s="9"/>
      <c r="O155" s="9"/>
      <c r="P155" s="10">
        <f>IF(H155&lt;&gt;"","a","")</f>
        <v>0</v>
      </c>
      <c r="Q155" s="10">
        <f>IF(I155&lt;&gt;"","b","")</f>
        <v>0</v>
      </c>
      <c r="R155" s="10">
        <f>IF(J155&lt;&gt;"","c","")</f>
        <v>0</v>
      </c>
      <c r="S155" s="10">
        <f>IF(K155&lt;&gt;"","d","")</f>
        <v>0</v>
      </c>
      <c r="T155" s="10">
        <f>IF(L155&lt;&gt;"","e","")</f>
        <v>0</v>
      </c>
      <c r="U155" s="10">
        <f>IF(M155&lt;&gt;"","f","")</f>
        <v>0</v>
      </c>
      <c r="V155" s="10">
        <f>IF(N155&lt;&gt;"","g","")</f>
        <v>0</v>
      </c>
      <c r="W155" s="10">
        <f>P155&amp;Q155&amp;R155&amp;S155&amp;T155&amp;U155&amp;V155</f>
        <v>0</v>
      </c>
      <c r="X155" s="10">
        <f>IF(W155="","",VLOOKUP(W155,AA2:AD58,2,0))</f>
        <v>0</v>
      </c>
      <c r="Y155" s="10">
        <f>IF(X155="","",VLOOKUP(W155,AA2:AD58,3,0))</f>
        <v>0</v>
      </c>
      <c r="Z155" s="10">
        <f>IF(Y155="","",VLOOKUP(W155,AA2:AD58,4,0))</f>
        <v>0</v>
      </c>
    </row>
    <row r="156" spans="1:26" ht="30" customHeight="1">
      <c r="A156" s="9">
        <v>153</v>
      </c>
      <c r="B156" s="9" t="s">
        <v>14</v>
      </c>
      <c r="C156" s="9" t="s">
        <v>212</v>
      </c>
      <c r="D156" s="9"/>
      <c r="E156" s="9" t="s">
        <v>39</v>
      </c>
      <c r="F156" s="9" t="s">
        <v>202</v>
      </c>
      <c r="G156" s="9"/>
      <c r="H156" s="9" t="s">
        <v>42</v>
      </c>
      <c r="I156" s="9"/>
      <c r="J156" s="9"/>
      <c r="K156" s="9"/>
      <c r="L156" s="9"/>
      <c r="M156" s="9"/>
      <c r="N156" s="9"/>
      <c r="O156" s="9"/>
      <c r="P156" s="10">
        <f>IF(H156&lt;&gt;"","a","")</f>
        <v>0</v>
      </c>
      <c r="Q156" s="10">
        <f>IF(I156&lt;&gt;"","b","")</f>
        <v>0</v>
      </c>
      <c r="R156" s="10">
        <f>IF(J156&lt;&gt;"","c","")</f>
        <v>0</v>
      </c>
      <c r="S156" s="10">
        <f>IF(K156&lt;&gt;"","d","")</f>
        <v>0</v>
      </c>
      <c r="T156" s="10">
        <f>IF(L156&lt;&gt;"","e","")</f>
        <v>0</v>
      </c>
      <c r="U156" s="10">
        <f>IF(M156&lt;&gt;"","f","")</f>
        <v>0</v>
      </c>
      <c r="V156" s="10">
        <f>IF(N156&lt;&gt;"","g","")</f>
        <v>0</v>
      </c>
      <c r="W156" s="10">
        <f>P156&amp;Q156&amp;R156&amp;S156&amp;T156&amp;U156&amp;V156</f>
        <v>0</v>
      </c>
      <c r="X156" s="10">
        <f>IF(W156="","",VLOOKUP(W156,AA2:AD58,2,0))</f>
        <v>0</v>
      </c>
      <c r="Y156" s="10">
        <f>IF(X156="","",VLOOKUP(W156,AA2:AD58,3,0))</f>
        <v>0</v>
      </c>
      <c r="Z156" s="10">
        <f>IF(Y156="","",VLOOKUP(W156,AA2:AD58,4,0))</f>
        <v>0</v>
      </c>
    </row>
    <row r="157" spans="1:26" ht="30" customHeight="1">
      <c r="A157" s="9">
        <v>154</v>
      </c>
      <c r="B157" s="9" t="s">
        <v>14</v>
      </c>
      <c r="C157" s="9" t="s">
        <v>72</v>
      </c>
      <c r="D157" s="9"/>
      <c r="E157" s="9" t="s">
        <v>39</v>
      </c>
      <c r="F157" s="9" t="s">
        <v>202</v>
      </c>
      <c r="G157" s="9"/>
      <c r="H157" s="9" t="s">
        <v>42</v>
      </c>
      <c r="I157" s="9"/>
      <c r="J157" s="9"/>
      <c r="K157" s="9"/>
      <c r="L157" s="9"/>
      <c r="M157" s="9"/>
      <c r="N157" s="9"/>
      <c r="O157" s="9"/>
      <c r="P157" s="10">
        <f>IF(H157&lt;&gt;"","a","")</f>
        <v>0</v>
      </c>
      <c r="Q157" s="10">
        <f>IF(I157&lt;&gt;"","b","")</f>
        <v>0</v>
      </c>
      <c r="R157" s="10">
        <f>IF(J157&lt;&gt;"","c","")</f>
        <v>0</v>
      </c>
      <c r="S157" s="10">
        <f>IF(K157&lt;&gt;"","d","")</f>
        <v>0</v>
      </c>
      <c r="T157" s="10">
        <f>IF(L157&lt;&gt;"","e","")</f>
        <v>0</v>
      </c>
      <c r="U157" s="10">
        <f>IF(M157&lt;&gt;"","f","")</f>
        <v>0</v>
      </c>
      <c r="V157" s="10">
        <f>IF(N157&lt;&gt;"","g","")</f>
        <v>0</v>
      </c>
      <c r="W157" s="10">
        <f>P157&amp;Q157&amp;R157&amp;S157&amp;T157&amp;U157&amp;V157</f>
        <v>0</v>
      </c>
      <c r="X157" s="10">
        <f>IF(W157="","",VLOOKUP(W157,AA2:AD58,2,0))</f>
        <v>0</v>
      </c>
      <c r="Y157" s="10">
        <f>IF(X157="","",VLOOKUP(W157,AA2:AD58,3,0))</f>
        <v>0</v>
      </c>
      <c r="Z157" s="10">
        <f>IF(Y157="","",VLOOKUP(W157,AA2:AD58,4,0))</f>
        <v>0</v>
      </c>
    </row>
    <row r="158" spans="1:26" ht="30" customHeight="1">
      <c r="A158" s="9">
        <v>155</v>
      </c>
      <c r="B158" s="9" t="s">
        <v>14</v>
      </c>
      <c r="C158" s="9" t="s">
        <v>213</v>
      </c>
      <c r="D158" s="9"/>
      <c r="E158" s="9" t="s">
        <v>39</v>
      </c>
      <c r="F158" s="9" t="s">
        <v>202</v>
      </c>
      <c r="G158" s="9"/>
      <c r="H158" s="9" t="s">
        <v>42</v>
      </c>
      <c r="I158" s="9"/>
      <c r="J158" s="9"/>
      <c r="K158" s="9"/>
      <c r="L158" s="9"/>
      <c r="M158" s="9"/>
      <c r="N158" s="9"/>
      <c r="O158" s="9"/>
      <c r="P158" s="10">
        <f>IF(H158&lt;&gt;"","a","")</f>
        <v>0</v>
      </c>
      <c r="Q158" s="10">
        <f>IF(I158&lt;&gt;"","b","")</f>
        <v>0</v>
      </c>
      <c r="R158" s="10">
        <f>IF(J158&lt;&gt;"","c","")</f>
        <v>0</v>
      </c>
      <c r="S158" s="10">
        <f>IF(K158&lt;&gt;"","d","")</f>
        <v>0</v>
      </c>
      <c r="T158" s="10">
        <f>IF(L158&lt;&gt;"","e","")</f>
        <v>0</v>
      </c>
      <c r="U158" s="10">
        <f>IF(M158&lt;&gt;"","f","")</f>
        <v>0</v>
      </c>
      <c r="V158" s="10">
        <f>IF(N158&lt;&gt;"","g","")</f>
        <v>0</v>
      </c>
      <c r="W158" s="10">
        <f>P158&amp;Q158&amp;R158&amp;S158&amp;T158&amp;U158&amp;V158</f>
        <v>0</v>
      </c>
      <c r="X158" s="10">
        <f>IF(W158="","",VLOOKUP(W158,AA2:AD58,2,0))</f>
        <v>0</v>
      </c>
      <c r="Y158" s="10">
        <f>IF(X158="","",VLOOKUP(W158,AA2:AD58,3,0))</f>
        <v>0</v>
      </c>
      <c r="Z158" s="10">
        <f>IF(Y158="","",VLOOKUP(W158,AA2:AD58,4,0))</f>
        <v>0</v>
      </c>
    </row>
    <row r="159" spans="1:26" ht="30" customHeight="1">
      <c r="A159" s="9">
        <v>156</v>
      </c>
      <c r="B159" s="9" t="s">
        <v>14</v>
      </c>
      <c r="C159" s="9" t="s">
        <v>214</v>
      </c>
      <c r="D159" s="9" t="s">
        <v>215</v>
      </c>
      <c r="E159" s="9" t="s">
        <v>39</v>
      </c>
      <c r="F159" s="9" t="s">
        <v>202</v>
      </c>
      <c r="G159" s="9"/>
      <c r="H159" s="9" t="s">
        <v>42</v>
      </c>
      <c r="I159" s="9"/>
      <c r="J159" s="9"/>
      <c r="K159" s="9"/>
      <c r="L159" s="9"/>
      <c r="M159" s="9"/>
      <c r="N159" s="9"/>
      <c r="O159" s="9"/>
      <c r="P159" s="10">
        <f>IF(H159&lt;&gt;"","a","")</f>
        <v>0</v>
      </c>
      <c r="Q159" s="10">
        <f>IF(I159&lt;&gt;"","b","")</f>
        <v>0</v>
      </c>
      <c r="R159" s="10">
        <f>IF(J159&lt;&gt;"","c","")</f>
        <v>0</v>
      </c>
      <c r="S159" s="10">
        <f>IF(K159&lt;&gt;"","d","")</f>
        <v>0</v>
      </c>
      <c r="T159" s="10">
        <f>IF(L159&lt;&gt;"","e","")</f>
        <v>0</v>
      </c>
      <c r="U159" s="10">
        <f>IF(M159&lt;&gt;"","f","")</f>
        <v>0</v>
      </c>
      <c r="V159" s="10">
        <f>IF(N159&lt;&gt;"","g","")</f>
        <v>0</v>
      </c>
      <c r="W159" s="10">
        <f>P159&amp;Q159&amp;R159&amp;S159&amp;T159&amp;U159&amp;V159</f>
        <v>0</v>
      </c>
      <c r="X159" s="10">
        <f>IF(W159="","",VLOOKUP(W159,AA2:AD58,2,0))</f>
        <v>0</v>
      </c>
      <c r="Y159" s="10">
        <f>IF(X159="","",VLOOKUP(W159,AA2:AD58,3,0))</f>
        <v>0</v>
      </c>
      <c r="Z159" s="10">
        <f>IF(Y159="","",VLOOKUP(W159,AA2:AD58,4,0))</f>
        <v>0</v>
      </c>
    </row>
    <row r="160" spans="1:26" ht="30" customHeight="1">
      <c r="A160" s="9">
        <v>157</v>
      </c>
      <c r="B160" s="9" t="s">
        <v>14</v>
      </c>
      <c r="C160" s="9" t="s">
        <v>216</v>
      </c>
      <c r="D160" s="9" t="s">
        <v>215</v>
      </c>
      <c r="E160" s="9" t="s">
        <v>39</v>
      </c>
      <c r="F160" s="9" t="s">
        <v>202</v>
      </c>
      <c r="G160" s="9"/>
      <c r="H160" s="9" t="s">
        <v>42</v>
      </c>
      <c r="I160" s="9"/>
      <c r="J160" s="9"/>
      <c r="K160" s="9"/>
      <c r="L160" s="9"/>
      <c r="M160" s="9"/>
      <c r="N160" s="9"/>
      <c r="O160" s="9"/>
      <c r="P160" s="10">
        <f>IF(H160&lt;&gt;"","a","")</f>
        <v>0</v>
      </c>
      <c r="Q160" s="10">
        <f>IF(I160&lt;&gt;"","b","")</f>
        <v>0</v>
      </c>
      <c r="R160" s="10">
        <f>IF(J160&lt;&gt;"","c","")</f>
        <v>0</v>
      </c>
      <c r="S160" s="10">
        <f>IF(K160&lt;&gt;"","d","")</f>
        <v>0</v>
      </c>
      <c r="T160" s="10">
        <f>IF(L160&lt;&gt;"","e","")</f>
        <v>0</v>
      </c>
      <c r="U160" s="10">
        <f>IF(M160&lt;&gt;"","f","")</f>
        <v>0</v>
      </c>
      <c r="V160" s="10">
        <f>IF(N160&lt;&gt;"","g","")</f>
        <v>0</v>
      </c>
      <c r="W160" s="10">
        <f>P160&amp;Q160&amp;R160&amp;S160&amp;T160&amp;U160&amp;V160</f>
        <v>0</v>
      </c>
      <c r="X160" s="10">
        <f>IF(W160="","",VLOOKUP(W160,AA2:AD58,2,0))</f>
        <v>0</v>
      </c>
      <c r="Y160" s="10">
        <f>IF(X160="","",VLOOKUP(W160,AA2:AD58,3,0))</f>
        <v>0</v>
      </c>
      <c r="Z160" s="10">
        <f>IF(Y160="","",VLOOKUP(W160,AA2:AD58,4,0))</f>
        <v>0</v>
      </c>
    </row>
    <row r="161" spans="1:26" ht="30" customHeight="1">
      <c r="A161" s="9">
        <v>158</v>
      </c>
      <c r="B161" s="9" t="s">
        <v>14</v>
      </c>
      <c r="C161" s="9" t="s">
        <v>61</v>
      </c>
      <c r="D161" s="9" t="s">
        <v>215</v>
      </c>
      <c r="E161" s="9" t="s">
        <v>39</v>
      </c>
      <c r="F161" s="9" t="s">
        <v>202</v>
      </c>
      <c r="G161" s="9"/>
      <c r="H161" s="9" t="s">
        <v>42</v>
      </c>
      <c r="I161" s="9"/>
      <c r="J161" s="9"/>
      <c r="K161" s="9"/>
      <c r="L161" s="9"/>
      <c r="M161" s="9"/>
      <c r="N161" s="9"/>
      <c r="O161" s="9"/>
      <c r="P161" s="10">
        <f>IF(H161&lt;&gt;"","a","")</f>
        <v>0</v>
      </c>
      <c r="Q161" s="10">
        <f>IF(I161&lt;&gt;"","b","")</f>
        <v>0</v>
      </c>
      <c r="R161" s="10">
        <f>IF(J161&lt;&gt;"","c","")</f>
        <v>0</v>
      </c>
      <c r="S161" s="10">
        <f>IF(K161&lt;&gt;"","d","")</f>
        <v>0</v>
      </c>
      <c r="T161" s="10">
        <f>IF(L161&lt;&gt;"","e","")</f>
        <v>0</v>
      </c>
      <c r="U161" s="10">
        <f>IF(M161&lt;&gt;"","f","")</f>
        <v>0</v>
      </c>
      <c r="V161" s="10">
        <f>IF(N161&lt;&gt;"","g","")</f>
        <v>0</v>
      </c>
      <c r="W161" s="10">
        <f>P161&amp;Q161&amp;R161&amp;S161&amp;T161&amp;U161&amp;V161</f>
        <v>0</v>
      </c>
      <c r="X161" s="10">
        <f>IF(W161="","",VLOOKUP(W161,AA2:AD58,2,0))</f>
        <v>0</v>
      </c>
      <c r="Y161" s="10">
        <f>IF(X161="","",VLOOKUP(W161,AA2:AD58,3,0))</f>
        <v>0</v>
      </c>
      <c r="Z161" s="10">
        <f>IF(Y161="","",VLOOKUP(W161,AA2:AD58,4,0))</f>
        <v>0</v>
      </c>
    </row>
    <row r="162" spans="1:26" ht="30" customHeight="1">
      <c r="A162" s="9">
        <v>159</v>
      </c>
      <c r="B162" s="9" t="s">
        <v>14</v>
      </c>
      <c r="C162" s="9" t="s">
        <v>217</v>
      </c>
      <c r="D162" s="9" t="s">
        <v>218</v>
      </c>
      <c r="E162" s="9" t="s">
        <v>39</v>
      </c>
      <c r="F162" s="9" t="s">
        <v>202</v>
      </c>
      <c r="G162" s="9"/>
      <c r="H162" s="9" t="s">
        <v>42</v>
      </c>
      <c r="I162" s="9"/>
      <c r="J162" s="9"/>
      <c r="K162" s="9"/>
      <c r="L162" s="9"/>
      <c r="M162" s="9"/>
      <c r="N162" s="9"/>
      <c r="O162" s="9"/>
      <c r="P162" s="10">
        <f>IF(H162&lt;&gt;"","a","")</f>
        <v>0</v>
      </c>
      <c r="Q162" s="10">
        <f>IF(I162&lt;&gt;"","b","")</f>
        <v>0</v>
      </c>
      <c r="R162" s="10">
        <f>IF(J162&lt;&gt;"","c","")</f>
        <v>0</v>
      </c>
      <c r="S162" s="10">
        <f>IF(K162&lt;&gt;"","d","")</f>
        <v>0</v>
      </c>
      <c r="T162" s="10">
        <f>IF(L162&lt;&gt;"","e","")</f>
        <v>0</v>
      </c>
      <c r="U162" s="10">
        <f>IF(M162&lt;&gt;"","f","")</f>
        <v>0</v>
      </c>
      <c r="V162" s="10">
        <f>IF(N162&lt;&gt;"","g","")</f>
        <v>0</v>
      </c>
      <c r="W162" s="10">
        <f>P162&amp;Q162&amp;R162&amp;S162&amp;T162&amp;U162&amp;V162</f>
        <v>0</v>
      </c>
      <c r="X162" s="10">
        <f>IF(W162="","",VLOOKUP(W162,AA2:AD58,2,0))</f>
        <v>0</v>
      </c>
      <c r="Y162" s="10">
        <f>IF(X162="","",VLOOKUP(W162,AA2:AD58,3,0))</f>
        <v>0</v>
      </c>
      <c r="Z162" s="10">
        <f>IF(Y162="","",VLOOKUP(W162,AA2:AD58,4,0))</f>
        <v>0</v>
      </c>
    </row>
    <row r="163" spans="1:26" ht="30" customHeight="1">
      <c r="A163" s="9">
        <v>160</v>
      </c>
      <c r="B163" s="9" t="s">
        <v>14</v>
      </c>
      <c r="C163" s="9" t="s">
        <v>219</v>
      </c>
      <c r="D163" s="9" t="s">
        <v>220</v>
      </c>
      <c r="E163" s="9" t="s">
        <v>39</v>
      </c>
      <c r="F163" s="9" t="s">
        <v>202</v>
      </c>
      <c r="G163" s="9"/>
      <c r="H163" s="9" t="s">
        <v>42</v>
      </c>
      <c r="I163" s="9"/>
      <c r="J163" s="9"/>
      <c r="K163" s="9"/>
      <c r="L163" s="9"/>
      <c r="M163" s="9"/>
      <c r="N163" s="9"/>
      <c r="O163" s="9"/>
      <c r="P163" s="10">
        <f>IF(H163&lt;&gt;"","a","")</f>
        <v>0</v>
      </c>
      <c r="Q163" s="10">
        <f>IF(I163&lt;&gt;"","b","")</f>
        <v>0</v>
      </c>
      <c r="R163" s="10">
        <f>IF(J163&lt;&gt;"","c","")</f>
        <v>0</v>
      </c>
      <c r="S163" s="10">
        <f>IF(K163&lt;&gt;"","d","")</f>
        <v>0</v>
      </c>
      <c r="T163" s="10">
        <f>IF(L163&lt;&gt;"","e","")</f>
        <v>0</v>
      </c>
      <c r="U163" s="10">
        <f>IF(M163&lt;&gt;"","f","")</f>
        <v>0</v>
      </c>
      <c r="V163" s="10">
        <f>IF(N163&lt;&gt;"","g","")</f>
        <v>0</v>
      </c>
      <c r="W163" s="10">
        <f>P163&amp;Q163&amp;R163&amp;S163&amp;T163&amp;U163&amp;V163</f>
        <v>0</v>
      </c>
      <c r="X163" s="10">
        <f>IF(W163="","",VLOOKUP(W163,AA2:AD58,2,0))</f>
        <v>0</v>
      </c>
      <c r="Y163" s="10">
        <f>IF(X163="","",VLOOKUP(W163,AA2:AD58,3,0))</f>
        <v>0</v>
      </c>
      <c r="Z163" s="10">
        <f>IF(Y163="","",VLOOKUP(W163,AA2:AD58,4,0))</f>
        <v>0</v>
      </c>
    </row>
    <row r="164" spans="1:26" ht="30" customHeight="1">
      <c r="A164" s="9">
        <v>161</v>
      </c>
      <c r="B164" s="9" t="s">
        <v>14</v>
      </c>
      <c r="C164" s="9" t="s">
        <v>221</v>
      </c>
      <c r="D164" s="9" t="s">
        <v>222</v>
      </c>
      <c r="E164" s="9" t="s">
        <v>39</v>
      </c>
      <c r="F164" s="9" t="s">
        <v>202</v>
      </c>
      <c r="G164" s="9"/>
      <c r="H164" s="9" t="s">
        <v>42</v>
      </c>
      <c r="I164" s="9"/>
      <c r="J164" s="9"/>
      <c r="K164" s="9"/>
      <c r="L164" s="9"/>
      <c r="M164" s="9"/>
      <c r="N164" s="9"/>
      <c r="O164" s="9"/>
      <c r="P164" s="10">
        <f>IF(H164&lt;&gt;"","a","")</f>
        <v>0</v>
      </c>
      <c r="Q164" s="10">
        <f>IF(I164&lt;&gt;"","b","")</f>
        <v>0</v>
      </c>
      <c r="R164" s="10">
        <f>IF(J164&lt;&gt;"","c","")</f>
        <v>0</v>
      </c>
      <c r="S164" s="10">
        <f>IF(K164&lt;&gt;"","d","")</f>
        <v>0</v>
      </c>
      <c r="T164" s="10">
        <f>IF(L164&lt;&gt;"","e","")</f>
        <v>0</v>
      </c>
      <c r="U164" s="10">
        <f>IF(M164&lt;&gt;"","f","")</f>
        <v>0</v>
      </c>
      <c r="V164" s="10">
        <f>IF(N164&lt;&gt;"","g","")</f>
        <v>0</v>
      </c>
      <c r="W164" s="10">
        <f>P164&amp;Q164&amp;R164&amp;S164&amp;T164&amp;U164&amp;V164</f>
        <v>0</v>
      </c>
      <c r="X164" s="10">
        <f>IF(W164="","",VLOOKUP(W164,AA2:AD58,2,0))</f>
        <v>0</v>
      </c>
      <c r="Y164" s="10">
        <f>IF(X164="","",VLOOKUP(W164,AA2:AD58,3,0))</f>
        <v>0</v>
      </c>
      <c r="Z164" s="10">
        <f>IF(Y164="","",VLOOKUP(W164,AA2:AD58,4,0))</f>
        <v>0</v>
      </c>
    </row>
    <row r="165" spans="1:26" ht="30" customHeight="1">
      <c r="A165" s="9">
        <v>162</v>
      </c>
      <c r="B165" s="9" t="s">
        <v>14</v>
      </c>
      <c r="C165" s="9" t="s">
        <v>223</v>
      </c>
      <c r="D165" s="9" t="s">
        <v>224</v>
      </c>
      <c r="E165" s="9" t="s">
        <v>39</v>
      </c>
      <c r="F165" s="9" t="s">
        <v>202</v>
      </c>
      <c r="G165" s="9"/>
      <c r="H165" s="9" t="s">
        <v>42</v>
      </c>
      <c r="I165" s="9"/>
      <c r="J165" s="9"/>
      <c r="K165" s="9"/>
      <c r="L165" s="9"/>
      <c r="M165" s="9"/>
      <c r="N165" s="9"/>
      <c r="O165" s="9"/>
      <c r="P165" s="10">
        <f>IF(H165&lt;&gt;"","a","")</f>
        <v>0</v>
      </c>
      <c r="Q165" s="10">
        <f>IF(I165&lt;&gt;"","b","")</f>
        <v>0</v>
      </c>
      <c r="R165" s="10">
        <f>IF(J165&lt;&gt;"","c","")</f>
        <v>0</v>
      </c>
      <c r="S165" s="10">
        <f>IF(K165&lt;&gt;"","d","")</f>
        <v>0</v>
      </c>
      <c r="T165" s="10">
        <f>IF(L165&lt;&gt;"","e","")</f>
        <v>0</v>
      </c>
      <c r="U165" s="10">
        <f>IF(M165&lt;&gt;"","f","")</f>
        <v>0</v>
      </c>
      <c r="V165" s="10">
        <f>IF(N165&lt;&gt;"","g","")</f>
        <v>0</v>
      </c>
      <c r="W165" s="10">
        <f>P165&amp;Q165&amp;R165&amp;S165&amp;T165&amp;U165&amp;V165</f>
        <v>0</v>
      </c>
      <c r="X165" s="10">
        <f>IF(W165="","",VLOOKUP(W165,AA2:AD58,2,0))</f>
        <v>0</v>
      </c>
      <c r="Y165" s="10">
        <f>IF(X165="","",VLOOKUP(W165,AA2:AD58,3,0))</f>
        <v>0</v>
      </c>
      <c r="Z165" s="10">
        <f>IF(Y165="","",VLOOKUP(W165,AA2:AD58,4,0))</f>
        <v>0</v>
      </c>
    </row>
    <row r="166" spans="1:26" ht="30" customHeight="1">
      <c r="A166" s="9">
        <v>163</v>
      </c>
      <c r="B166" s="9" t="s">
        <v>14</v>
      </c>
      <c r="C166" s="9" t="s">
        <v>91</v>
      </c>
      <c r="D166" s="9" t="s">
        <v>224</v>
      </c>
      <c r="E166" s="9" t="s">
        <v>39</v>
      </c>
      <c r="F166" s="9" t="s">
        <v>202</v>
      </c>
      <c r="G166" s="9"/>
      <c r="H166" s="9" t="s">
        <v>42</v>
      </c>
      <c r="I166" s="9"/>
      <c r="J166" s="9"/>
      <c r="K166" s="9"/>
      <c r="L166" s="9"/>
      <c r="M166" s="9"/>
      <c r="N166" s="9"/>
      <c r="O166" s="9"/>
      <c r="P166" s="10">
        <f>IF(H166&lt;&gt;"","a","")</f>
        <v>0</v>
      </c>
      <c r="Q166" s="10">
        <f>IF(I166&lt;&gt;"","b","")</f>
        <v>0</v>
      </c>
      <c r="R166" s="10">
        <f>IF(J166&lt;&gt;"","c","")</f>
        <v>0</v>
      </c>
      <c r="S166" s="10">
        <f>IF(K166&lt;&gt;"","d","")</f>
        <v>0</v>
      </c>
      <c r="T166" s="10">
        <f>IF(L166&lt;&gt;"","e","")</f>
        <v>0</v>
      </c>
      <c r="U166" s="10">
        <f>IF(M166&lt;&gt;"","f","")</f>
        <v>0</v>
      </c>
      <c r="V166" s="10">
        <f>IF(N166&lt;&gt;"","g","")</f>
        <v>0</v>
      </c>
      <c r="W166" s="10">
        <f>P166&amp;Q166&amp;R166&amp;S166&amp;T166&amp;U166&amp;V166</f>
        <v>0</v>
      </c>
      <c r="X166" s="10">
        <f>IF(W166="","",VLOOKUP(W166,AA2:AD58,2,0))</f>
        <v>0</v>
      </c>
      <c r="Y166" s="10">
        <f>IF(X166="","",VLOOKUP(W166,AA2:AD58,3,0))</f>
        <v>0</v>
      </c>
      <c r="Z166" s="10">
        <f>IF(Y166="","",VLOOKUP(W166,AA2:AD58,4,0))</f>
        <v>0</v>
      </c>
    </row>
    <row r="167" spans="1:26" ht="30" customHeight="1">
      <c r="A167" s="9">
        <v>164</v>
      </c>
      <c r="B167" s="9" t="s">
        <v>14</v>
      </c>
      <c r="C167" s="9" t="s">
        <v>61</v>
      </c>
      <c r="D167" s="9" t="s">
        <v>225</v>
      </c>
      <c r="E167" s="9" t="s">
        <v>39</v>
      </c>
      <c r="F167" s="9" t="s">
        <v>202</v>
      </c>
      <c r="G167" s="9"/>
      <c r="H167" s="9" t="s">
        <v>42</v>
      </c>
      <c r="I167" s="9"/>
      <c r="J167" s="9"/>
      <c r="K167" s="9"/>
      <c r="L167" s="9"/>
      <c r="M167" s="9"/>
      <c r="N167" s="9"/>
      <c r="O167" s="9"/>
      <c r="P167" s="10">
        <f>IF(H167&lt;&gt;"","a","")</f>
        <v>0</v>
      </c>
      <c r="Q167" s="10">
        <f>IF(I167&lt;&gt;"","b","")</f>
        <v>0</v>
      </c>
      <c r="R167" s="10">
        <f>IF(J167&lt;&gt;"","c","")</f>
        <v>0</v>
      </c>
      <c r="S167" s="10">
        <f>IF(K167&lt;&gt;"","d","")</f>
        <v>0</v>
      </c>
      <c r="T167" s="10">
        <f>IF(L167&lt;&gt;"","e","")</f>
        <v>0</v>
      </c>
      <c r="U167" s="10">
        <f>IF(M167&lt;&gt;"","f","")</f>
        <v>0</v>
      </c>
      <c r="V167" s="10">
        <f>IF(N167&lt;&gt;"","g","")</f>
        <v>0</v>
      </c>
      <c r="W167" s="10">
        <f>P167&amp;Q167&amp;R167&amp;S167&amp;T167&amp;U167&amp;V167</f>
        <v>0</v>
      </c>
      <c r="X167" s="10">
        <f>IF(W167="","",VLOOKUP(W167,AA2:AD58,2,0))</f>
        <v>0</v>
      </c>
      <c r="Y167" s="10">
        <f>IF(X167="","",VLOOKUP(W167,AA2:AD58,3,0))</f>
        <v>0</v>
      </c>
      <c r="Z167" s="10">
        <f>IF(Y167="","",VLOOKUP(W167,AA2:AD58,4,0))</f>
        <v>0</v>
      </c>
    </row>
    <row r="168" spans="1:26" ht="30" customHeight="1">
      <c r="A168" s="9">
        <v>165</v>
      </c>
      <c r="B168" s="9" t="s">
        <v>14</v>
      </c>
      <c r="C168" s="9" t="s">
        <v>133</v>
      </c>
      <c r="D168" s="9" t="s">
        <v>226</v>
      </c>
      <c r="E168" s="9" t="s">
        <v>39</v>
      </c>
      <c r="F168" s="9" t="s">
        <v>202</v>
      </c>
      <c r="G168" s="9"/>
      <c r="H168" s="9" t="s">
        <v>42</v>
      </c>
      <c r="I168" s="9"/>
      <c r="J168" s="9"/>
      <c r="K168" s="9"/>
      <c r="L168" s="9"/>
      <c r="M168" s="9"/>
      <c r="N168" s="9"/>
      <c r="O168" s="9"/>
      <c r="P168" s="10">
        <f>IF(H168&lt;&gt;"","a","")</f>
        <v>0</v>
      </c>
      <c r="Q168" s="10">
        <f>IF(I168&lt;&gt;"","b","")</f>
        <v>0</v>
      </c>
      <c r="R168" s="10">
        <f>IF(J168&lt;&gt;"","c","")</f>
        <v>0</v>
      </c>
      <c r="S168" s="10">
        <f>IF(K168&lt;&gt;"","d","")</f>
        <v>0</v>
      </c>
      <c r="T168" s="10">
        <f>IF(L168&lt;&gt;"","e","")</f>
        <v>0</v>
      </c>
      <c r="U168" s="10">
        <f>IF(M168&lt;&gt;"","f","")</f>
        <v>0</v>
      </c>
      <c r="V168" s="10">
        <f>IF(N168&lt;&gt;"","g","")</f>
        <v>0</v>
      </c>
      <c r="W168" s="10">
        <f>P168&amp;Q168&amp;R168&amp;S168&amp;T168&amp;U168&amp;V168</f>
        <v>0</v>
      </c>
      <c r="X168" s="10">
        <f>IF(W168="","",VLOOKUP(W168,AA2:AD58,2,0))</f>
        <v>0</v>
      </c>
      <c r="Y168" s="10">
        <f>IF(X168="","",VLOOKUP(W168,AA2:AD58,3,0))</f>
        <v>0</v>
      </c>
      <c r="Z168" s="10">
        <f>IF(Y168="","",VLOOKUP(W168,AA2:AD58,4,0))</f>
        <v>0</v>
      </c>
    </row>
    <row r="169" spans="1:26" ht="30" customHeight="1">
      <c r="A169" s="9">
        <v>166</v>
      </c>
      <c r="B169" s="9" t="s">
        <v>14</v>
      </c>
      <c r="C169" s="9" t="s">
        <v>227</v>
      </c>
      <c r="D169" s="9" t="s">
        <v>228</v>
      </c>
      <c r="E169" s="9" t="s">
        <v>39</v>
      </c>
      <c r="F169" s="9" t="s">
        <v>202</v>
      </c>
      <c r="G169" s="9"/>
      <c r="H169" s="9" t="s">
        <v>42</v>
      </c>
      <c r="I169" s="9"/>
      <c r="J169" s="9"/>
      <c r="K169" s="9"/>
      <c r="L169" s="9"/>
      <c r="M169" s="9"/>
      <c r="N169" s="9"/>
      <c r="O169" s="9"/>
      <c r="P169" s="10">
        <f>IF(H169&lt;&gt;"","a","")</f>
        <v>0</v>
      </c>
      <c r="Q169" s="10">
        <f>IF(I169&lt;&gt;"","b","")</f>
        <v>0</v>
      </c>
      <c r="R169" s="10">
        <f>IF(J169&lt;&gt;"","c","")</f>
        <v>0</v>
      </c>
      <c r="S169" s="10">
        <f>IF(K169&lt;&gt;"","d","")</f>
        <v>0</v>
      </c>
      <c r="T169" s="10">
        <f>IF(L169&lt;&gt;"","e","")</f>
        <v>0</v>
      </c>
      <c r="U169" s="10">
        <f>IF(M169&lt;&gt;"","f","")</f>
        <v>0</v>
      </c>
      <c r="V169" s="10">
        <f>IF(N169&lt;&gt;"","g","")</f>
        <v>0</v>
      </c>
      <c r="W169" s="10">
        <f>P169&amp;Q169&amp;R169&amp;S169&amp;T169&amp;U169&amp;V169</f>
        <v>0</v>
      </c>
      <c r="X169" s="10">
        <f>IF(W169="","",VLOOKUP(W169,AA2:AD58,2,0))</f>
        <v>0</v>
      </c>
      <c r="Y169" s="10">
        <f>IF(X169="","",VLOOKUP(W169,AA2:AD58,3,0))</f>
        <v>0</v>
      </c>
      <c r="Z169" s="10">
        <f>IF(Y169="","",VLOOKUP(W169,AA2:AD58,4,0))</f>
        <v>0</v>
      </c>
    </row>
    <row r="170" spans="1:26" ht="30" customHeight="1">
      <c r="A170" s="9">
        <v>167</v>
      </c>
      <c r="B170" s="9" t="s">
        <v>14</v>
      </c>
      <c r="C170" s="9" t="s">
        <v>229</v>
      </c>
      <c r="D170" s="9" t="s">
        <v>230</v>
      </c>
      <c r="E170" s="9" t="s">
        <v>39</v>
      </c>
      <c r="F170" s="9" t="s">
        <v>202</v>
      </c>
      <c r="G170" s="9"/>
      <c r="H170" s="9" t="s">
        <v>42</v>
      </c>
      <c r="I170" s="9"/>
      <c r="J170" s="9"/>
      <c r="K170" s="9"/>
      <c r="L170" s="9"/>
      <c r="M170" s="9"/>
      <c r="N170" s="9"/>
      <c r="O170" s="9"/>
      <c r="P170" s="10">
        <f>IF(H170&lt;&gt;"","a","")</f>
        <v>0</v>
      </c>
      <c r="Q170" s="10">
        <f>IF(I170&lt;&gt;"","b","")</f>
        <v>0</v>
      </c>
      <c r="R170" s="10">
        <f>IF(J170&lt;&gt;"","c","")</f>
        <v>0</v>
      </c>
      <c r="S170" s="10">
        <f>IF(K170&lt;&gt;"","d","")</f>
        <v>0</v>
      </c>
      <c r="T170" s="10">
        <f>IF(L170&lt;&gt;"","e","")</f>
        <v>0</v>
      </c>
      <c r="U170" s="10">
        <f>IF(M170&lt;&gt;"","f","")</f>
        <v>0</v>
      </c>
      <c r="V170" s="10">
        <f>IF(N170&lt;&gt;"","g","")</f>
        <v>0</v>
      </c>
      <c r="W170" s="10">
        <f>P170&amp;Q170&amp;R170&amp;S170&amp;T170&amp;U170&amp;V170</f>
        <v>0</v>
      </c>
      <c r="X170" s="10">
        <f>IF(W170="","",VLOOKUP(W170,AA2:AD58,2,0))</f>
        <v>0</v>
      </c>
      <c r="Y170" s="10">
        <f>IF(X170="","",VLOOKUP(W170,AA2:AD58,3,0))</f>
        <v>0</v>
      </c>
      <c r="Z170" s="10">
        <f>IF(Y170="","",VLOOKUP(W170,AA2:AD58,4,0))</f>
        <v>0</v>
      </c>
    </row>
    <row r="171" spans="1:26" ht="30" customHeight="1">
      <c r="A171" s="9">
        <v>168</v>
      </c>
      <c r="B171" s="9" t="s">
        <v>14</v>
      </c>
      <c r="C171" s="9" t="s">
        <v>72</v>
      </c>
      <c r="D171" s="9" t="s">
        <v>231</v>
      </c>
      <c r="E171" s="9" t="s">
        <v>39</v>
      </c>
      <c r="F171" s="9" t="s">
        <v>202</v>
      </c>
      <c r="G171" s="9"/>
      <c r="H171" s="9" t="s">
        <v>42</v>
      </c>
      <c r="I171" s="9"/>
      <c r="J171" s="9"/>
      <c r="K171" s="9"/>
      <c r="L171" s="9"/>
      <c r="M171" s="9"/>
      <c r="N171" s="9"/>
      <c r="O171" s="9"/>
      <c r="P171" s="10">
        <f>IF(H171&lt;&gt;"","a","")</f>
        <v>0</v>
      </c>
      <c r="Q171" s="10">
        <f>IF(I171&lt;&gt;"","b","")</f>
        <v>0</v>
      </c>
      <c r="R171" s="10">
        <f>IF(J171&lt;&gt;"","c","")</f>
        <v>0</v>
      </c>
      <c r="S171" s="10">
        <f>IF(K171&lt;&gt;"","d","")</f>
        <v>0</v>
      </c>
      <c r="T171" s="10">
        <f>IF(L171&lt;&gt;"","e","")</f>
        <v>0</v>
      </c>
      <c r="U171" s="10">
        <f>IF(M171&lt;&gt;"","f","")</f>
        <v>0</v>
      </c>
      <c r="V171" s="10">
        <f>IF(N171&lt;&gt;"","g","")</f>
        <v>0</v>
      </c>
      <c r="W171" s="10">
        <f>P171&amp;Q171&amp;R171&amp;S171&amp;T171&amp;U171&amp;V171</f>
        <v>0</v>
      </c>
      <c r="X171" s="10">
        <f>IF(W171="","",VLOOKUP(W171,AA2:AD58,2,0))</f>
        <v>0</v>
      </c>
      <c r="Y171" s="10">
        <f>IF(X171="","",VLOOKUP(W171,AA2:AD58,3,0))</f>
        <v>0</v>
      </c>
      <c r="Z171" s="10">
        <f>IF(Y171="","",VLOOKUP(W171,AA2:AD58,4,0))</f>
        <v>0</v>
      </c>
    </row>
    <row r="172" spans="1:26" ht="30" customHeight="1">
      <c r="A172" s="9">
        <v>169</v>
      </c>
      <c r="B172" s="9" t="s">
        <v>14</v>
      </c>
      <c r="C172" s="9" t="s">
        <v>232</v>
      </c>
      <c r="D172" s="9" t="s">
        <v>226</v>
      </c>
      <c r="E172" s="9" t="s">
        <v>39</v>
      </c>
      <c r="F172" s="9" t="s">
        <v>202</v>
      </c>
      <c r="G172" s="9"/>
      <c r="H172" s="9" t="s">
        <v>42</v>
      </c>
      <c r="I172" s="9"/>
      <c r="J172" s="9"/>
      <c r="K172" s="9"/>
      <c r="L172" s="9"/>
      <c r="M172" s="9"/>
      <c r="N172" s="9"/>
      <c r="O172" s="9"/>
      <c r="P172" s="10">
        <f>IF(H172&lt;&gt;"","a","")</f>
        <v>0</v>
      </c>
      <c r="Q172" s="10">
        <f>IF(I172&lt;&gt;"","b","")</f>
        <v>0</v>
      </c>
      <c r="R172" s="10">
        <f>IF(J172&lt;&gt;"","c","")</f>
        <v>0</v>
      </c>
      <c r="S172" s="10">
        <f>IF(K172&lt;&gt;"","d","")</f>
        <v>0</v>
      </c>
      <c r="T172" s="10">
        <f>IF(L172&lt;&gt;"","e","")</f>
        <v>0</v>
      </c>
      <c r="U172" s="10">
        <f>IF(M172&lt;&gt;"","f","")</f>
        <v>0</v>
      </c>
      <c r="V172" s="10">
        <f>IF(N172&lt;&gt;"","g","")</f>
        <v>0</v>
      </c>
      <c r="W172" s="10">
        <f>P172&amp;Q172&amp;R172&amp;S172&amp;T172&amp;U172&amp;V172</f>
        <v>0</v>
      </c>
      <c r="X172" s="10">
        <f>IF(W172="","",VLOOKUP(W172,AA2:AD58,2,0))</f>
        <v>0</v>
      </c>
      <c r="Y172" s="10">
        <f>IF(X172="","",VLOOKUP(W172,AA2:AD58,3,0))</f>
        <v>0</v>
      </c>
      <c r="Z172" s="10">
        <f>IF(Y172="","",VLOOKUP(W172,AA2:AD58,4,0))</f>
        <v>0</v>
      </c>
    </row>
    <row r="173" spans="1:26" ht="30" customHeight="1">
      <c r="A173" s="9">
        <v>170</v>
      </c>
      <c r="B173" s="9" t="s">
        <v>14</v>
      </c>
      <c r="C173" s="9" t="s">
        <v>233</v>
      </c>
      <c r="D173" s="9" t="s">
        <v>212</v>
      </c>
      <c r="E173" s="9" t="s">
        <v>39</v>
      </c>
      <c r="F173" s="9" t="s">
        <v>202</v>
      </c>
      <c r="G173" s="9"/>
      <c r="H173" s="9" t="s">
        <v>42</v>
      </c>
      <c r="I173" s="9"/>
      <c r="J173" s="9"/>
      <c r="K173" s="9"/>
      <c r="L173" s="9"/>
      <c r="M173" s="9"/>
      <c r="N173" s="9"/>
      <c r="O173" s="9"/>
      <c r="P173" s="10">
        <f>IF(H173&lt;&gt;"","a","")</f>
        <v>0</v>
      </c>
      <c r="Q173" s="10">
        <f>IF(I173&lt;&gt;"","b","")</f>
        <v>0</v>
      </c>
      <c r="R173" s="10">
        <f>IF(J173&lt;&gt;"","c","")</f>
        <v>0</v>
      </c>
      <c r="S173" s="10">
        <f>IF(K173&lt;&gt;"","d","")</f>
        <v>0</v>
      </c>
      <c r="T173" s="10">
        <f>IF(L173&lt;&gt;"","e","")</f>
        <v>0</v>
      </c>
      <c r="U173" s="10">
        <f>IF(M173&lt;&gt;"","f","")</f>
        <v>0</v>
      </c>
      <c r="V173" s="10">
        <f>IF(N173&lt;&gt;"","g","")</f>
        <v>0</v>
      </c>
      <c r="W173" s="10">
        <f>P173&amp;Q173&amp;R173&amp;S173&amp;T173&amp;U173&amp;V173</f>
        <v>0</v>
      </c>
      <c r="X173" s="10">
        <f>IF(W173="","",VLOOKUP(W173,AA2:AD58,2,0))</f>
        <v>0</v>
      </c>
      <c r="Y173" s="10">
        <f>IF(X173="","",VLOOKUP(W173,AA2:AD58,3,0))</f>
        <v>0</v>
      </c>
      <c r="Z173" s="10">
        <f>IF(Y173="","",VLOOKUP(W173,AA2:AD58,4,0))</f>
        <v>0</v>
      </c>
    </row>
    <row r="174" spans="1:26" ht="30" customHeight="1">
      <c r="A174" s="9">
        <v>171</v>
      </c>
      <c r="B174" s="9" t="s">
        <v>14</v>
      </c>
      <c r="C174" s="9" t="s">
        <v>234</v>
      </c>
      <c r="D174" s="9" t="s">
        <v>235</v>
      </c>
      <c r="E174" s="9" t="s">
        <v>39</v>
      </c>
      <c r="F174" s="9" t="s">
        <v>202</v>
      </c>
      <c r="G174" s="9"/>
      <c r="H174" s="9" t="s">
        <v>42</v>
      </c>
      <c r="I174" s="9" t="s">
        <v>42</v>
      </c>
      <c r="J174" s="9" t="s">
        <v>42</v>
      </c>
      <c r="K174" s="9"/>
      <c r="L174" s="9"/>
      <c r="M174" s="9"/>
      <c r="N174" s="9"/>
      <c r="O174" s="9"/>
      <c r="P174" s="10">
        <f>IF(H174&lt;&gt;"","a","")</f>
        <v>0</v>
      </c>
      <c r="Q174" s="10">
        <f>IF(I174&lt;&gt;"","b","")</f>
        <v>0</v>
      </c>
      <c r="R174" s="10">
        <f>IF(J174&lt;&gt;"","c","")</f>
        <v>0</v>
      </c>
      <c r="S174" s="10">
        <f>IF(K174&lt;&gt;"","d","")</f>
        <v>0</v>
      </c>
      <c r="T174" s="10">
        <f>IF(L174&lt;&gt;"","e","")</f>
        <v>0</v>
      </c>
      <c r="U174" s="10">
        <f>IF(M174&lt;&gt;"","f","")</f>
        <v>0</v>
      </c>
      <c r="V174" s="10">
        <f>IF(N174&lt;&gt;"","g","")</f>
        <v>0</v>
      </c>
      <c r="W174" s="10">
        <f>P174&amp;Q174&amp;R174&amp;S174&amp;T174&amp;U174&amp;V174</f>
        <v>0</v>
      </c>
      <c r="X174" s="10">
        <f>IF(W174="","",VLOOKUP(W174,AA2:AD58,2,0))</f>
        <v>0</v>
      </c>
      <c r="Y174" s="10">
        <f>IF(X174="","",VLOOKUP(W174,AA2:AD58,3,0))</f>
        <v>0</v>
      </c>
      <c r="Z174" s="10">
        <f>IF(Y174="","",VLOOKUP(W174,AA2:AD58,4,0))</f>
        <v>0</v>
      </c>
    </row>
    <row r="175" spans="1:26" ht="30" customHeight="1">
      <c r="A175" s="9">
        <v>172</v>
      </c>
      <c r="B175" s="9" t="s">
        <v>14</v>
      </c>
      <c r="C175" s="9" t="s">
        <v>236</v>
      </c>
      <c r="D175" s="9" t="s">
        <v>237</v>
      </c>
      <c r="E175" s="9" t="s">
        <v>39</v>
      </c>
      <c r="F175" s="9" t="s">
        <v>202</v>
      </c>
      <c r="G175" s="9"/>
      <c r="H175" s="9" t="s">
        <v>42</v>
      </c>
      <c r="I175" s="9" t="s">
        <v>42</v>
      </c>
      <c r="J175" s="9" t="s">
        <v>42</v>
      </c>
      <c r="K175" s="9"/>
      <c r="L175" s="9"/>
      <c r="M175" s="9"/>
      <c r="N175" s="9"/>
      <c r="O175" s="9"/>
      <c r="P175" s="10">
        <f>IF(H175&lt;&gt;"","a","")</f>
        <v>0</v>
      </c>
      <c r="Q175" s="10">
        <f>IF(I175&lt;&gt;"","b","")</f>
        <v>0</v>
      </c>
      <c r="R175" s="10">
        <f>IF(J175&lt;&gt;"","c","")</f>
        <v>0</v>
      </c>
      <c r="S175" s="10">
        <f>IF(K175&lt;&gt;"","d","")</f>
        <v>0</v>
      </c>
      <c r="T175" s="10">
        <f>IF(L175&lt;&gt;"","e","")</f>
        <v>0</v>
      </c>
      <c r="U175" s="10">
        <f>IF(M175&lt;&gt;"","f","")</f>
        <v>0</v>
      </c>
      <c r="V175" s="10">
        <f>IF(N175&lt;&gt;"","g","")</f>
        <v>0</v>
      </c>
      <c r="W175" s="10">
        <f>P175&amp;Q175&amp;R175&amp;S175&amp;T175&amp;U175&amp;V175</f>
        <v>0</v>
      </c>
      <c r="X175" s="10">
        <f>IF(W175="","",VLOOKUP(W175,AA2:AD58,2,0))</f>
        <v>0</v>
      </c>
      <c r="Y175" s="10">
        <f>IF(X175="","",VLOOKUP(W175,AA2:AD58,3,0))</f>
        <v>0</v>
      </c>
      <c r="Z175" s="10">
        <f>IF(Y175="","",VLOOKUP(W175,AA2:AD58,4,0))</f>
        <v>0</v>
      </c>
    </row>
    <row r="176" spans="1:26" ht="30" customHeight="1">
      <c r="A176" s="9">
        <v>173</v>
      </c>
      <c r="B176" s="9" t="s">
        <v>14</v>
      </c>
      <c r="C176" s="9" t="s">
        <v>227</v>
      </c>
      <c r="D176" s="9" t="s">
        <v>238</v>
      </c>
      <c r="E176" s="9" t="s">
        <v>39</v>
      </c>
      <c r="F176" s="9" t="s">
        <v>202</v>
      </c>
      <c r="G176" s="9"/>
      <c r="H176" s="9" t="s">
        <v>42</v>
      </c>
      <c r="I176" s="9" t="s">
        <v>42</v>
      </c>
      <c r="J176" s="9" t="s">
        <v>42</v>
      </c>
      <c r="K176" s="9"/>
      <c r="L176" s="9"/>
      <c r="M176" s="9"/>
      <c r="N176" s="9"/>
      <c r="O176" s="9"/>
      <c r="P176" s="10">
        <f>IF(H176&lt;&gt;"","a","")</f>
        <v>0</v>
      </c>
      <c r="Q176" s="10">
        <f>IF(I176&lt;&gt;"","b","")</f>
        <v>0</v>
      </c>
      <c r="R176" s="10">
        <f>IF(J176&lt;&gt;"","c","")</f>
        <v>0</v>
      </c>
      <c r="S176" s="10">
        <f>IF(K176&lt;&gt;"","d","")</f>
        <v>0</v>
      </c>
      <c r="T176" s="10">
        <f>IF(L176&lt;&gt;"","e","")</f>
        <v>0</v>
      </c>
      <c r="U176" s="10">
        <f>IF(M176&lt;&gt;"","f","")</f>
        <v>0</v>
      </c>
      <c r="V176" s="10">
        <f>IF(N176&lt;&gt;"","g","")</f>
        <v>0</v>
      </c>
      <c r="W176" s="10">
        <f>P176&amp;Q176&amp;R176&amp;S176&amp;T176&amp;U176&amp;V176</f>
        <v>0</v>
      </c>
      <c r="X176" s="10">
        <f>IF(W176="","",VLOOKUP(W176,AA2:AD58,2,0))</f>
        <v>0</v>
      </c>
      <c r="Y176" s="10">
        <f>IF(X176="","",VLOOKUP(W176,AA2:AD58,3,0))</f>
        <v>0</v>
      </c>
      <c r="Z176" s="10">
        <f>IF(Y176="","",VLOOKUP(W176,AA2:AD58,4,0))</f>
        <v>0</v>
      </c>
    </row>
    <row r="177" spans="1:26" ht="30" customHeight="1">
      <c r="A177" s="9">
        <v>174</v>
      </c>
      <c r="B177" s="9" t="s">
        <v>14</v>
      </c>
      <c r="C177" s="9" t="s">
        <v>61</v>
      </c>
      <c r="D177" s="9"/>
      <c r="E177" s="9" t="s">
        <v>39</v>
      </c>
      <c r="F177" s="9" t="s">
        <v>202</v>
      </c>
      <c r="G177" s="9"/>
      <c r="H177" s="9" t="s">
        <v>42</v>
      </c>
      <c r="I177" s="9"/>
      <c r="J177" s="9"/>
      <c r="K177" s="9"/>
      <c r="L177" s="9"/>
      <c r="M177" s="9"/>
      <c r="N177" s="9"/>
      <c r="O177" s="9"/>
      <c r="P177" s="10">
        <f>IF(H177&lt;&gt;"","a","")</f>
        <v>0</v>
      </c>
      <c r="Q177" s="10">
        <f>IF(I177&lt;&gt;"","b","")</f>
        <v>0</v>
      </c>
      <c r="R177" s="10">
        <f>IF(J177&lt;&gt;"","c","")</f>
        <v>0</v>
      </c>
      <c r="S177" s="10">
        <f>IF(K177&lt;&gt;"","d","")</f>
        <v>0</v>
      </c>
      <c r="T177" s="10">
        <f>IF(L177&lt;&gt;"","e","")</f>
        <v>0</v>
      </c>
      <c r="U177" s="10">
        <f>IF(M177&lt;&gt;"","f","")</f>
        <v>0</v>
      </c>
      <c r="V177" s="10">
        <f>IF(N177&lt;&gt;"","g","")</f>
        <v>0</v>
      </c>
      <c r="W177" s="10">
        <f>P177&amp;Q177&amp;R177&amp;S177&amp;T177&amp;U177&amp;V177</f>
        <v>0</v>
      </c>
      <c r="X177" s="10">
        <f>IF(W177="","",VLOOKUP(W177,AA2:AD58,2,0))</f>
        <v>0</v>
      </c>
      <c r="Y177" s="10">
        <f>IF(X177="","",VLOOKUP(W177,AA2:AD58,3,0))</f>
        <v>0</v>
      </c>
      <c r="Z177" s="10">
        <f>IF(Y177="","",VLOOKUP(W177,AA2:AD58,4,0))</f>
        <v>0</v>
      </c>
    </row>
    <row r="178" spans="1:26" ht="30" customHeight="1">
      <c r="A178" s="9">
        <v>175</v>
      </c>
      <c r="B178" s="9" t="s">
        <v>14</v>
      </c>
      <c r="C178" s="9" t="s">
        <v>213</v>
      </c>
      <c r="D178" s="9"/>
      <c r="E178" s="9" t="s">
        <v>39</v>
      </c>
      <c r="F178" s="9" t="s">
        <v>202</v>
      </c>
      <c r="G178" s="9"/>
      <c r="H178" s="9" t="s">
        <v>42</v>
      </c>
      <c r="I178" s="9"/>
      <c r="J178" s="9"/>
      <c r="K178" s="9"/>
      <c r="L178" s="9"/>
      <c r="M178" s="9"/>
      <c r="N178" s="9"/>
      <c r="O178" s="9"/>
      <c r="P178" s="10">
        <f>IF(H178&lt;&gt;"","a","")</f>
        <v>0</v>
      </c>
      <c r="Q178" s="10">
        <f>IF(I178&lt;&gt;"","b","")</f>
        <v>0</v>
      </c>
      <c r="R178" s="10">
        <f>IF(J178&lt;&gt;"","c","")</f>
        <v>0</v>
      </c>
      <c r="S178" s="10">
        <f>IF(K178&lt;&gt;"","d","")</f>
        <v>0</v>
      </c>
      <c r="T178" s="10">
        <f>IF(L178&lt;&gt;"","e","")</f>
        <v>0</v>
      </c>
      <c r="U178" s="10">
        <f>IF(M178&lt;&gt;"","f","")</f>
        <v>0</v>
      </c>
      <c r="V178" s="10">
        <f>IF(N178&lt;&gt;"","g","")</f>
        <v>0</v>
      </c>
      <c r="W178" s="10">
        <f>P178&amp;Q178&amp;R178&amp;S178&amp;T178&amp;U178&amp;V178</f>
        <v>0</v>
      </c>
      <c r="X178" s="10">
        <f>IF(W178="","",VLOOKUP(W178,AA2:AD58,2,0))</f>
        <v>0</v>
      </c>
      <c r="Y178" s="10">
        <f>IF(X178="","",VLOOKUP(W178,AA2:AD58,3,0))</f>
        <v>0</v>
      </c>
      <c r="Z178" s="10">
        <f>IF(Y178="","",VLOOKUP(W178,AA2:AD58,4,0))</f>
        <v>0</v>
      </c>
    </row>
    <row r="179" spans="1:26" ht="30" customHeight="1">
      <c r="A179" s="9">
        <v>176</v>
      </c>
      <c r="B179" s="9" t="s">
        <v>14</v>
      </c>
      <c r="C179" s="9" t="s">
        <v>239</v>
      </c>
      <c r="D179" s="9"/>
      <c r="E179" s="9" t="s">
        <v>39</v>
      </c>
      <c r="F179" s="9" t="s">
        <v>240</v>
      </c>
      <c r="G179" s="9"/>
      <c r="H179" s="9" t="s">
        <v>42</v>
      </c>
      <c r="I179" s="9"/>
      <c r="J179" s="9"/>
      <c r="K179" s="9"/>
      <c r="L179" s="9"/>
      <c r="M179" s="9"/>
      <c r="N179" s="9"/>
      <c r="O179" s="9"/>
      <c r="P179" s="10">
        <f>IF(H179&lt;&gt;"","a","")</f>
        <v>0</v>
      </c>
      <c r="Q179" s="10">
        <f>IF(I179&lt;&gt;"","b","")</f>
        <v>0</v>
      </c>
      <c r="R179" s="10">
        <f>IF(J179&lt;&gt;"","c","")</f>
        <v>0</v>
      </c>
      <c r="S179" s="10">
        <f>IF(K179&lt;&gt;"","d","")</f>
        <v>0</v>
      </c>
      <c r="T179" s="10">
        <f>IF(L179&lt;&gt;"","e","")</f>
        <v>0</v>
      </c>
      <c r="U179" s="10">
        <f>IF(M179&lt;&gt;"","f","")</f>
        <v>0</v>
      </c>
      <c r="V179" s="10">
        <f>IF(N179&lt;&gt;"","g","")</f>
        <v>0</v>
      </c>
      <c r="W179" s="10">
        <f>P179&amp;Q179&amp;R179&amp;S179&amp;T179&amp;U179&amp;V179</f>
        <v>0</v>
      </c>
      <c r="X179" s="10">
        <f>IF(W179="","",VLOOKUP(W179,AA2:AD58,2,0))</f>
        <v>0</v>
      </c>
      <c r="Y179" s="10">
        <f>IF(X179="","",VLOOKUP(W179,AA2:AD58,3,0))</f>
        <v>0</v>
      </c>
      <c r="Z179" s="10">
        <f>IF(Y179="","",VLOOKUP(W179,AA2:AD58,4,0))</f>
        <v>0</v>
      </c>
    </row>
    <row r="180" spans="1:26" ht="30" customHeight="1">
      <c r="A180" s="9">
        <v>177</v>
      </c>
      <c r="B180" s="9" t="s">
        <v>14</v>
      </c>
      <c r="C180" s="9" t="s">
        <v>241</v>
      </c>
      <c r="D180" s="9"/>
      <c r="E180" s="9" t="s">
        <v>39</v>
      </c>
      <c r="F180" s="9" t="s">
        <v>240</v>
      </c>
      <c r="G180" s="9"/>
      <c r="H180" s="9" t="s">
        <v>42</v>
      </c>
      <c r="I180" s="9"/>
      <c r="J180" s="9"/>
      <c r="K180" s="9"/>
      <c r="L180" s="9"/>
      <c r="M180" s="9"/>
      <c r="N180" s="9"/>
      <c r="O180" s="9"/>
      <c r="P180" s="10">
        <f>IF(H180&lt;&gt;"","a","")</f>
        <v>0</v>
      </c>
      <c r="Q180" s="10">
        <f>IF(I180&lt;&gt;"","b","")</f>
        <v>0</v>
      </c>
      <c r="R180" s="10">
        <f>IF(J180&lt;&gt;"","c","")</f>
        <v>0</v>
      </c>
      <c r="S180" s="10">
        <f>IF(K180&lt;&gt;"","d","")</f>
        <v>0</v>
      </c>
      <c r="T180" s="10">
        <f>IF(L180&lt;&gt;"","e","")</f>
        <v>0</v>
      </c>
      <c r="U180" s="10">
        <f>IF(M180&lt;&gt;"","f","")</f>
        <v>0</v>
      </c>
      <c r="V180" s="10">
        <f>IF(N180&lt;&gt;"","g","")</f>
        <v>0</v>
      </c>
      <c r="W180" s="10">
        <f>P180&amp;Q180&amp;R180&amp;S180&amp;T180&amp;U180&amp;V180</f>
        <v>0</v>
      </c>
      <c r="X180" s="10">
        <f>IF(W180="","",VLOOKUP(W180,AA2:AD58,2,0))</f>
        <v>0</v>
      </c>
      <c r="Y180" s="10">
        <f>IF(X180="","",VLOOKUP(W180,AA2:AD58,3,0))</f>
        <v>0</v>
      </c>
      <c r="Z180" s="10">
        <f>IF(Y180="","",VLOOKUP(W180,AA2:AD58,4,0))</f>
        <v>0</v>
      </c>
    </row>
    <row r="181" spans="1:26" ht="30" customHeight="1">
      <c r="A181" s="9">
        <v>178</v>
      </c>
      <c r="B181" s="9" t="s">
        <v>14</v>
      </c>
      <c r="C181" s="9" t="s">
        <v>242</v>
      </c>
      <c r="D181" s="9"/>
      <c r="E181" s="9" t="s">
        <v>39</v>
      </c>
      <c r="F181" s="9" t="s">
        <v>240</v>
      </c>
      <c r="G181" s="9"/>
      <c r="H181" s="9" t="s">
        <v>42</v>
      </c>
      <c r="I181" s="9" t="s">
        <v>42</v>
      </c>
      <c r="J181" s="9" t="s">
        <v>42</v>
      </c>
      <c r="K181" s="9"/>
      <c r="L181" s="9"/>
      <c r="M181" s="9"/>
      <c r="N181" s="9"/>
      <c r="O181" s="9"/>
      <c r="P181" s="10">
        <f>IF(H181&lt;&gt;"","a","")</f>
        <v>0</v>
      </c>
      <c r="Q181" s="10">
        <f>IF(I181&lt;&gt;"","b","")</f>
        <v>0</v>
      </c>
      <c r="R181" s="10">
        <f>IF(J181&lt;&gt;"","c","")</f>
        <v>0</v>
      </c>
      <c r="S181" s="10">
        <f>IF(K181&lt;&gt;"","d","")</f>
        <v>0</v>
      </c>
      <c r="T181" s="10">
        <f>IF(L181&lt;&gt;"","e","")</f>
        <v>0</v>
      </c>
      <c r="U181" s="10">
        <f>IF(M181&lt;&gt;"","f","")</f>
        <v>0</v>
      </c>
      <c r="V181" s="10">
        <f>IF(N181&lt;&gt;"","g","")</f>
        <v>0</v>
      </c>
      <c r="W181" s="10">
        <f>P181&amp;Q181&amp;R181&amp;S181&amp;T181&amp;U181&amp;V181</f>
        <v>0</v>
      </c>
      <c r="X181" s="10">
        <f>IF(W181="","",VLOOKUP(W181,AA2:AD58,2,0))</f>
        <v>0</v>
      </c>
      <c r="Y181" s="10">
        <f>IF(X181="","",VLOOKUP(W181,AA2:AD58,3,0))</f>
        <v>0</v>
      </c>
      <c r="Z181" s="10">
        <f>IF(Y181="","",VLOOKUP(W181,AA2:AD58,4,0))</f>
        <v>0</v>
      </c>
    </row>
    <row r="182" spans="1:26" ht="30" customHeight="1">
      <c r="A182" s="9">
        <v>179</v>
      </c>
      <c r="B182" s="9" t="s">
        <v>14</v>
      </c>
      <c r="C182" s="9" t="s">
        <v>243</v>
      </c>
      <c r="D182" s="9"/>
      <c r="E182" s="9" t="s">
        <v>39</v>
      </c>
      <c r="F182" s="9" t="s">
        <v>240</v>
      </c>
      <c r="G182" s="9"/>
      <c r="H182" s="9" t="s">
        <v>42</v>
      </c>
      <c r="I182" s="9" t="s">
        <v>42</v>
      </c>
      <c r="J182" s="9" t="s">
        <v>42</v>
      </c>
      <c r="K182" s="9"/>
      <c r="L182" s="9"/>
      <c r="M182" s="9"/>
      <c r="N182" s="9"/>
      <c r="O182" s="9"/>
      <c r="P182" s="10">
        <f>IF(H182&lt;&gt;"","a","")</f>
        <v>0</v>
      </c>
      <c r="Q182" s="10">
        <f>IF(I182&lt;&gt;"","b","")</f>
        <v>0</v>
      </c>
      <c r="R182" s="10">
        <f>IF(J182&lt;&gt;"","c","")</f>
        <v>0</v>
      </c>
      <c r="S182" s="10">
        <f>IF(K182&lt;&gt;"","d","")</f>
        <v>0</v>
      </c>
      <c r="T182" s="10">
        <f>IF(L182&lt;&gt;"","e","")</f>
        <v>0</v>
      </c>
      <c r="U182" s="10">
        <f>IF(M182&lt;&gt;"","f","")</f>
        <v>0</v>
      </c>
      <c r="V182" s="10">
        <f>IF(N182&lt;&gt;"","g","")</f>
        <v>0</v>
      </c>
      <c r="W182" s="10">
        <f>P182&amp;Q182&amp;R182&amp;S182&amp;T182&amp;U182&amp;V182</f>
        <v>0</v>
      </c>
      <c r="X182" s="10">
        <f>IF(W182="","",VLOOKUP(W182,AA2:AD58,2,0))</f>
        <v>0</v>
      </c>
      <c r="Y182" s="10">
        <f>IF(X182="","",VLOOKUP(W182,AA2:AD58,3,0))</f>
        <v>0</v>
      </c>
      <c r="Z182" s="10">
        <f>IF(Y182="","",VLOOKUP(W182,AA2:AD58,4,0))</f>
        <v>0</v>
      </c>
    </row>
    <row r="183" spans="1:26" ht="30" customHeight="1">
      <c r="A183" s="9">
        <v>180</v>
      </c>
      <c r="B183" s="9" t="s">
        <v>14</v>
      </c>
      <c r="C183" s="9" t="s">
        <v>64</v>
      </c>
      <c r="D183" s="9"/>
      <c r="E183" s="9" t="s">
        <v>39</v>
      </c>
      <c r="F183" s="9" t="s">
        <v>240</v>
      </c>
      <c r="G183" s="9"/>
      <c r="H183" s="9" t="s">
        <v>42</v>
      </c>
      <c r="I183" s="9"/>
      <c r="J183" s="9"/>
      <c r="K183" s="9"/>
      <c r="L183" s="9"/>
      <c r="M183" s="9"/>
      <c r="N183" s="9"/>
      <c r="O183" s="9"/>
      <c r="P183" s="10">
        <f>IF(H183&lt;&gt;"","a","")</f>
        <v>0</v>
      </c>
      <c r="Q183" s="10">
        <f>IF(I183&lt;&gt;"","b","")</f>
        <v>0</v>
      </c>
      <c r="R183" s="10">
        <f>IF(J183&lt;&gt;"","c","")</f>
        <v>0</v>
      </c>
      <c r="S183" s="10">
        <f>IF(K183&lt;&gt;"","d","")</f>
        <v>0</v>
      </c>
      <c r="T183" s="10">
        <f>IF(L183&lt;&gt;"","e","")</f>
        <v>0</v>
      </c>
      <c r="U183" s="10">
        <f>IF(M183&lt;&gt;"","f","")</f>
        <v>0</v>
      </c>
      <c r="V183" s="10">
        <f>IF(N183&lt;&gt;"","g","")</f>
        <v>0</v>
      </c>
      <c r="W183" s="10">
        <f>P183&amp;Q183&amp;R183&amp;S183&amp;T183&amp;U183&amp;V183</f>
        <v>0</v>
      </c>
      <c r="X183" s="10">
        <f>IF(W183="","",VLOOKUP(W183,AA2:AD58,2,0))</f>
        <v>0</v>
      </c>
      <c r="Y183" s="10">
        <f>IF(X183="","",VLOOKUP(W183,AA2:AD58,3,0))</f>
        <v>0</v>
      </c>
      <c r="Z183" s="10">
        <f>IF(Y183="","",VLOOKUP(W183,AA2:AD58,4,0))</f>
        <v>0</v>
      </c>
    </row>
    <row r="184" spans="1:26" ht="30" customHeight="1">
      <c r="A184" s="9">
        <v>181</v>
      </c>
      <c r="B184" s="9" t="s">
        <v>14</v>
      </c>
      <c r="C184" s="9" t="s">
        <v>64</v>
      </c>
      <c r="D184" s="9"/>
      <c r="E184" s="9" t="s">
        <v>39</v>
      </c>
      <c r="F184" s="9" t="s">
        <v>240</v>
      </c>
      <c r="G184" s="9"/>
      <c r="H184" s="9" t="s">
        <v>42</v>
      </c>
      <c r="I184" s="9"/>
      <c r="J184" s="9"/>
      <c r="K184" s="9"/>
      <c r="L184" s="9"/>
      <c r="M184" s="9"/>
      <c r="N184" s="9"/>
      <c r="O184" s="9"/>
      <c r="P184" s="10">
        <f>IF(H184&lt;&gt;"","a","")</f>
        <v>0</v>
      </c>
      <c r="Q184" s="10">
        <f>IF(I184&lt;&gt;"","b","")</f>
        <v>0</v>
      </c>
      <c r="R184" s="10">
        <f>IF(J184&lt;&gt;"","c","")</f>
        <v>0</v>
      </c>
      <c r="S184" s="10">
        <f>IF(K184&lt;&gt;"","d","")</f>
        <v>0</v>
      </c>
      <c r="T184" s="10">
        <f>IF(L184&lt;&gt;"","e","")</f>
        <v>0</v>
      </c>
      <c r="U184" s="10">
        <f>IF(M184&lt;&gt;"","f","")</f>
        <v>0</v>
      </c>
      <c r="V184" s="10">
        <f>IF(N184&lt;&gt;"","g","")</f>
        <v>0</v>
      </c>
      <c r="W184" s="10">
        <f>P184&amp;Q184&amp;R184&amp;S184&amp;T184&amp;U184&amp;V184</f>
        <v>0</v>
      </c>
      <c r="X184" s="10">
        <f>IF(W184="","",VLOOKUP(W184,AA2:AD58,2,0))</f>
        <v>0</v>
      </c>
      <c r="Y184" s="10">
        <f>IF(X184="","",VLOOKUP(W184,AA2:AD58,3,0))</f>
        <v>0</v>
      </c>
      <c r="Z184" s="10">
        <f>IF(Y184="","",VLOOKUP(W184,AA2:AD58,4,0))</f>
        <v>0</v>
      </c>
    </row>
    <row r="185" spans="1:26" ht="30" customHeight="1">
      <c r="A185" s="9">
        <v>182</v>
      </c>
      <c r="B185" s="9" t="s">
        <v>14</v>
      </c>
      <c r="C185" s="9" t="s">
        <v>244</v>
      </c>
      <c r="D185" s="9"/>
      <c r="E185" s="9" t="s">
        <v>39</v>
      </c>
      <c r="F185" s="9" t="s">
        <v>240</v>
      </c>
      <c r="G185" s="9"/>
      <c r="H185" s="9" t="s">
        <v>42</v>
      </c>
      <c r="I185" s="9"/>
      <c r="J185" s="9"/>
      <c r="K185" s="9"/>
      <c r="L185" s="9"/>
      <c r="M185" s="9"/>
      <c r="N185" s="9"/>
      <c r="O185" s="9"/>
      <c r="P185" s="10">
        <f>IF(H185&lt;&gt;"","a","")</f>
        <v>0</v>
      </c>
      <c r="Q185" s="10">
        <f>IF(I185&lt;&gt;"","b","")</f>
        <v>0</v>
      </c>
      <c r="R185" s="10">
        <f>IF(J185&lt;&gt;"","c","")</f>
        <v>0</v>
      </c>
      <c r="S185" s="10">
        <f>IF(K185&lt;&gt;"","d","")</f>
        <v>0</v>
      </c>
      <c r="T185" s="10">
        <f>IF(L185&lt;&gt;"","e","")</f>
        <v>0</v>
      </c>
      <c r="U185" s="10">
        <f>IF(M185&lt;&gt;"","f","")</f>
        <v>0</v>
      </c>
      <c r="V185" s="10">
        <f>IF(N185&lt;&gt;"","g","")</f>
        <v>0</v>
      </c>
      <c r="W185" s="10">
        <f>P185&amp;Q185&amp;R185&amp;S185&amp;T185&amp;U185&amp;V185</f>
        <v>0</v>
      </c>
      <c r="X185" s="10">
        <f>IF(W185="","",VLOOKUP(W185,AA2:AD58,2,0))</f>
        <v>0</v>
      </c>
      <c r="Y185" s="10">
        <f>IF(X185="","",VLOOKUP(W185,AA2:AD58,3,0))</f>
        <v>0</v>
      </c>
      <c r="Z185" s="10">
        <f>IF(Y185="","",VLOOKUP(W185,AA2:AD58,4,0))</f>
        <v>0</v>
      </c>
    </row>
    <row r="186" spans="1:26" ht="30" customHeight="1">
      <c r="A186" s="9">
        <v>183</v>
      </c>
      <c r="B186" s="9" t="s">
        <v>14</v>
      </c>
      <c r="C186" s="9" t="s">
        <v>245</v>
      </c>
      <c r="D186" s="9"/>
      <c r="E186" s="9" t="s">
        <v>39</v>
      </c>
      <c r="F186" s="9" t="s">
        <v>240</v>
      </c>
      <c r="G186" s="9"/>
      <c r="H186" s="9" t="s">
        <v>42</v>
      </c>
      <c r="I186" s="9"/>
      <c r="J186" s="9"/>
      <c r="K186" s="9"/>
      <c r="L186" s="9"/>
      <c r="M186" s="9"/>
      <c r="N186" s="9"/>
      <c r="O186" s="9"/>
      <c r="P186" s="10">
        <f>IF(H186&lt;&gt;"","a","")</f>
        <v>0</v>
      </c>
      <c r="Q186" s="10">
        <f>IF(I186&lt;&gt;"","b","")</f>
        <v>0</v>
      </c>
      <c r="R186" s="10">
        <f>IF(J186&lt;&gt;"","c","")</f>
        <v>0</v>
      </c>
      <c r="S186" s="10">
        <f>IF(K186&lt;&gt;"","d","")</f>
        <v>0</v>
      </c>
      <c r="T186" s="10">
        <f>IF(L186&lt;&gt;"","e","")</f>
        <v>0</v>
      </c>
      <c r="U186" s="10">
        <f>IF(M186&lt;&gt;"","f","")</f>
        <v>0</v>
      </c>
      <c r="V186" s="10">
        <f>IF(N186&lt;&gt;"","g","")</f>
        <v>0</v>
      </c>
      <c r="W186" s="10">
        <f>P186&amp;Q186&amp;R186&amp;S186&amp;T186&amp;U186&amp;V186</f>
        <v>0</v>
      </c>
      <c r="X186" s="10">
        <f>IF(W186="","",VLOOKUP(W186,AA2:AD58,2,0))</f>
        <v>0</v>
      </c>
      <c r="Y186" s="10">
        <f>IF(X186="","",VLOOKUP(W186,AA2:AD58,3,0))</f>
        <v>0</v>
      </c>
      <c r="Z186" s="10">
        <f>IF(Y186="","",VLOOKUP(W186,AA2:AD58,4,0))</f>
        <v>0</v>
      </c>
    </row>
    <row r="187" spans="1:26" ht="30" customHeight="1">
      <c r="A187" s="9">
        <v>184</v>
      </c>
      <c r="B187" s="9" t="s">
        <v>14</v>
      </c>
      <c r="C187" s="9" t="s">
        <v>246</v>
      </c>
      <c r="D187" s="9"/>
      <c r="E187" s="9" t="s">
        <v>39</v>
      </c>
      <c r="F187" s="9" t="s">
        <v>240</v>
      </c>
      <c r="G187" s="9"/>
      <c r="H187" s="9" t="s">
        <v>42</v>
      </c>
      <c r="I187" s="9"/>
      <c r="J187" s="9"/>
      <c r="K187" s="9"/>
      <c r="L187" s="9"/>
      <c r="M187" s="9"/>
      <c r="N187" s="9"/>
      <c r="O187" s="9"/>
      <c r="P187" s="10">
        <f>IF(H187&lt;&gt;"","a","")</f>
        <v>0</v>
      </c>
      <c r="Q187" s="10">
        <f>IF(I187&lt;&gt;"","b","")</f>
        <v>0</v>
      </c>
      <c r="R187" s="10">
        <f>IF(J187&lt;&gt;"","c","")</f>
        <v>0</v>
      </c>
      <c r="S187" s="10">
        <f>IF(K187&lt;&gt;"","d","")</f>
        <v>0</v>
      </c>
      <c r="T187" s="10">
        <f>IF(L187&lt;&gt;"","e","")</f>
        <v>0</v>
      </c>
      <c r="U187" s="10">
        <f>IF(M187&lt;&gt;"","f","")</f>
        <v>0</v>
      </c>
      <c r="V187" s="10">
        <f>IF(N187&lt;&gt;"","g","")</f>
        <v>0</v>
      </c>
      <c r="W187" s="10">
        <f>P187&amp;Q187&amp;R187&amp;S187&amp;T187&amp;U187&amp;V187</f>
        <v>0</v>
      </c>
      <c r="X187" s="10">
        <f>IF(W187="","",VLOOKUP(W187,AA2:AD58,2,0))</f>
        <v>0</v>
      </c>
      <c r="Y187" s="10">
        <f>IF(X187="","",VLOOKUP(W187,AA2:AD58,3,0))</f>
        <v>0</v>
      </c>
      <c r="Z187" s="10">
        <f>IF(Y187="","",VLOOKUP(W187,AA2:AD58,4,0))</f>
        <v>0</v>
      </c>
    </row>
    <row r="188" spans="1:26" ht="30" customHeight="1">
      <c r="A188" s="9">
        <v>185</v>
      </c>
      <c r="B188" s="9" t="s">
        <v>14</v>
      </c>
      <c r="C188" s="9" t="s">
        <v>247</v>
      </c>
      <c r="D188" s="9"/>
      <c r="E188" s="9" t="s">
        <v>39</v>
      </c>
      <c r="F188" s="9" t="s">
        <v>240</v>
      </c>
      <c r="G188" s="9"/>
      <c r="H188" s="9" t="s">
        <v>42</v>
      </c>
      <c r="I188" s="9" t="s">
        <v>42</v>
      </c>
      <c r="J188" s="9" t="s">
        <v>42</v>
      </c>
      <c r="K188" s="9"/>
      <c r="L188" s="9"/>
      <c r="M188" s="9"/>
      <c r="N188" s="9"/>
      <c r="O188" s="9"/>
      <c r="P188" s="10">
        <f>IF(H188&lt;&gt;"","a","")</f>
        <v>0</v>
      </c>
      <c r="Q188" s="10">
        <f>IF(I188&lt;&gt;"","b","")</f>
        <v>0</v>
      </c>
      <c r="R188" s="10">
        <f>IF(J188&lt;&gt;"","c","")</f>
        <v>0</v>
      </c>
      <c r="S188" s="10">
        <f>IF(K188&lt;&gt;"","d","")</f>
        <v>0</v>
      </c>
      <c r="T188" s="10">
        <f>IF(L188&lt;&gt;"","e","")</f>
        <v>0</v>
      </c>
      <c r="U188" s="10">
        <f>IF(M188&lt;&gt;"","f","")</f>
        <v>0</v>
      </c>
      <c r="V188" s="10">
        <f>IF(N188&lt;&gt;"","g","")</f>
        <v>0</v>
      </c>
      <c r="W188" s="10">
        <f>P188&amp;Q188&amp;R188&amp;S188&amp;T188&amp;U188&amp;V188</f>
        <v>0</v>
      </c>
      <c r="X188" s="10">
        <f>IF(W188="","",VLOOKUP(W188,AA2:AD58,2,0))</f>
        <v>0</v>
      </c>
      <c r="Y188" s="10">
        <f>IF(X188="","",VLOOKUP(W188,AA2:AD58,3,0))</f>
        <v>0</v>
      </c>
      <c r="Z188" s="10">
        <f>IF(Y188="","",VLOOKUP(W188,AA2:AD58,4,0))</f>
        <v>0</v>
      </c>
    </row>
    <row r="189" spans="1:26" ht="30" customHeight="1">
      <c r="A189" s="9">
        <v>186</v>
      </c>
      <c r="B189" s="9" t="s">
        <v>14</v>
      </c>
      <c r="C189" s="9" t="s">
        <v>248</v>
      </c>
      <c r="D189" s="9"/>
      <c r="E189" s="9" t="s">
        <v>39</v>
      </c>
      <c r="F189" s="9" t="s">
        <v>240</v>
      </c>
      <c r="G189" s="9"/>
      <c r="H189" s="9" t="s">
        <v>42</v>
      </c>
      <c r="I189" s="9"/>
      <c r="J189" s="9"/>
      <c r="K189" s="9"/>
      <c r="L189" s="9"/>
      <c r="M189" s="9"/>
      <c r="N189" s="9"/>
      <c r="O189" s="9"/>
      <c r="P189" s="10">
        <f>IF(H189&lt;&gt;"","a","")</f>
        <v>0</v>
      </c>
      <c r="Q189" s="10">
        <f>IF(I189&lt;&gt;"","b","")</f>
        <v>0</v>
      </c>
      <c r="R189" s="10">
        <f>IF(J189&lt;&gt;"","c","")</f>
        <v>0</v>
      </c>
      <c r="S189" s="10">
        <f>IF(K189&lt;&gt;"","d","")</f>
        <v>0</v>
      </c>
      <c r="T189" s="10">
        <f>IF(L189&lt;&gt;"","e","")</f>
        <v>0</v>
      </c>
      <c r="U189" s="10">
        <f>IF(M189&lt;&gt;"","f","")</f>
        <v>0</v>
      </c>
      <c r="V189" s="10">
        <f>IF(N189&lt;&gt;"","g","")</f>
        <v>0</v>
      </c>
      <c r="W189" s="10">
        <f>P189&amp;Q189&amp;R189&amp;S189&amp;T189&amp;U189&amp;V189</f>
        <v>0</v>
      </c>
      <c r="X189" s="10">
        <f>IF(W189="","",VLOOKUP(W189,AA2:AD58,2,0))</f>
        <v>0</v>
      </c>
      <c r="Y189" s="10">
        <f>IF(X189="","",VLOOKUP(W189,AA2:AD58,3,0))</f>
        <v>0</v>
      </c>
      <c r="Z189" s="10">
        <f>IF(Y189="","",VLOOKUP(W189,AA2:AD58,4,0))</f>
        <v>0</v>
      </c>
    </row>
    <row r="190" spans="1:26" ht="30" customHeight="1">
      <c r="A190" s="9">
        <v>187</v>
      </c>
      <c r="B190" s="9" t="s">
        <v>14</v>
      </c>
      <c r="C190" s="9" t="s">
        <v>191</v>
      </c>
      <c r="D190" s="9"/>
      <c r="E190" s="9" t="s">
        <v>39</v>
      </c>
      <c r="F190" s="9" t="s">
        <v>240</v>
      </c>
      <c r="G190" s="9"/>
      <c r="H190" s="9" t="s">
        <v>42</v>
      </c>
      <c r="I190" s="9" t="s">
        <v>42</v>
      </c>
      <c r="J190" s="9" t="s">
        <v>42</v>
      </c>
      <c r="K190" s="9"/>
      <c r="L190" s="9"/>
      <c r="M190" s="9"/>
      <c r="N190" s="9"/>
      <c r="O190" s="9"/>
      <c r="P190" s="10">
        <f>IF(H190&lt;&gt;"","a","")</f>
        <v>0</v>
      </c>
      <c r="Q190" s="10">
        <f>IF(I190&lt;&gt;"","b","")</f>
        <v>0</v>
      </c>
      <c r="R190" s="10">
        <f>IF(J190&lt;&gt;"","c","")</f>
        <v>0</v>
      </c>
      <c r="S190" s="10">
        <f>IF(K190&lt;&gt;"","d","")</f>
        <v>0</v>
      </c>
      <c r="T190" s="10">
        <f>IF(L190&lt;&gt;"","e","")</f>
        <v>0</v>
      </c>
      <c r="U190" s="10">
        <f>IF(M190&lt;&gt;"","f","")</f>
        <v>0</v>
      </c>
      <c r="V190" s="10">
        <f>IF(N190&lt;&gt;"","g","")</f>
        <v>0</v>
      </c>
      <c r="W190" s="10">
        <f>P190&amp;Q190&amp;R190&amp;S190&amp;T190&amp;U190&amp;V190</f>
        <v>0</v>
      </c>
      <c r="X190" s="10">
        <f>IF(W190="","",VLOOKUP(W190,AA2:AD58,2,0))</f>
        <v>0</v>
      </c>
      <c r="Y190" s="10">
        <f>IF(X190="","",VLOOKUP(W190,AA2:AD58,3,0))</f>
        <v>0</v>
      </c>
      <c r="Z190" s="10">
        <f>IF(Y190="","",VLOOKUP(W190,AA2:AD58,4,0))</f>
        <v>0</v>
      </c>
    </row>
    <row r="191" spans="1:26" ht="30" customHeight="1">
      <c r="A191" s="9">
        <v>188</v>
      </c>
      <c r="B191" s="9" t="s">
        <v>14</v>
      </c>
      <c r="C191" s="9" t="s">
        <v>248</v>
      </c>
      <c r="D191" s="9"/>
      <c r="E191" s="9" t="s">
        <v>39</v>
      </c>
      <c r="F191" s="9" t="s">
        <v>249</v>
      </c>
      <c r="G191" s="9"/>
      <c r="H191" s="9" t="s">
        <v>42</v>
      </c>
      <c r="I191" s="9"/>
      <c r="J191" s="9"/>
      <c r="K191" s="9"/>
      <c r="L191" s="9"/>
      <c r="M191" s="9"/>
      <c r="N191" s="9"/>
      <c r="O191" s="9"/>
      <c r="P191" s="10">
        <f>IF(H191&lt;&gt;"","a","")</f>
        <v>0</v>
      </c>
      <c r="Q191" s="10">
        <f>IF(I191&lt;&gt;"","b","")</f>
        <v>0</v>
      </c>
      <c r="R191" s="10">
        <f>IF(J191&lt;&gt;"","c","")</f>
        <v>0</v>
      </c>
      <c r="S191" s="10">
        <f>IF(K191&lt;&gt;"","d","")</f>
        <v>0</v>
      </c>
      <c r="T191" s="10">
        <f>IF(L191&lt;&gt;"","e","")</f>
        <v>0</v>
      </c>
      <c r="U191" s="10">
        <f>IF(M191&lt;&gt;"","f","")</f>
        <v>0</v>
      </c>
      <c r="V191" s="10">
        <f>IF(N191&lt;&gt;"","g","")</f>
        <v>0</v>
      </c>
      <c r="W191" s="10">
        <f>P191&amp;Q191&amp;R191&amp;S191&amp;T191&amp;U191&amp;V191</f>
        <v>0</v>
      </c>
      <c r="X191" s="10">
        <f>IF(W191="","",VLOOKUP(W191,AA2:AD58,2,0))</f>
        <v>0</v>
      </c>
      <c r="Y191" s="10">
        <f>IF(X191="","",VLOOKUP(W191,AA2:AD58,3,0))</f>
        <v>0</v>
      </c>
      <c r="Z191" s="10">
        <f>IF(Y191="","",VLOOKUP(W191,AA2:AD58,4,0))</f>
        <v>0</v>
      </c>
    </row>
    <row r="192" spans="1:26" ht="30" customHeight="1">
      <c r="A192" s="9">
        <v>189</v>
      </c>
      <c r="B192" s="9" t="s">
        <v>14</v>
      </c>
      <c r="C192" s="9" t="s">
        <v>247</v>
      </c>
      <c r="D192" s="9"/>
      <c r="E192" s="9" t="s">
        <v>39</v>
      </c>
      <c r="F192" s="9" t="s">
        <v>249</v>
      </c>
      <c r="G192" s="9"/>
      <c r="H192" s="9" t="s">
        <v>42</v>
      </c>
      <c r="I192" s="9"/>
      <c r="J192" s="9"/>
      <c r="K192" s="9"/>
      <c r="L192" s="9"/>
      <c r="M192" s="9"/>
      <c r="N192" s="9"/>
      <c r="O192" s="9"/>
      <c r="P192" s="10">
        <f>IF(H192&lt;&gt;"","a","")</f>
        <v>0</v>
      </c>
      <c r="Q192" s="10">
        <f>IF(I192&lt;&gt;"","b","")</f>
        <v>0</v>
      </c>
      <c r="R192" s="10">
        <f>IF(J192&lt;&gt;"","c","")</f>
        <v>0</v>
      </c>
      <c r="S192" s="10">
        <f>IF(K192&lt;&gt;"","d","")</f>
        <v>0</v>
      </c>
      <c r="T192" s="10">
        <f>IF(L192&lt;&gt;"","e","")</f>
        <v>0</v>
      </c>
      <c r="U192" s="10">
        <f>IF(M192&lt;&gt;"","f","")</f>
        <v>0</v>
      </c>
      <c r="V192" s="10">
        <f>IF(N192&lt;&gt;"","g","")</f>
        <v>0</v>
      </c>
      <c r="W192" s="10">
        <f>P192&amp;Q192&amp;R192&amp;S192&amp;T192&amp;U192&amp;V192</f>
        <v>0</v>
      </c>
      <c r="X192" s="10">
        <f>IF(W192="","",VLOOKUP(W192,AA2:AD58,2,0))</f>
        <v>0</v>
      </c>
      <c r="Y192" s="10">
        <f>IF(X192="","",VLOOKUP(W192,AA2:AD58,3,0))</f>
        <v>0</v>
      </c>
      <c r="Z192" s="10">
        <f>IF(Y192="","",VLOOKUP(W192,AA2:AD58,4,0))</f>
        <v>0</v>
      </c>
    </row>
    <row r="193" spans="1:26" ht="30" customHeight="1">
      <c r="A193" s="9">
        <v>190</v>
      </c>
      <c r="B193" s="9" t="s">
        <v>14</v>
      </c>
      <c r="C193" s="9" t="s">
        <v>250</v>
      </c>
      <c r="D193" s="9"/>
      <c r="E193" s="9" t="s">
        <v>39</v>
      </c>
      <c r="F193" s="9" t="s">
        <v>249</v>
      </c>
      <c r="G193" s="9"/>
      <c r="H193" s="9" t="s">
        <v>42</v>
      </c>
      <c r="I193" s="9"/>
      <c r="J193" s="9"/>
      <c r="K193" s="9"/>
      <c r="L193" s="9"/>
      <c r="M193" s="9"/>
      <c r="N193" s="9"/>
      <c r="O193" s="9"/>
      <c r="P193" s="10">
        <f>IF(H193&lt;&gt;"","a","")</f>
        <v>0</v>
      </c>
      <c r="Q193" s="10">
        <f>IF(I193&lt;&gt;"","b","")</f>
        <v>0</v>
      </c>
      <c r="R193" s="10">
        <f>IF(J193&lt;&gt;"","c","")</f>
        <v>0</v>
      </c>
      <c r="S193" s="10">
        <f>IF(K193&lt;&gt;"","d","")</f>
        <v>0</v>
      </c>
      <c r="T193" s="10">
        <f>IF(L193&lt;&gt;"","e","")</f>
        <v>0</v>
      </c>
      <c r="U193" s="10">
        <f>IF(M193&lt;&gt;"","f","")</f>
        <v>0</v>
      </c>
      <c r="V193" s="10">
        <f>IF(N193&lt;&gt;"","g","")</f>
        <v>0</v>
      </c>
      <c r="W193" s="10">
        <f>P193&amp;Q193&amp;R193&amp;S193&amp;T193&amp;U193&amp;V193</f>
        <v>0</v>
      </c>
      <c r="X193" s="10">
        <f>IF(W193="","",VLOOKUP(W193,AA2:AD58,2,0))</f>
        <v>0</v>
      </c>
      <c r="Y193" s="10">
        <f>IF(X193="","",VLOOKUP(W193,AA2:AD58,3,0))</f>
        <v>0</v>
      </c>
      <c r="Z193" s="10">
        <f>IF(Y193="","",VLOOKUP(W193,AA2:AD58,4,0))</f>
        <v>0</v>
      </c>
    </row>
    <row r="194" spans="1:26" ht="30" customHeight="1">
      <c r="A194" s="9">
        <v>191</v>
      </c>
      <c r="B194" s="9" t="s">
        <v>14</v>
      </c>
      <c r="C194" s="9" t="s">
        <v>163</v>
      </c>
      <c r="D194" s="9"/>
      <c r="E194" s="9" t="s">
        <v>39</v>
      </c>
      <c r="F194" s="9" t="s">
        <v>249</v>
      </c>
      <c r="G194" s="9"/>
      <c r="H194" s="9" t="s">
        <v>42</v>
      </c>
      <c r="I194" s="9"/>
      <c r="J194" s="9"/>
      <c r="K194" s="9"/>
      <c r="L194" s="9"/>
      <c r="M194" s="9"/>
      <c r="N194" s="9"/>
      <c r="O194" s="9"/>
      <c r="P194" s="10">
        <f>IF(H194&lt;&gt;"","a","")</f>
        <v>0</v>
      </c>
      <c r="Q194" s="10">
        <f>IF(I194&lt;&gt;"","b","")</f>
        <v>0</v>
      </c>
      <c r="R194" s="10">
        <f>IF(J194&lt;&gt;"","c","")</f>
        <v>0</v>
      </c>
      <c r="S194" s="10">
        <f>IF(K194&lt;&gt;"","d","")</f>
        <v>0</v>
      </c>
      <c r="T194" s="10">
        <f>IF(L194&lt;&gt;"","e","")</f>
        <v>0</v>
      </c>
      <c r="U194" s="10">
        <f>IF(M194&lt;&gt;"","f","")</f>
        <v>0</v>
      </c>
      <c r="V194" s="10">
        <f>IF(N194&lt;&gt;"","g","")</f>
        <v>0</v>
      </c>
      <c r="W194" s="10">
        <f>P194&amp;Q194&amp;R194&amp;S194&amp;T194&amp;U194&amp;V194</f>
        <v>0</v>
      </c>
      <c r="X194" s="10">
        <f>IF(W194="","",VLOOKUP(W194,AA2:AD58,2,0))</f>
        <v>0</v>
      </c>
      <c r="Y194" s="10">
        <f>IF(X194="","",VLOOKUP(W194,AA2:AD58,3,0))</f>
        <v>0</v>
      </c>
      <c r="Z194" s="10">
        <f>IF(Y194="","",VLOOKUP(W194,AA2:AD58,4,0))</f>
        <v>0</v>
      </c>
    </row>
    <row r="195" spans="1:26" ht="30" customHeight="1">
      <c r="A195" s="9">
        <v>192</v>
      </c>
      <c r="B195" s="9" t="s">
        <v>14</v>
      </c>
      <c r="C195" s="9" t="s">
        <v>251</v>
      </c>
      <c r="D195" s="9"/>
      <c r="E195" s="9" t="s">
        <v>39</v>
      </c>
      <c r="F195" s="9" t="s">
        <v>249</v>
      </c>
      <c r="G195" s="9"/>
      <c r="H195" s="9" t="s">
        <v>42</v>
      </c>
      <c r="I195" s="9"/>
      <c r="J195" s="9"/>
      <c r="K195" s="9"/>
      <c r="L195" s="9"/>
      <c r="M195" s="9"/>
      <c r="N195" s="9"/>
      <c r="O195" s="9"/>
      <c r="P195" s="10">
        <f>IF(H195&lt;&gt;"","a","")</f>
        <v>0</v>
      </c>
      <c r="Q195" s="10">
        <f>IF(I195&lt;&gt;"","b","")</f>
        <v>0</v>
      </c>
      <c r="R195" s="10">
        <f>IF(J195&lt;&gt;"","c","")</f>
        <v>0</v>
      </c>
      <c r="S195" s="10">
        <f>IF(K195&lt;&gt;"","d","")</f>
        <v>0</v>
      </c>
      <c r="T195" s="10">
        <f>IF(L195&lt;&gt;"","e","")</f>
        <v>0</v>
      </c>
      <c r="U195" s="10">
        <f>IF(M195&lt;&gt;"","f","")</f>
        <v>0</v>
      </c>
      <c r="V195" s="10">
        <f>IF(N195&lt;&gt;"","g","")</f>
        <v>0</v>
      </c>
      <c r="W195" s="10">
        <f>P195&amp;Q195&amp;R195&amp;S195&amp;T195&amp;U195&amp;V195</f>
        <v>0</v>
      </c>
      <c r="X195" s="10">
        <f>IF(W195="","",VLOOKUP(W195,AA2:AD58,2,0))</f>
        <v>0</v>
      </c>
      <c r="Y195" s="10">
        <f>IF(X195="","",VLOOKUP(W195,AA2:AD58,3,0))</f>
        <v>0</v>
      </c>
      <c r="Z195" s="10">
        <f>IF(Y195="","",VLOOKUP(W195,AA2:AD58,4,0))</f>
        <v>0</v>
      </c>
    </row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4"/>
  <sheetViews>
    <sheetView workbookViewId="0"/>
  </sheetViews>
  <sheetFormatPr defaultRowHeight="15"/>
  <cols>
    <col min="1" max="1" width="18.5703125" customWidth="1"/>
    <col min="2" max="2" width="26.5703125" customWidth="1"/>
    <col min="3" max="3" width="11.28515625" customWidth="1"/>
    <col min="4" max="4" width="9.42578125" customWidth="1"/>
    <col min="5" max="5" width="13.7109375" customWidth="1"/>
    <col min="6" max="6" width="11.28515625" customWidth="1"/>
    <col min="7" max="7" width="22.7109375" customWidth="1"/>
    <col min="8" max="8" width="35.85546875" customWidth="1"/>
    <col min="9" max="9" width="11.5703125" customWidth="1"/>
    <col min="10" max="10" width="13.28515625" customWidth="1"/>
    <col min="11" max="11" width="10.85546875" customWidth="1"/>
    <col min="12" max="12" width="13.5703125" customWidth="1"/>
    <col min="13" max="13" width="13.28515625" customWidth="1"/>
    <col min="14" max="15" width="9.42578125" customWidth="1"/>
    <col min="16" max="29" width="13.7109375" customWidth="1"/>
  </cols>
  <sheetData>
    <row r="1" spans="6:16">
      <c r="F1" s="7" t="s">
        <v>24</v>
      </c>
      <c r="G1" s="7" t="s">
        <v>331</v>
      </c>
      <c r="H1" s="7" t="s">
        <v>332</v>
      </c>
      <c r="I1" s="7" t="s">
        <v>333</v>
      </c>
      <c r="J1" s="7" t="s">
        <v>334</v>
      </c>
      <c r="K1" s="7" t="s">
        <v>335</v>
      </c>
      <c r="L1" s="7" t="s">
        <v>336</v>
      </c>
      <c r="M1" s="7" t="s">
        <v>337</v>
      </c>
      <c r="N1" s="7" t="s">
        <v>338</v>
      </c>
      <c r="O1" s="7" t="s">
        <v>339</v>
      </c>
      <c r="P1" s="7" t="s">
        <v>340</v>
      </c>
    </row>
    <row r="2" spans="6:16">
      <c r="F2" s="11" t="s">
        <v>341</v>
      </c>
      <c r="G2" s="9" t="s">
        <v>342</v>
      </c>
      <c r="H2" s="12" t="s">
        <v>343</v>
      </c>
      <c r="I2" s="11" t="s">
        <v>344</v>
      </c>
      <c r="J2" s="11"/>
      <c r="K2" s="11"/>
      <c r="L2" s="11"/>
      <c r="M2" s="11"/>
      <c r="N2" s="11"/>
      <c r="O2" s="11"/>
      <c r="P2" s="11" t="s">
        <v>42</v>
      </c>
    </row>
    <row r="3" spans="6:16">
      <c r="F3" s="11" t="s">
        <v>65</v>
      </c>
      <c r="G3" s="9" t="s">
        <v>345</v>
      </c>
      <c r="H3" s="12" t="s">
        <v>346</v>
      </c>
      <c r="I3" s="11" t="s">
        <v>344</v>
      </c>
      <c r="J3" s="11"/>
      <c r="K3" s="11"/>
      <c r="L3" s="11"/>
      <c r="M3" s="11"/>
      <c r="N3" s="11"/>
      <c r="O3" s="11"/>
      <c r="P3" s="11" t="s">
        <v>42</v>
      </c>
    </row>
    <row r="4" spans="6:16">
      <c r="F4" s="11" t="s">
        <v>73</v>
      </c>
      <c r="G4" s="9" t="s">
        <v>347</v>
      </c>
      <c r="H4" s="12" t="s">
        <v>348</v>
      </c>
      <c r="I4" s="11" t="s">
        <v>344</v>
      </c>
      <c r="J4" s="11"/>
      <c r="K4" s="11"/>
      <c r="L4" s="11"/>
      <c r="M4" s="11"/>
      <c r="N4" s="11"/>
      <c r="O4" s="11"/>
      <c r="P4" s="11" t="s">
        <v>42</v>
      </c>
    </row>
    <row r="5" spans="6:16">
      <c r="F5" s="11" t="s">
        <v>84</v>
      </c>
      <c r="G5" s="9" t="s">
        <v>349</v>
      </c>
      <c r="H5" s="12" t="s">
        <v>350</v>
      </c>
      <c r="I5" s="11" t="s">
        <v>39</v>
      </c>
      <c r="J5" s="11">
        <v>3</v>
      </c>
      <c r="K5" s="11">
        <v>3</v>
      </c>
      <c r="L5" s="11">
        <v>4</v>
      </c>
      <c r="M5" s="11">
        <v>3</v>
      </c>
      <c r="N5" s="11">
        <v>3</v>
      </c>
      <c r="O5" s="11">
        <v>16</v>
      </c>
      <c r="P5" s="11" t="s">
        <v>42</v>
      </c>
    </row>
    <row r="6" spans="6:16">
      <c r="F6" s="11" t="s">
        <v>351</v>
      </c>
      <c r="G6" s="9" t="s">
        <v>352</v>
      </c>
      <c r="H6" s="12" t="s">
        <v>353</v>
      </c>
      <c r="I6" s="11" t="s">
        <v>344</v>
      </c>
      <c r="J6" s="11"/>
      <c r="K6" s="11"/>
      <c r="L6" s="11">
        <v>1</v>
      </c>
      <c r="M6" s="11"/>
      <c r="N6" s="11"/>
      <c r="O6" s="11"/>
      <c r="P6" s="11" t="s">
        <v>42</v>
      </c>
    </row>
    <row r="7" spans="6:16">
      <c r="F7" s="11" t="s">
        <v>354</v>
      </c>
      <c r="G7" s="9" t="s">
        <v>355</v>
      </c>
      <c r="H7" s="12" t="s">
        <v>356</v>
      </c>
      <c r="I7" s="11" t="s">
        <v>344</v>
      </c>
      <c r="J7" s="11"/>
      <c r="K7" s="11"/>
      <c r="L7" s="11"/>
      <c r="M7" s="11"/>
      <c r="N7" s="11"/>
      <c r="O7" s="11"/>
      <c r="P7" s="11" t="s">
        <v>42</v>
      </c>
    </row>
    <row r="8" spans="6:16">
      <c r="F8" s="11" t="s">
        <v>357</v>
      </c>
      <c r="G8" s="9" t="s">
        <v>358</v>
      </c>
      <c r="H8" s="12" t="s">
        <v>359</v>
      </c>
      <c r="I8" s="11" t="s">
        <v>344</v>
      </c>
      <c r="J8" s="11"/>
      <c r="K8" s="11"/>
      <c r="L8" s="11"/>
      <c r="M8" s="11"/>
      <c r="N8" s="11"/>
      <c r="O8" s="11"/>
      <c r="P8" s="11" t="s">
        <v>42</v>
      </c>
    </row>
    <row r="9" spans="6:16">
      <c r="F9" s="11" t="s">
        <v>360</v>
      </c>
      <c r="G9" s="9" t="s">
        <v>361</v>
      </c>
      <c r="H9" s="12" t="s">
        <v>362</v>
      </c>
      <c r="I9" s="11" t="s">
        <v>344</v>
      </c>
      <c r="J9" s="11"/>
      <c r="K9" s="11"/>
      <c r="L9" s="11"/>
      <c r="M9" s="11"/>
      <c r="N9" s="11"/>
      <c r="O9" s="11"/>
      <c r="P9" s="11" t="s">
        <v>42</v>
      </c>
    </row>
    <row r="10" spans="6:16">
      <c r="F10" s="11" t="s">
        <v>363</v>
      </c>
      <c r="G10" s="9" t="s">
        <v>364</v>
      </c>
      <c r="H10" s="12" t="s">
        <v>365</v>
      </c>
      <c r="I10" s="11" t="s">
        <v>344</v>
      </c>
      <c r="J10" s="11"/>
      <c r="K10" s="11"/>
      <c r="L10" s="11"/>
      <c r="M10" s="11"/>
      <c r="N10" s="11"/>
      <c r="O10" s="11"/>
      <c r="P10" s="11" t="s">
        <v>42</v>
      </c>
    </row>
    <row r="11" spans="6:16">
      <c r="F11" s="11" t="s">
        <v>366</v>
      </c>
      <c r="G11" s="9" t="s">
        <v>367</v>
      </c>
      <c r="H11" s="12" t="s">
        <v>368</v>
      </c>
      <c r="I11" s="11" t="s">
        <v>344</v>
      </c>
      <c r="J11" s="11"/>
      <c r="K11" s="11"/>
      <c r="L11" s="11"/>
      <c r="M11" s="11"/>
      <c r="N11" s="11"/>
      <c r="O11" s="11"/>
      <c r="P11" s="11" t="s">
        <v>42</v>
      </c>
    </row>
    <row r="12" spans="6:16">
      <c r="F12" s="11" t="s">
        <v>369</v>
      </c>
      <c r="G12" s="9" t="s">
        <v>370</v>
      </c>
      <c r="H12" s="12" t="s">
        <v>371</v>
      </c>
      <c r="I12" s="11" t="s">
        <v>344</v>
      </c>
      <c r="J12" s="11"/>
      <c r="K12" s="11"/>
      <c r="L12" s="11">
        <v>1</v>
      </c>
      <c r="M12" s="11"/>
      <c r="N12" s="11"/>
      <c r="O12" s="11"/>
      <c r="P12" s="11" t="s">
        <v>42</v>
      </c>
    </row>
    <row r="13" spans="6:16">
      <c r="F13" s="11" t="s">
        <v>372</v>
      </c>
      <c r="G13" s="9" t="s">
        <v>373</v>
      </c>
      <c r="H13" s="12" t="s">
        <v>374</v>
      </c>
      <c r="I13" s="11" t="s">
        <v>344</v>
      </c>
      <c r="J13" s="11"/>
      <c r="K13" s="11"/>
      <c r="L13" s="11"/>
      <c r="M13" s="11"/>
      <c r="N13" s="11"/>
      <c r="O13" s="11"/>
      <c r="P13" s="11" t="s">
        <v>42</v>
      </c>
    </row>
    <row r="14" spans="6:16">
      <c r="F14" s="11" t="s">
        <v>375</v>
      </c>
      <c r="G14" s="9" t="s">
        <v>376</v>
      </c>
      <c r="H14" s="12" t="s">
        <v>377</v>
      </c>
      <c r="I14" s="11" t="s">
        <v>344</v>
      </c>
      <c r="J14" s="11"/>
      <c r="K14" s="11"/>
      <c r="L14" s="11"/>
      <c r="M14" s="11"/>
      <c r="N14" s="11"/>
      <c r="O14" s="11"/>
      <c r="P14" s="11" t="s">
        <v>42</v>
      </c>
    </row>
    <row r="15" spans="6:16">
      <c r="F15" s="11" t="s">
        <v>378</v>
      </c>
      <c r="G15" s="9" t="s">
        <v>379</v>
      </c>
      <c r="H15" s="12" t="s">
        <v>380</v>
      </c>
      <c r="I15" s="11" t="s">
        <v>344</v>
      </c>
      <c r="J15" s="11"/>
      <c r="K15" s="11"/>
      <c r="L15" s="11">
        <v>1</v>
      </c>
      <c r="M15" s="11"/>
      <c r="N15" s="11"/>
      <c r="O15" s="11"/>
      <c r="P15" s="11" t="s">
        <v>42</v>
      </c>
    </row>
    <row r="16" spans="6:16">
      <c r="F16" s="11" t="s">
        <v>381</v>
      </c>
      <c r="G16" s="9" t="s">
        <v>382</v>
      </c>
      <c r="H16" s="12" t="s">
        <v>383</v>
      </c>
      <c r="I16" s="11" t="s">
        <v>344</v>
      </c>
      <c r="J16" s="11"/>
      <c r="K16" s="11"/>
      <c r="L16" s="11">
        <v>1</v>
      </c>
      <c r="M16" s="11"/>
      <c r="N16" s="11"/>
      <c r="O16" s="11"/>
      <c r="P16" s="11" t="s">
        <v>42</v>
      </c>
    </row>
    <row r="17" spans="1:16">
      <c r="F17" s="11" t="s">
        <v>384</v>
      </c>
      <c r="G17" s="9" t="s">
        <v>385</v>
      </c>
      <c r="H17" s="12" t="s">
        <v>386</v>
      </c>
      <c r="I17" s="11" t="s">
        <v>344</v>
      </c>
      <c r="J17" s="11"/>
      <c r="K17" s="11"/>
      <c r="L17" s="11">
        <v>1</v>
      </c>
      <c r="M17" s="11"/>
      <c r="N17" s="11"/>
      <c r="O17" s="11"/>
      <c r="P17" s="11" t="s">
        <v>42</v>
      </c>
    </row>
    <row r="18" spans="1:16">
      <c r="F18" s="11" t="s">
        <v>387</v>
      </c>
      <c r="G18" s="9" t="s">
        <v>388</v>
      </c>
      <c r="H18" s="12" t="s">
        <v>389</v>
      </c>
      <c r="I18" s="11" t="s">
        <v>344</v>
      </c>
      <c r="J18" s="11"/>
      <c r="K18" s="11"/>
      <c r="L18" s="11">
        <v>1</v>
      </c>
      <c r="M18" s="11"/>
      <c r="N18" s="11"/>
      <c r="O18" s="11"/>
      <c r="P18" s="11" t="s">
        <v>42</v>
      </c>
    </row>
    <row r="19" spans="1:16">
      <c r="F19" s="11" t="s">
        <v>390</v>
      </c>
      <c r="G19" s="9" t="s">
        <v>391</v>
      </c>
      <c r="H19" s="12" t="s">
        <v>392</v>
      </c>
      <c r="I19" s="11" t="s">
        <v>344</v>
      </c>
      <c r="J19" s="11"/>
      <c r="K19" s="11"/>
      <c r="L19" s="11">
        <v>1</v>
      </c>
      <c r="M19" s="11"/>
      <c r="N19" s="11"/>
      <c r="O19" s="11"/>
      <c r="P19" s="11" t="s">
        <v>42</v>
      </c>
    </row>
    <row r="20" spans="1:16">
      <c r="F20" s="11" t="s">
        <v>393</v>
      </c>
      <c r="G20" s="9" t="s">
        <v>394</v>
      </c>
      <c r="H20" s="12" t="s">
        <v>395</v>
      </c>
      <c r="I20" s="11" t="s">
        <v>344</v>
      </c>
      <c r="J20" s="11"/>
      <c r="K20" s="11"/>
      <c r="L20" s="11">
        <v>1</v>
      </c>
      <c r="M20" s="11"/>
      <c r="N20" s="11"/>
      <c r="O20" s="11"/>
      <c r="P20" s="11" t="s">
        <v>42</v>
      </c>
    </row>
    <row r="21" spans="1:16">
      <c r="A21" s="13" t="s">
        <v>302</v>
      </c>
      <c r="B21" s="13" t="s">
        <v>303</v>
      </c>
      <c r="C21" s="13" t="s">
        <v>304</v>
      </c>
      <c r="F21" s="11" t="s">
        <v>396</v>
      </c>
      <c r="G21" s="9" t="s">
        <v>397</v>
      </c>
      <c r="H21" s="12" t="s">
        <v>398</v>
      </c>
      <c r="I21" s="11" t="s">
        <v>344</v>
      </c>
      <c r="J21" s="11"/>
      <c r="K21" s="11"/>
      <c r="L21" s="11"/>
      <c r="M21" s="11"/>
      <c r="N21" s="11"/>
      <c r="O21" s="11"/>
      <c r="P21" s="11" t="s">
        <v>42</v>
      </c>
    </row>
    <row r="22" spans="1:16">
      <c r="A22" s="11" t="s">
        <v>305</v>
      </c>
      <c r="B22" s="14" t="s">
        <v>310</v>
      </c>
      <c r="C22" s="11">
        <v>5</v>
      </c>
      <c r="F22" s="11" t="s">
        <v>399</v>
      </c>
      <c r="G22" s="9" t="s">
        <v>400</v>
      </c>
      <c r="H22" s="12" t="s">
        <v>401</v>
      </c>
      <c r="I22" s="11" t="s">
        <v>344</v>
      </c>
      <c r="J22" s="11"/>
      <c r="K22" s="11"/>
      <c r="L22" s="11">
        <v>1</v>
      </c>
      <c r="M22" s="11"/>
      <c r="N22" s="11"/>
      <c r="O22" s="11"/>
      <c r="P22" s="11" t="s">
        <v>42</v>
      </c>
    </row>
    <row r="23" spans="1:16">
      <c r="A23" s="11"/>
      <c r="B23" s="14" t="s">
        <v>311</v>
      </c>
      <c r="C23" s="11">
        <v>3</v>
      </c>
      <c r="F23" s="11" t="s">
        <v>402</v>
      </c>
      <c r="G23" s="9" t="s">
        <v>403</v>
      </c>
      <c r="H23" s="12" t="s">
        <v>404</v>
      </c>
      <c r="I23" s="11" t="s">
        <v>39</v>
      </c>
      <c r="J23" s="11">
        <v>3</v>
      </c>
      <c r="K23" s="11">
        <v>3</v>
      </c>
      <c r="L23" s="11">
        <v>1</v>
      </c>
      <c r="M23" s="11"/>
      <c r="N23" s="11"/>
      <c r="O23" s="11">
        <v>7</v>
      </c>
      <c r="P23" s="11" t="s">
        <v>405</v>
      </c>
    </row>
    <row r="24" spans="1:16">
      <c r="A24" s="11"/>
      <c r="B24" s="14" t="s">
        <v>312</v>
      </c>
      <c r="C24" s="11">
        <v>1</v>
      </c>
    </row>
    <row r="25" spans="1:16">
      <c r="A25" s="11"/>
      <c r="B25" s="14" t="s">
        <v>312</v>
      </c>
      <c r="C25" s="11">
        <v>0</v>
      </c>
    </row>
    <row r="26" spans="1:16">
      <c r="A26" s="11" t="s">
        <v>306</v>
      </c>
      <c r="B26" s="14" t="s">
        <v>313</v>
      </c>
      <c r="C26" s="11">
        <v>5</v>
      </c>
    </row>
    <row r="27" spans="1:16">
      <c r="A27" s="11"/>
      <c r="B27" s="14" t="s">
        <v>314</v>
      </c>
      <c r="C27" s="11">
        <v>4</v>
      </c>
    </row>
    <row r="28" spans="1:16">
      <c r="A28" s="11"/>
      <c r="B28" s="14" t="s">
        <v>315</v>
      </c>
      <c r="C28" s="11">
        <v>3</v>
      </c>
    </row>
    <row r="29" spans="1:16">
      <c r="A29" s="11"/>
      <c r="B29" s="14" t="s">
        <v>316</v>
      </c>
      <c r="C29" s="11">
        <v>2</v>
      </c>
    </row>
    <row r="30" spans="1:16">
      <c r="A30" s="11"/>
      <c r="B30" s="14" t="s">
        <v>317</v>
      </c>
      <c r="C30" s="11">
        <v>1</v>
      </c>
    </row>
    <row r="31" spans="1:16">
      <c r="A31" s="11"/>
      <c r="B31" s="14" t="s">
        <v>318</v>
      </c>
      <c r="C31" s="11">
        <v>0</v>
      </c>
    </row>
    <row r="32" spans="1:16">
      <c r="A32" s="11" t="s">
        <v>307</v>
      </c>
      <c r="B32" s="14" t="s">
        <v>319</v>
      </c>
      <c r="C32" s="11">
        <v>5</v>
      </c>
    </row>
    <row r="33" spans="1:3">
      <c r="A33" s="11"/>
      <c r="B33" s="14" t="s">
        <v>320</v>
      </c>
      <c r="C33" s="11">
        <v>4</v>
      </c>
    </row>
    <row r="34" spans="1:3">
      <c r="A34" s="11"/>
      <c r="B34" s="14" t="s">
        <v>321</v>
      </c>
      <c r="C34" s="11">
        <v>3</v>
      </c>
    </row>
    <row r="35" spans="1:3">
      <c r="A35" s="11"/>
      <c r="B35" s="14" t="s">
        <v>322</v>
      </c>
      <c r="C35" s="11">
        <v>2</v>
      </c>
    </row>
    <row r="36" spans="1:3">
      <c r="A36" s="11"/>
      <c r="B36" s="14" t="s">
        <v>323</v>
      </c>
      <c r="C36" s="11">
        <v>1</v>
      </c>
    </row>
    <row r="37" spans="1:3">
      <c r="A37" s="11" t="s">
        <v>308</v>
      </c>
      <c r="B37" s="14" t="s">
        <v>324</v>
      </c>
      <c r="C37" s="11">
        <v>5</v>
      </c>
    </row>
    <row r="38" spans="1:3">
      <c r="A38" s="11"/>
      <c r="B38" s="14" t="s">
        <v>325</v>
      </c>
      <c r="C38" s="11">
        <v>3</v>
      </c>
    </row>
    <row r="39" spans="1:3">
      <c r="A39" s="11"/>
      <c r="B39" s="14" t="s">
        <v>326</v>
      </c>
      <c r="C39" s="11">
        <v>1</v>
      </c>
    </row>
    <row r="40" spans="1:3">
      <c r="A40" s="11"/>
      <c r="B40" s="14" t="s">
        <v>327</v>
      </c>
      <c r="C40" s="11">
        <v>0</v>
      </c>
    </row>
    <row r="41" spans="1:3">
      <c r="A41" s="11" t="s">
        <v>309</v>
      </c>
      <c r="B41" s="14" t="s">
        <v>328</v>
      </c>
      <c r="C41" s="11">
        <v>5</v>
      </c>
    </row>
    <row r="42" spans="1:3">
      <c r="A42" s="11"/>
      <c r="B42" s="14" t="s">
        <v>329</v>
      </c>
      <c r="C42" s="11">
        <v>3</v>
      </c>
    </row>
    <row r="43" spans="1:3">
      <c r="A43" s="11"/>
      <c r="B43" s="14" t="s">
        <v>330</v>
      </c>
      <c r="C43" s="11">
        <v>1</v>
      </c>
    </row>
    <row r="44" spans="1:3">
      <c r="A44" s="11"/>
      <c r="B44" s="14" t="s">
        <v>327</v>
      </c>
      <c r="C44" s="11">
        <v>0</v>
      </c>
    </row>
  </sheetData>
  <mergeCells count="5">
    <mergeCell ref="A22:A25"/>
    <mergeCell ref="A26:A31"/>
    <mergeCell ref="A32:A36"/>
    <mergeCell ref="A37:A40"/>
    <mergeCell ref="A41:A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200"/>
  <sheetViews>
    <sheetView workbookViewId="0"/>
  </sheetViews>
  <sheetFormatPr defaultRowHeight="15"/>
  <cols>
    <col min="1" max="1" width="22.42578125" customWidth="1"/>
    <col min="2" max="2" width="20.7109375" customWidth="1"/>
    <col min="3" max="3" width="27.85546875" customWidth="1"/>
    <col min="4" max="4" width="22.42578125" customWidth="1"/>
    <col min="5" max="6" width="20.7109375" customWidth="1"/>
    <col min="7" max="8" width="29.42578125" customWidth="1"/>
    <col min="9" max="9" width="22.42578125" customWidth="1"/>
    <col min="10" max="10" width="24.5703125" customWidth="1"/>
    <col min="11" max="11" width="22.42578125" customWidth="1"/>
    <col min="12" max="13" width="20.7109375" customWidth="1"/>
    <col min="14" max="15" width="16.5703125" customWidth="1"/>
    <col min="16" max="29" width="20.7109375" customWidth="1"/>
    <col min="31" max="39" width="0" hidden="1" customWidth="1"/>
  </cols>
  <sheetData>
    <row r="1" spans="1:39">
      <c r="A1" s="7" t="s">
        <v>19</v>
      </c>
      <c r="B1" s="7" t="s">
        <v>20</v>
      </c>
      <c r="C1" s="7" t="s">
        <v>21</v>
      </c>
      <c r="D1" s="7" t="s">
        <v>22</v>
      </c>
      <c r="E1" s="7" t="s">
        <v>406</v>
      </c>
      <c r="F1" s="7" t="s">
        <v>24</v>
      </c>
      <c r="G1" s="7" t="s">
        <v>408</v>
      </c>
      <c r="H1" s="7" t="s">
        <v>409</v>
      </c>
      <c r="I1" s="7" t="s">
        <v>410</v>
      </c>
      <c r="J1" s="7" t="s">
        <v>414</v>
      </c>
      <c r="K1" s="7"/>
      <c r="L1" s="7"/>
      <c r="M1" s="7"/>
      <c r="N1" s="7"/>
      <c r="O1" s="7"/>
      <c r="P1" s="7" t="s">
        <v>420</v>
      </c>
      <c r="Q1" s="7"/>
      <c r="R1" s="7"/>
      <c r="S1" s="7"/>
      <c r="T1" s="7"/>
      <c r="U1" s="7"/>
      <c r="V1" s="7" t="s">
        <v>421</v>
      </c>
      <c r="W1" s="7"/>
      <c r="X1" s="7"/>
      <c r="Y1" s="7"/>
      <c r="Z1" s="7"/>
      <c r="AA1" s="7"/>
      <c r="AB1" s="7" t="s">
        <v>411</v>
      </c>
      <c r="AC1" s="7" t="s">
        <v>412</v>
      </c>
      <c r="AD1" s="7" t="s">
        <v>413</v>
      </c>
    </row>
    <row r="2" spans="1:39">
      <c r="A2" s="7"/>
      <c r="B2" s="7"/>
      <c r="C2" s="7"/>
      <c r="D2" s="7"/>
      <c r="E2" s="7"/>
      <c r="F2" s="7" t="s">
        <v>407</v>
      </c>
      <c r="G2" s="7" t="s">
        <v>28</v>
      </c>
      <c r="H2" s="7"/>
      <c r="I2" s="7"/>
      <c r="J2" s="7" t="s">
        <v>414</v>
      </c>
      <c r="K2" s="7" t="s">
        <v>415</v>
      </c>
      <c r="L2" s="7" t="s">
        <v>416</v>
      </c>
      <c r="M2" s="7" t="s">
        <v>417</v>
      </c>
      <c r="N2" s="7" t="s">
        <v>418</v>
      </c>
      <c r="O2" s="7" t="s">
        <v>419</v>
      </c>
      <c r="P2" s="7" t="s">
        <v>420</v>
      </c>
      <c r="Q2" s="7" t="s">
        <v>415</v>
      </c>
      <c r="R2" s="7" t="s">
        <v>416</v>
      </c>
      <c r="S2" s="7" t="s">
        <v>417</v>
      </c>
      <c r="T2" s="7" t="s">
        <v>418</v>
      </c>
      <c r="U2" s="7" t="s">
        <v>419</v>
      </c>
      <c r="V2" s="7" t="s">
        <v>421</v>
      </c>
      <c r="W2" s="7" t="s">
        <v>415</v>
      </c>
      <c r="X2" s="7" t="s">
        <v>416</v>
      </c>
      <c r="Y2" s="7" t="s">
        <v>417</v>
      </c>
      <c r="Z2" s="7" t="s">
        <v>418</v>
      </c>
      <c r="AA2" s="7" t="s">
        <v>419</v>
      </c>
      <c r="AB2" s="7"/>
      <c r="AC2" s="7"/>
      <c r="AD2" s="7"/>
    </row>
    <row r="3" spans="1:39" ht="30" customHeight="1">
      <c r="A3" s="8">
        <f>IF('2-定性盤查'!A4&lt;&gt;"",'2-定性盤查'!A4,"")</f>
        <v>0</v>
      </c>
      <c r="B3" s="8">
        <f>IF('2-定性盤查'!B4&lt;&gt;"",'2-定性盤查'!B4,"")</f>
        <v>0</v>
      </c>
      <c r="C3" s="8">
        <f>IF('2-定性盤查'!C4&lt;&gt;"",'2-定性盤查'!C4,"")</f>
        <v>0</v>
      </c>
      <c r="D3" s="8">
        <f>IF('2-定性盤查'!D4&lt;&gt;"",'2-定性盤查'!D4,"")</f>
        <v>0</v>
      </c>
      <c r="E3" s="8">
        <f>IF('2-定性盤查'!E4&lt;&gt;"",'2-定性盤查'!E4,"")</f>
        <v>0</v>
      </c>
      <c r="F3" s="8">
        <f>IF('2-定性盤查'!F4&lt;&gt;"",'2-定性盤查'!F4,"")</f>
        <v>0</v>
      </c>
      <c r="G3" s="8">
        <f>IF('2-定性盤查'!G4&lt;&gt;"",'2-定性盤查'!G4,"")</f>
        <v>0</v>
      </c>
      <c r="H3" s="11" t="s">
        <v>422</v>
      </c>
      <c r="I3" s="11" t="s">
        <v>423</v>
      </c>
      <c r="J3" s="8">
        <f>IF('2-定性盤查'!X4&lt;&gt;"",IF('2-定性盤查'!X4&lt;&gt;0,'2-定性盤查'!X4,""),"")</f>
        <v>0</v>
      </c>
      <c r="K3" s="15">
        <f>'3.1-排放係數'!F3</f>
        <v>0</v>
      </c>
      <c r="L3" s="11">
        <f>'3.1-排放係數'!G3</f>
        <v>0</v>
      </c>
      <c r="M3" s="16">
        <f>IF(J3="","",H3*K3)</f>
        <v>0</v>
      </c>
      <c r="N3" s="11">
        <f>'附表二、含氟氣體之GWP值'!G3</f>
        <v>0</v>
      </c>
      <c r="O3" s="16">
        <f>IF(M3="","",M3*N3)</f>
        <v>0</v>
      </c>
      <c r="P3" s="8">
        <f>IF('2-定性盤查'!Y4&lt;&gt;"",IF('2-定性盤查'!Y4&lt;&gt;0,'2-定性盤查'!Y4,""),"")</f>
        <v>0</v>
      </c>
      <c r="Q3" s="15">
        <f>IF('3.1-排放係數'!J3="", "", '3.1-排放係數'!J3)</f>
        <v>0</v>
      </c>
      <c r="R3" s="11">
        <f>IF(Q3="","",'3.1-排放係數'!K3)</f>
        <v>0</v>
      </c>
      <c r="S3" s="16">
        <f>IF(P3="","",H3*Q3)</f>
        <v>0</v>
      </c>
      <c r="T3" s="11">
        <f>IF(S3="", "", '附表二、含氟氣體之GWP值'!G4)</f>
        <v>0</v>
      </c>
      <c r="U3" s="16">
        <f>IF(S3="","",S3*T3)</f>
        <v>0</v>
      </c>
      <c r="V3" s="8">
        <f>IF('2-定性盤查'!Z4&lt;&gt;"",IF('2-定性盤查'!Z4&lt;&gt;0,'2-定性盤查'!Z4,""),"")</f>
        <v>0</v>
      </c>
      <c r="W3" s="15">
        <f>IF('3.1-排放係數'!N3 ="", "", '3.1-排放係數'!N3)</f>
        <v>0</v>
      </c>
      <c r="X3" s="11">
        <f>IF(W3="","",'3.1-排放係數'!O3)</f>
        <v>0</v>
      </c>
      <c r="Y3" s="16">
        <f>IF(V3="","",H3*W3)</f>
        <v>0</v>
      </c>
      <c r="Z3" s="11">
        <f>IF(Y3="", "", '附表二、含氟氣體之GWP值'!G5)</f>
        <v>0</v>
      </c>
      <c r="AA3" s="16">
        <f>IF(Y3="","",Y3*Z3)</f>
        <v>0</v>
      </c>
      <c r="AB3" s="16">
        <f>IF('2-定性盤查'!E4="是",IF(J3="CO2",SUM(U3,AA3),SUM(O3,U3,AA3)),IF(SUM(O3,U3,AA3)&lt;&gt;0,SUM(O3,U3,AA3),0))</f>
        <v>0</v>
      </c>
      <c r="AC3" s="16">
        <f>IF('2-定性盤查'!E4="是",IF(J3="CO2",O3,""),"")</f>
        <v>0</v>
      </c>
      <c r="AD3" s="17">
        <f>IF(AB3&lt;&gt;"",AB3/'6-彙總表'!$J$5,"")</f>
        <v>0</v>
      </c>
    </row>
    <row r="4" spans="1:39" ht="30" customHeight="1">
      <c r="A4" s="8">
        <f>IF('2-定性盤查'!A5&lt;&gt;"",'2-定性盤查'!A5,"")</f>
        <v>0</v>
      </c>
      <c r="B4" s="8">
        <f>IF('2-定性盤查'!B5&lt;&gt;"",'2-定性盤查'!B5,"")</f>
        <v>0</v>
      </c>
      <c r="C4" s="8">
        <f>IF('2-定性盤查'!C5&lt;&gt;"",'2-定性盤查'!C5,"")</f>
        <v>0</v>
      </c>
      <c r="D4" s="8">
        <f>IF('2-定性盤查'!D5&lt;&gt;"",'2-定性盤查'!D5,"")</f>
        <v>0</v>
      </c>
      <c r="E4" s="8">
        <f>IF('2-定性盤查'!E5&lt;&gt;"",'2-定性盤查'!E5,"")</f>
        <v>0</v>
      </c>
      <c r="F4" s="8">
        <f>IF('2-定性盤查'!F5&lt;&gt;"",'2-定性盤查'!F5,"")</f>
        <v>0</v>
      </c>
      <c r="G4" s="8">
        <f>IF('2-定性盤查'!G5&lt;&gt;"",'2-定性盤查'!G5,"")</f>
        <v>0</v>
      </c>
      <c r="H4" s="11" t="s">
        <v>424</v>
      </c>
      <c r="I4" s="11" t="s">
        <v>425</v>
      </c>
      <c r="J4" s="8">
        <f>IF('2-定性盤查'!X5&lt;&gt;"",IF('2-定性盤查'!X5&lt;&gt;0,'2-定性盤查'!X5,""),"")</f>
        <v>0</v>
      </c>
      <c r="K4" s="15">
        <f>'3.1-排放係數'!F4</f>
        <v>0</v>
      </c>
      <c r="L4" s="11">
        <f>'3.1-排放係數'!G4</f>
        <v>0</v>
      </c>
      <c r="M4" s="16">
        <f>IF(J4="","",H4*K4)</f>
        <v>0</v>
      </c>
      <c r="N4" s="11">
        <f>'附表二、含氟氣體之GWP值'!G3</f>
        <v>0</v>
      </c>
      <c r="O4" s="16">
        <f>IF(M4="","",M4*N4)</f>
        <v>0</v>
      </c>
      <c r="P4" s="8">
        <f>IF('2-定性盤查'!Y5&lt;&gt;"",IF('2-定性盤查'!Y5&lt;&gt;0,'2-定性盤查'!Y5,""),"")</f>
        <v>0</v>
      </c>
      <c r="Q4" s="15">
        <f>IF('3.1-排放係數'!J4="", "", '3.1-排放係數'!J4)</f>
        <v>0</v>
      </c>
      <c r="R4" s="11">
        <f>IF(Q4="","",'3.1-排放係數'!K4)</f>
        <v>0</v>
      </c>
      <c r="S4" s="16">
        <f>IF(P4="","",H4*Q4)</f>
        <v>0</v>
      </c>
      <c r="T4" s="11">
        <f>IF(S4="", "", '附表二、含氟氣體之GWP值'!G4)</f>
        <v>0</v>
      </c>
      <c r="U4" s="16">
        <f>IF(S4="","",S4*T4)</f>
        <v>0</v>
      </c>
      <c r="V4" s="8">
        <f>IF('2-定性盤查'!Z5&lt;&gt;"",IF('2-定性盤查'!Z5&lt;&gt;0,'2-定性盤查'!Z5,""),"")</f>
        <v>0</v>
      </c>
      <c r="W4" s="15">
        <f>IF('3.1-排放係數'!N4 ="", "", '3.1-排放係數'!N4)</f>
        <v>0</v>
      </c>
      <c r="X4" s="11">
        <f>IF(W4="","",'3.1-排放係數'!O4)</f>
        <v>0</v>
      </c>
      <c r="Y4" s="16">
        <f>IF(V4="","",H4*W4)</f>
        <v>0</v>
      </c>
      <c r="Z4" s="11">
        <f>IF(Y4="", "", '附表二、含氟氣體之GWP值'!G5)</f>
        <v>0</v>
      </c>
      <c r="AA4" s="16">
        <f>IF(Y4="","",Y4*Z4)</f>
        <v>0</v>
      </c>
      <c r="AB4" s="16">
        <f>IF('2-定性盤查'!E5="是",IF(J4="CO2",SUM(U4,AA4),SUM(O4,U4,AA4)),IF(SUM(O4,U4,AA4)&lt;&gt;0,SUM(O4,U4,AA4),0))</f>
        <v>0</v>
      </c>
      <c r="AC4" s="16">
        <f>IF('2-定性盤查'!E5="是",IF(J4="CO2",O4,""),"")</f>
        <v>0</v>
      </c>
      <c r="AD4" s="17">
        <f>IF(AB4&lt;&gt;"",AB4/'6-彙總表'!$J$5,"")</f>
        <v>0</v>
      </c>
    </row>
    <row r="5" spans="1:39" ht="30" customHeight="1">
      <c r="A5" s="8">
        <f>IF('2-定性盤查'!A6&lt;&gt;"",'2-定性盤查'!A6,"")</f>
        <v>0</v>
      </c>
      <c r="B5" s="8">
        <f>IF('2-定性盤查'!B6&lt;&gt;"",'2-定性盤查'!B6,"")</f>
        <v>0</v>
      </c>
      <c r="C5" s="8">
        <f>IF('2-定性盤查'!C6&lt;&gt;"",'2-定性盤查'!C6,"")</f>
        <v>0</v>
      </c>
      <c r="D5" s="8">
        <f>IF('2-定性盤查'!D6&lt;&gt;"",'2-定性盤查'!D6,"")</f>
        <v>0</v>
      </c>
      <c r="E5" s="8">
        <f>IF('2-定性盤查'!E6&lt;&gt;"",'2-定性盤查'!E6,"")</f>
        <v>0</v>
      </c>
      <c r="F5" s="8">
        <f>IF('2-定性盤查'!F6&lt;&gt;"",'2-定性盤查'!F6,"")</f>
        <v>0</v>
      </c>
      <c r="G5" s="8">
        <f>IF('2-定性盤查'!G6&lt;&gt;"",'2-定性盤查'!G6,"")</f>
        <v>0</v>
      </c>
      <c r="H5" s="11" t="s">
        <v>426</v>
      </c>
      <c r="I5" s="11" t="s">
        <v>425</v>
      </c>
      <c r="J5" s="8">
        <f>IF('2-定性盤查'!X6&lt;&gt;"",IF('2-定性盤查'!X6&lt;&gt;0,'2-定性盤查'!X6,""),"")</f>
        <v>0</v>
      </c>
      <c r="K5" s="15">
        <f>'3.1-排放係數'!F5</f>
        <v>0</v>
      </c>
      <c r="L5" s="11">
        <f>'3.1-排放係數'!G5</f>
        <v>0</v>
      </c>
      <c r="M5" s="16">
        <f>IF(J5="","",H5*K5)</f>
        <v>0</v>
      </c>
      <c r="N5" s="11">
        <f>'附表二、含氟氣體之GWP值'!G3</f>
        <v>0</v>
      </c>
      <c r="O5" s="16">
        <f>IF(M5="","",M5*N5)</f>
        <v>0</v>
      </c>
      <c r="P5" s="8">
        <f>IF('2-定性盤查'!Y6&lt;&gt;"",IF('2-定性盤查'!Y6&lt;&gt;0,'2-定性盤查'!Y6,""),"")</f>
        <v>0</v>
      </c>
      <c r="Q5" s="15">
        <f>IF('3.1-排放係數'!J5="", "", '3.1-排放係數'!J5)</f>
        <v>0</v>
      </c>
      <c r="R5" s="11">
        <f>IF(Q5="","",'3.1-排放係數'!K5)</f>
        <v>0</v>
      </c>
      <c r="S5" s="16">
        <f>IF(P5="","",H5*Q5)</f>
        <v>0</v>
      </c>
      <c r="T5" s="11">
        <f>IF(S5="", "", '附表二、含氟氣體之GWP值'!G4)</f>
        <v>0</v>
      </c>
      <c r="U5" s="16">
        <f>IF(S5="","",S5*T5)</f>
        <v>0</v>
      </c>
      <c r="V5" s="8">
        <f>IF('2-定性盤查'!Z6&lt;&gt;"",IF('2-定性盤查'!Z6&lt;&gt;0,'2-定性盤查'!Z6,""),"")</f>
        <v>0</v>
      </c>
      <c r="W5" s="15">
        <f>IF('3.1-排放係數'!N5 ="", "", '3.1-排放係數'!N5)</f>
        <v>0</v>
      </c>
      <c r="X5" s="11">
        <f>IF(W5="","",'3.1-排放係數'!O5)</f>
        <v>0</v>
      </c>
      <c r="Y5" s="16">
        <f>IF(V5="","",H5*W5)</f>
        <v>0</v>
      </c>
      <c r="Z5" s="11">
        <f>IF(Y5="", "", '附表二、含氟氣體之GWP值'!G5)</f>
        <v>0</v>
      </c>
      <c r="AA5" s="16">
        <f>IF(Y5="","",Y5*Z5)</f>
        <v>0</v>
      </c>
      <c r="AB5" s="16">
        <f>IF('2-定性盤查'!E6="是",IF(J5="CO2",SUM(U5,AA5),SUM(O5,U5,AA5)),IF(SUM(O5,U5,AA5)&lt;&gt;0,SUM(O5,U5,AA5),0))</f>
        <v>0</v>
      </c>
      <c r="AC5" s="16">
        <f>IF('2-定性盤查'!E6="是",IF(J5="CO2",O5,""),"")</f>
        <v>0</v>
      </c>
      <c r="AD5" s="17">
        <f>IF(AB5&lt;&gt;"",AB5/'6-彙總表'!$J$5,"")</f>
        <v>0</v>
      </c>
    </row>
    <row r="6" spans="1:39" ht="30" customHeight="1">
      <c r="A6" s="8">
        <f>IF('2-定性盤查'!A7&lt;&gt;"",'2-定性盤查'!A7,"")</f>
        <v>0</v>
      </c>
      <c r="B6" s="8">
        <f>IF('2-定性盤查'!B7&lt;&gt;"",'2-定性盤查'!B7,"")</f>
        <v>0</v>
      </c>
      <c r="C6" s="8">
        <f>IF('2-定性盤查'!C7&lt;&gt;"",'2-定性盤查'!C7,"")</f>
        <v>0</v>
      </c>
      <c r="D6" s="8">
        <f>IF('2-定性盤查'!D7&lt;&gt;"",'2-定性盤查'!D7,"")</f>
        <v>0</v>
      </c>
      <c r="E6" s="8">
        <f>IF('2-定性盤查'!E7&lt;&gt;"",'2-定性盤查'!E7,"")</f>
        <v>0</v>
      </c>
      <c r="F6" s="8">
        <f>IF('2-定性盤查'!F7&lt;&gt;"",'2-定性盤查'!F7,"")</f>
        <v>0</v>
      </c>
      <c r="G6" s="8">
        <f>IF('2-定性盤查'!G7&lt;&gt;"",'2-定性盤查'!G7,"")</f>
        <v>0</v>
      </c>
      <c r="H6" s="11" t="s">
        <v>427</v>
      </c>
      <c r="I6" s="11" t="s">
        <v>423</v>
      </c>
      <c r="J6" s="8">
        <f>IF('2-定性盤查'!X7&lt;&gt;"",IF('2-定性盤查'!X7&lt;&gt;0,'2-定性盤查'!X7,""),"")</f>
        <v>0</v>
      </c>
      <c r="K6" s="15">
        <f>'3.1-排放係數'!F6</f>
        <v>0</v>
      </c>
      <c r="L6" s="11">
        <f>'3.1-排放係數'!G6</f>
        <v>0</v>
      </c>
      <c r="M6" s="16">
        <f>IF(J6="","",H6*K6)</f>
        <v>0</v>
      </c>
      <c r="N6" s="11">
        <f>'附表二、含氟氣體之GWP值'!G3</f>
        <v>0</v>
      </c>
      <c r="O6" s="16">
        <f>IF(M6="","",M6*N6)</f>
        <v>0</v>
      </c>
      <c r="P6" s="8">
        <f>IF('2-定性盤查'!Y7&lt;&gt;"",IF('2-定性盤查'!Y7&lt;&gt;0,'2-定性盤查'!Y7,""),"")</f>
        <v>0</v>
      </c>
      <c r="Q6" s="15">
        <f>IF('3.1-排放係數'!J6="", "", '3.1-排放係數'!J6)</f>
        <v>0</v>
      </c>
      <c r="R6" s="11">
        <f>IF(Q6="","",'3.1-排放係數'!K6)</f>
        <v>0</v>
      </c>
      <c r="S6" s="16">
        <f>IF(P6="","",H6*Q6)</f>
        <v>0</v>
      </c>
      <c r="T6" s="11">
        <f>IF(S6="", "", '附表二、含氟氣體之GWP值'!G4)</f>
        <v>0</v>
      </c>
      <c r="U6" s="16">
        <f>IF(S6="","",S6*T6)</f>
        <v>0</v>
      </c>
      <c r="V6" s="8">
        <f>IF('2-定性盤查'!Z7&lt;&gt;"",IF('2-定性盤查'!Z7&lt;&gt;0,'2-定性盤查'!Z7,""),"")</f>
        <v>0</v>
      </c>
      <c r="W6" s="15">
        <f>IF('3.1-排放係數'!N6 ="", "", '3.1-排放係數'!N6)</f>
        <v>0</v>
      </c>
      <c r="X6" s="11">
        <f>IF(W6="","",'3.1-排放係數'!O6)</f>
        <v>0</v>
      </c>
      <c r="Y6" s="16">
        <f>IF(V6="","",H6*W6)</f>
        <v>0</v>
      </c>
      <c r="Z6" s="11">
        <f>IF(Y6="", "", '附表二、含氟氣體之GWP值'!G5)</f>
        <v>0</v>
      </c>
      <c r="AA6" s="16">
        <f>IF(Y6="","",Y6*Z6)</f>
        <v>0</v>
      </c>
      <c r="AB6" s="16">
        <f>IF('2-定性盤查'!E7="是",IF(J6="CO2",SUM(U6,AA6),SUM(O6,U6,AA6)),IF(SUM(O6,U6,AA6)&lt;&gt;0,SUM(O6,U6,AA6),0))</f>
        <v>0</v>
      </c>
      <c r="AC6" s="16">
        <f>IF('2-定性盤查'!E7="是",IF(J6="CO2",O6,""),"")</f>
        <v>0</v>
      </c>
      <c r="AD6" s="17">
        <f>IF(AB6&lt;&gt;"",AB6/'6-彙總表'!$J$5,"")</f>
        <v>0</v>
      </c>
    </row>
    <row r="7" spans="1:39" ht="30" customHeight="1">
      <c r="A7" s="8">
        <f>IF('2-定性盤查'!A8&lt;&gt;"",'2-定性盤查'!A8,"")</f>
        <v>0</v>
      </c>
      <c r="B7" s="8">
        <f>IF('2-定性盤查'!B8&lt;&gt;"",'2-定性盤查'!B8,"")</f>
        <v>0</v>
      </c>
      <c r="C7" s="8">
        <f>IF('2-定性盤查'!C8&lt;&gt;"",'2-定性盤查'!C8,"")</f>
        <v>0</v>
      </c>
      <c r="D7" s="8">
        <f>IF('2-定性盤查'!D8&lt;&gt;"",'2-定性盤查'!D8,"")</f>
        <v>0</v>
      </c>
      <c r="E7" s="8">
        <f>IF('2-定性盤查'!E8&lt;&gt;"",'2-定性盤查'!E8,"")</f>
        <v>0</v>
      </c>
      <c r="F7" s="8">
        <f>IF('2-定性盤查'!F8&lt;&gt;"",'2-定性盤查'!F8,"")</f>
        <v>0</v>
      </c>
      <c r="G7" s="8">
        <f>IF('2-定性盤查'!G8&lt;&gt;"",'2-定性盤查'!G8,"")</f>
        <v>0</v>
      </c>
      <c r="H7" s="11" t="s">
        <v>428</v>
      </c>
      <c r="I7" s="11" t="s">
        <v>425</v>
      </c>
      <c r="J7" s="8">
        <f>IF('2-定性盤查'!X8&lt;&gt;"",IF('2-定性盤查'!X8&lt;&gt;0,'2-定性盤查'!X8,""),"")</f>
        <v>0</v>
      </c>
      <c r="K7" s="15">
        <f>'3.1-排放係數'!F7</f>
        <v>0</v>
      </c>
      <c r="L7" s="11">
        <f>'3.1-排放係數'!G7</f>
        <v>0</v>
      </c>
      <c r="M7" s="16">
        <f>IF(J7="","",H7*K7)</f>
        <v>0</v>
      </c>
      <c r="N7" s="11">
        <f>'附表二、含氟氣體之GWP值'!G3</f>
        <v>0</v>
      </c>
      <c r="O7" s="16">
        <f>IF(M7="","",M7*N7)</f>
        <v>0</v>
      </c>
      <c r="P7" s="8">
        <f>IF('2-定性盤查'!Y8&lt;&gt;"",IF('2-定性盤查'!Y8&lt;&gt;0,'2-定性盤查'!Y8,""),"")</f>
        <v>0</v>
      </c>
      <c r="Q7" s="15">
        <f>IF('3.1-排放係數'!J7="", "", '3.1-排放係數'!J7)</f>
        <v>0</v>
      </c>
      <c r="R7" s="11">
        <f>IF(Q7="","",'3.1-排放係數'!K7)</f>
        <v>0</v>
      </c>
      <c r="S7" s="16">
        <f>IF(P7="","",H7*Q7)</f>
        <v>0</v>
      </c>
      <c r="T7" s="11">
        <f>IF(S7="", "", '附表二、含氟氣體之GWP值'!G4)</f>
        <v>0</v>
      </c>
      <c r="U7" s="16">
        <f>IF(S7="","",S7*T7)</f>
        <v>0</v>
      </c>
      <c r="V7" s="8">
        <f>IF('2-定性盤查'!Z8&lt;&gt;"",IF('2-定性盤查'!Z8&lt;&gt;0,'2-定性盤查'!Z8,""),"")</f>
        <v>0</v>
      </c>
      <c r="W7" s="15">
        <f>IF('3.1-排放係數'!N7 ="", "", '3.1-排放係數'!N7)</f>
        <v>0</v>
      </c>
      <c r="X7" s="11">
        <f>IF(W7="","",'3.1-排放係數'!O7)</f>
        <v>0</v>
      </c>
      <c r="Y7" s="16">
        <f>IF(V7="","",H7*W7)</f>
        <v>0</v>
      </c>
      <c r="Z7" s="11">
        <f>IF(Y7="", "", '附表二、含氟氣體之GWP值'!G5)</f>
        <v>0</v>
      </c>
      <c r="AA7" s="16">
        <f>IF(Y7="","",Y7*Z7)</f>
        <v>0</v>
      </c>
      <c r="AB7" s="16">
        <f>IF('2-定性盤查'!E8="是",IF(J7="CO2",SUM(U7,AA7),SUM(O7,U7,AA7)),IF(SUM(O7,U7,AA7)&lt;&gt;0,SUM(O7,U7,AA7),0))</f>
        <v>0</v>
      </c>
      <c r="AC7" s="16">
        <f>IF('2-定性盤查'!E8="是",IF(J7="CO2",O7,""),"")</f>
        <v>0</v>
      </c>
      <c r="AD7" s="17">
        <f>IF(AB7&lt;&gt;"",AB7/'6-彙總表'!$J$5,"")</f>
        <v>0</v>
      </c>
    </row>
    <row r="8" spans="1:39" ht="30" customHeight="1">
      <c r="A8" s="8">
        <f>IF('2-定性盤查'!A9&lt;&gt;"",'2-定性盤查'!A9,"")</f>
        <v>0</v>
      </c>
      <c r="B8" s="8">
        <f>IF('2-定性盤查'!B9&lt;&gt;"",'2-定性盤查'!B9,"")</f>
        <v>0</v>
      </c>
      <c r="C8" s="8">
        <f>IF('2-定性盤查'!C9&lt;&gt;"",'2-定性盤查'!C9,"")</f>
        <v>0</v>
      </c>
      <c r="D8" s="8">
        <f>IF('2-定性盤查'!D9&lt;&gt;"",'2-定性盤查'!D9,"")</f>
        <v>0</v>
      </c>
      <c r="E8" s="8">
        <f>IF('2-定性盤查'!E9&lt;&gt;"",'2-定性盤查'!E9,"")</f>
        <v>0</v>
      </c>
      <c r="F8" s="8">
        <f>IF('2-定性盤查'!F9&lt;&gt;"",'2-定性盤查'!F9,"")</f>
        <v>0</v>
      </c>
      <c r="G8" s="8">
        <f>IF('2-定性盤查'!G9&lt;&gt;"",'2-定性盤查'!G9,"")</f>
        <v>0</v>
      </c>
      <c r="H8" s="11" t="s">
        <v>429</v>
      </c>
      <c r="I8" s="11" t="s">
        <v>430</v>
      </c>
      <c r="J8" s="8">
        <f>IF('2-定性盤查'!X9&lt;&gt;"",IF('2-定性盤查'!X9&lt;&gt;0,'2-定性盤查'!X9,""),"")</f>
        <v>0</v>
      </c>
      <c r="K8" s="15">
        <f>'3.1-排放係數'!F8</f>
        <v>0</v>
      </c>
      <c r="L8" s="11">
        <f>'3.1-排放係數'!G8</f>
        <v>0</v>
      </c>
      <c r="M8" s="16">
        <f>IF(J8="","",H8*K8)</f>
        <v>0</v>
      </c>
      <c r="N8" s="11">
        <f>'附表二、含氟氣體之GWP值'!G3</f>
        <v>0</v>
      </c>
      <c r="O8" s="16">
        <f>IF(M8="","",M8*N8)</f>
        <v>0</v>
      </c>
      <c r="P8" s="8">
        <f>IF('2-定性盤查'!Y9&lt;&gt;"",IF('2-定性盤查'!Y9&lt;&gt;0,'2-定性盤查'!Y9,""),"")</f>
        <v>0</v>
      </c>
      <c r="Q8" s="15">
        <f>IF('3.1-排放係數'!J8="", "", '3.1-排放係數'!J8)</f>
        <v>0</v>
      </c>
      <c r="R8" s="11">
        <f>IF(Q8="","",'3.1-排放係數'!K8)</f>
        <v>0</v>
      </c>
      <c r="S8" s="16">
        <f>IF(P8="","",H8*Q8)</f>
        <v>0</v>
      </c>
      <c r="T8" s="11">
        <f>IF(S8="", "", '附表二、含氟氣體之GWP值'!G4)</f>
        <v>0</v>
      </c>
      <c r="U8" s="16">
        <f>IF(S8="","",S8*T8)</f>
        <v>0</v>
      </c>
      <c r="V8" s="8">
        <f>IF('2-定性盤查'!Z9&lt;&gt;"",IF('2-定性盤查'!Z9&lt;&gt;0,'2-定性盤查'!Z9,""),"")</f>
        <v>0</v>
      </c>
      <c r="W8" s="15">
        <f>IF('3.1-排放係數'!N8 ="", "", '3.1-排放係數'!N8)</f>
        <v>0</v>
      </c>
      <c r="X8" s="11">
        <f>IF(W8="","",'3.1-排放係數'!O8)</f>
        <v>0</v>
      </c>
      <c r="Y8" s="16">
        <f>IF(V8="","",H8*W8)</f>
        <v>0</v>
      </c>
      <c r="Z8" s="11">
        <f>IF(Y8="", "", '附表二、含氟氣體之GWP值'!G5)</f>
        <v>0</v>
      </c>
      <c r="AA8" s="16">
        <f>IF(Y8="","",Y8*Z8)</f>
        <v>0</v>
      </c>
      <c r="AB8" s="16">
        <f>IF('2-定性盤查'!E9="是",IF(J8="CO2",SUM(U8,AA8),SUM(O8,U8,AA8)),IF(SUM(O8,U8,AA8)&lt;&gt;0,SUM(O8,U8,AA8),0))</f>
        <v>0</v>
      </c>
      <c r="AC8" s="16">
        <f>IF('2-定性盤查'!E9="是",IF(J8="CO2",O8,""),"")</f>
        <v>0</v>
      </c>
      <c r="AD8" s="17">
        <f>IF(AB8&lt;&gt;"",AB8/'6-彙總表'!$J$5,"")</f>
        <v>0</v>
      </c>
      <c r="AE8" s="10" t="s">
        <v>480</v>
      </c>
      <c r="AF8" s="10"/>
      <c r="AG8" s="10"/>
      <c r="AH8" s="10"/>
      <c r="AI8" s="10"/>
      <c r="AJ8" s="10"/>
      <c r="AK8" s="10"/>
      <c r="AL8" s="10"/>
      <c r="AM8" s="10" t="s">
        <v>481</v>
      </c>
    </row>
    <row r="9" spans="1:39" ht="30" customHeight="1">
      <c r="A9" s="8">
        <f>IF('2-定性盤查'!A10&lt;&gt;"",'2-定性盤查'!A10,"")</f>
        <v>0</v>
      </c>
      <c r="B9" s="8">
        <f>IF('2-定性盤查'!B10&lt;&gt;"",'2-定性盤查'!B10,"")</f>
        <v>0</v>
      </c>
      <c r="C9" s="8">
        <f>IF('2-定性盤查'!C10&lt;&gt;"",'2-定性盤查'!C10,"")</f>
        <v>0</v>
      </c>
      <c r="D9" s="8">
        <f>IF('2-定性盤查'!D10&lt;&gt;"",'2-定性盤查'!D10,"")</f>
        <v>0</v>
      </c>
      <c r="E9" s="8">
        <f>IF('2-定性盤查'!E10&lt;&gt;"",'2-定性盤查'!E10,"")</f>
        <v>0</v>
      </c>
      <c r="F9" s="8">
        <f>IF('2-定性盤查'!F10&lt;&gt;"",'2-定性盤查'!F10,"")</f>
        <v>0</v>
      </c>
      <c r="G9" s="8">
        <f>IF('2-定性盤查'!G10&lt;&gt;"",'2-定性盤查'!G10,"")</f>
        <v>0</v>
      </c>
      <c r="H9" s="11" t="s">
        <v>431</v>
      </c>
      <c r="I9" s="11" t="s">
        <v>425</v>
      </c>
      <c r="J9" s="8">
        <f>IF('2-定性盤查'!X10&lt;&gt;"",IF('2-定性盤查'!X10&lt;&gt;0,'2-定性盤查'!X10,""),"")</f>
        <v>0</v>
      </c>
      <c r="K9" s="15">
        <f>'3.1-排放係數'!F9</f>
        <v>0</v>
      </c>
      <c r="L9" s="11">
        <f>'3.1-排放係數'!G9</f>
        <v>0</v>
      </c>
      <c r="M9" s="16">
        <f>IF(J9="","",H9*K9)</f>
        <v>0</v>
      </c>
      <c r="N9" s="11">
        <f>'附表二、含氟氣體之GWP值'!G3</f>
        <v>0</v>
      </c>
      <c r="O9" s="16">
        <f>IF(M9="","",M9*N9)</f>
        <v>0</v>
      </c>
      <c r="P9" s="8">
        <f>IF('2-定性盤查'!Y10&lt;&gt;"",IF('2-定性盤查'!Y10&lt;&gt;0,'2-定性盤查'!Y10,""),"")</f>
        <v>0</v>
      </c>
      <c r="Q9" s="15">
        <f>IF('3.1-排放係數'!J9="", "", '3.1-排放係數'!J9)</f>
        <v>0</v>
      </c>
      <c r="R9" s="11">
        <f>IF(Q9="","",'3.1-排放係數'!K9)</f>
        <v>0</v>
      </c>
      <c r="S9" s="16">
        <f>IF(P9="","",H9*Q9)</f>
        <v>0</v>
      </c>
      <c r="T9" s="11">
        <f>IF(S9="", "", '附表二、含氟氣體之GWP值'!G4)</f>
        <v>0</v>
      </c>
      <c r="U9" s="16">
        <f>IF(S9="","",S9*T9)</f>
        <v>0</v>
      </c>
      <c r="V9" s="8">
        <f>IF('2-定性盤查'!Z10&lt;&gt;"",IF('2-定性盤查'!Z10&lt;&gt;0,'2-定性盤查'!Z10,""),"")</f>
        <v>0</v>
      </c>
      <c r="W9" s="15">
        <f>IF('3.1-排放係數'!N9 ="", "", '3.1-排放係數'!N9)</f>
        <v>0</v>
      </c>
      <c r="X9" s="11">
        <f>IF(W9="","",'3.1-排放係數'!O9)</f>
        <v>0</v>
      </c>
      <c r="Y9" s="16">
        <f>IF(V9="","",H9*W9)</f>
        <v>0</v>
      </c>
      <c r="Z9" s="11">
        <f>IF(Y9="", "", '附表二、含氟氣體之GWP值'!G5)</f>
        <v>0</v>
      </c>
      <c r="AA9" s="16">
        <f>IF(Y9="","",Y9*Z9)</f>
        <v>0</v>
      </c>
      <c r="AB9" s="16">
        <f>IF('2-定性盤查'!E10="是",IF(J9="CO2",SUM(U9,AA9),SUM(O9,U9,AA9)),IF(SUM(O9,U9,AA9)&lt;&gt;0,SUM(O9,U9,AA9),0))</f>
        <v>0</v>
      </c>
      <c r="AC9" s="16">
        <f>IF('2-定性盤查'!E10="是",IF(J9="CO2",O9,""),"")</f>
        <v>0</v>
      </c>
      <c r="AD9" s="17">
        <f>IF(AB9&lt;&gt;"",AB9/'6-彙總表'!$J$5,"")</f>
        <v>0</v>
      </c>
      <c r="AE9" s="10">
        <f>F3&amp;J3&amp;E3</f>
        <v>0</v>
      </c>
      <c r="AF9" s="10">
        <f>F3&amp;J3</f>
        <v>0</v>
      </c>
      <c r="AG9" s="10">
        <f>F3&amp;P3</f>
        <v>0</v>
      </c>
      <c r="AH9" s="10">
        <f>F3&amp;V3</f>
        <v>0</v>
      </c>
      <c r="AI9" s="10">
        <f>F3&amp;G3</f>
        <v>0</v>
      </c>
      <c r="AJ9" s="10">
        <f>F3&amp;G3</f>
        <v>0</v>
      </c>
      <c r="AK9" s="10">
        <f>F3&amp;G3</f>
        <v>0</v>
      </c>
      <c r="AL9" s="10">
        <f>F3&amp;J3&amp;G3&amp;E3</f>
        <v>0</v>
      </c>
      <c r="AM9" s="10">
        <f>IFERROR(ABS(AB3),"")</f>
        <v>0</v>
      </c>
    </row>
    <row r="10" spans="1:39" ht="30" customHeight="1">
      <c r="A10" s="8">
        <f>IF('2-定性盤查'!A11&lt;&gt;"",'2-定性盤查'!A11,"")</f>
        <v>0</v>
      </c>
      <c r="B10" s="8">
        <f>IF('2-定性盤查'!B11&lt;&gt;"",'2-定性盤查'!B11,"")</f>
        <v>0</v>
      </c>
      <c r="C10" s="8">
        <f>IF('2-定性盤查'!C11&lt;&gt;"",'2-定性盤查'!C11,"")</f>
        <v>0</v>
      </c>
      <c r="D10" s="8">
        <f>IF('2-定性盤查'!D11&lt;&gt;"",'2-定性盤查'!D11,"")</f>
        <v>0</v>
      </c>
      <c r="E10" s="8">
        <f>IF('2-定性盤查'!E11&lt;&gt;"",'2-定性盤查'!E11,"")</f>
        <v>0</v>
      </c>
      <c r="F10" s="8">
        <f>IF('2-定性盤查'!F11&lt;&gt;"",'2-定性盤查'!F11,"")</f>
        <v>0</v>
      </c>
      <c r="G10" s="8">
        <f>IF('2-定性盤查'!G11&lt;&gt;"",'2-定性盤查'!G11,"")</f>
        <v>0</v>
      </c>
      <c r="H10" s="11" t="s">
        <v>431</v>
      </c>
      <c r="I10" s="11" t="s">
        <v>423</v>
      </c>
      <c r="J10" s="8">
        <f>IF('2-定性盤查'!X11&lt;&gt;"",IF('2-定性盤查'!X11&lt;&gt;0,'2-定性盤查'!X11,""),"")</f>
        <v>0</v>
      </c>
      <c r="K10" s="15">
        <f>'3.1-排放係數'!F10</f>
        <v>0</v>
      </c>
      <c r="L10" s="11">
        <f>'3.1-排放係數'!G10</f>
        <v>0</v>
      </c>
      <c r="M10" s="16">
        <f>IF(J10="","",H10*K10)</f>
        <v>0</v>
      </c>
      <c r="N10" s="11">
        <f>'附表二、含氟氣體之GWP值'!G3</f>
        <v>0</v>
      </c>
      <c r="O10" s="16">
        <f>IF(M10="","",M10*N10)</f>
        <v>0</v>
      </c>
      <c r="P10" s="8">
        <f>IF('2-定性盤查'!Y11&lt;&gt;"",IF('2-定性盤查'!Y11&lt;&gt;0,'2-定性盤查'!Y11,""),"")</f>
        <v>0</v>
      </c>
      <c r="Q10" s="15">
        <f>IF('3.1-排放係數'!J10="", "", '3.1-排放係數'!J10)</f>
        <v>0</v>
      </c>
      <c r="R10" s="11">
        <f>IF(Q10="","",'3.1-排放係數'!K10)</f>
        <v>0</v>
      </c>
      <c r="S10" s="16">
        <f>IF(P10="","",H10*Q10)</f>
        <v>0</v>
      </c>
      <c r="T10" s="11">
        <f>IF(S10="", "", '附表二、含氟氣體之GWP值'!G4)</f>
        <v>0</v>
      </c>
      <c r="U10" s="16">
        <f>IF(S10="","",S10*T10)</f>
        <v>0</v>
      </c>
      <c r="V10" s="8">
        <f>IF('2-定性盤查'!Z11&lt;&gt;"",IF('2-定性盤查'!Z11&lt;&gt;0,'2-定性盤查'!Z11,""),"")</f>
        <v>0</v>
      </c>
      <c r="W10" s="15">
        <f>IF('3.1-排放係數'!N10 ="", "", '3.1-排放係數'!N10)</f>
        <v>0</v>
      </c>
      <c r="X10" s="11">
        <f>IF(W10="","",'3.1-排放係數'!O10)</f>
        <v>0</v>
      </c>
      <c r="Y10" s="16">
        <f>IF(V10="","",H10*W10)</f>
        <v>0</v>
      </c>
      <c r="Z10" s="11">
        <f>IF(Y10="", "", '附表二、含氟氣體之GWP值'!G5)</f>
        <v>0</v>
      </c>
      <c r="AA10" s="16">
        <f>IF(Y10="","",Y10*Z10)</f>
        <v>0</v>
      </c>
      <c r="AB10" s="16">
        <f>IF('2-定性盤查'!E11="是",IF(J10="CO2",SUM(U10,AA10),SUM(O10,U10,AA10)),IF(SUM(O10,U10,AA10)&lt;&gt;0,SUM(O10,U10,AA10),0))</f>
        <v>0</v>
      </c>
      <c r="AC10" s="16">
        <f>IF('2-定性盤查'!E11="是",IF(J10="CO2",O10,""),"")</f>
        <v>0</v>
      </c>
      <c r="AD10" s="17">
        <f>IF(AB10&lt;&gt;"",AB10/'6-彙總表'!$J$5,"")</f>
        <v>0</v>
      </c>
      <c r="AE10" s="10">
        <f>F4&amp;J4&amp;E4</f>
        <v>0</v>
      </c>
      <c r="AF10" s="10">
        <f>F4&amp;J4</f>
        <v>0</v>
      </c>
      <c r="AG10" s="10">
        <f>F4&amp;P4</f>
        <v>0</v>
      </c>
      <c r="AH10" s="10">
        <f>F4&amp;V4</f>
        <v>0</v>
      </c>
      <c r="AI10" s="10">
        <f>F4&amp;G4</f>
        <v>0</v>
      </c>
      <c r="AJ10" s="10">
        <f>F4&amp;G4</f>
        <v>0</v>
      </c>
      <c r="AK10" s="10">
        <f>F4&amp;G4</f>
        <v>0</v>
      </c>
      <c r="AL10" s="10">
        <f>F4&amp;J4&amp;G4&amp;E4</f>
        <v>0</v>
      </c>
      <c r="AM10" s="10">
        <f>IFERROR(ABS(AB4),"")</f>
        <v>0</v>
      </c>
    </row>
    <row r="11" spans="1:39" ht="30" customHeight="1">
      <c r="A11" s="8">
        <f>IF('2-定性盤查'!A12&lt;&gt;"",'2-定性盤查'!A12,"")</f>
        <v>0</v>
      </c>
      <c r="B11" s="8">
        <f>IF('2-定性盤查'!B12&lt;&gt;"",'2-定性盤查'!B12,"")</f>
        <v>0</v>
      </c>
      <c r="C11" s="8">
        <f>IF('2-定性盤查'!C12&lt;&gt;"",'2-定性盤查'!C12,"")</f>
        <v>0</v>
      </c>
      <c r="D11" s="8">
        <f>IF('2-定性盤查'!D12&lt;&gt;"",'2-定性盤查'!D12,"")</f>
        <v>0</v>
      </c>
      <c r="E11" s="8">
        <f>IF('2-定性盤查'!E12&lt;&gt;"",'2-定性盤查'!E12,"")</f>
        <v>0</v>
      </c>
      <c r="F11" s="8">
        <f>IF('2-定性盤查'!F12&lt;&gt;"",'2-定性盤查'!F12,"")</f>
        <v>0</v>
      </c>
      <c r="G11" s="8">
        <f>IF('2-定性盤查'!G12&lt;&gt;"",'2-定性盤查'!G12,"")</f>
        <v>0</v>
      </c>
      <c r="H11" s="11" t="s">
        <v>431</v>
      </c>
      <c r="I11" s="11" t="s">
        <v>430</v>
      </c>
      <c r="J11" s="8">
        <f>IF('2-定性盤查'!X12&lt;&gt;"",IF('2-定性盤查'!X12&lt;&gt;0,'2-定性盤查'!X12,""),"")</f>
        <v>0</v>
      </c>
      <c r="K11" s="15">
        <f>'3.1-排放係數'!F11</f>
        <v>0</v>
      </c>
      <c r="L11" s="11">
        <f>'3.1-排放係數'!G11</f>
        <v>0</v>
      </c>
      <c r="M11" s="16">
        <f>IF(J11="","",H11*K11)</f>
        <v>0</v>
      </c>
      <c r="N11" s="11">
        <f>'附表二、含氟氣體之GWP值'!G3</f>
        <v>0</v>
      </c>
      <c r="O11" s="16">
        <f>IF(M11="","",M11*N11)</f>
        <v>0</v>
      </c>
      <c r="P11" s="8">
        <f>IF('2-定性盤查'!Y12&lt;&gt;"",IF('2-定性盤查'!Y12&lt;&gt;0,'2-定性盤查'!Y12,""),"")</f>
        <v>0</v>
      </c>
      <c r="Q11" s="15">
        <f>IF('3.1-排放係數'!J11="", "", '3.1-排放係數'!J11)</f>
        <v>0</v>
      </c>
      <c r="R11" s="11">
        <f>IF(Q11="","",'3.1-排放係數'!K11)</f>
        <v>0</v>
      </c>
      <c r="S11" s="16">
        <f>IF(P11="","",H11*Q11)</f>
        <v>0</v>
      </c>
      <c r="T11" s="11">
        <f>IF(S11="", "", '附表二、含氟氣體之GWP值'!G4)</f>
        <v>0</v>
      </c>
      <c r="U11" s="16">
        <f>IF(S11="","",S11*T11)</f>
        <v>0</v>
      </c>
      <c r="V11" s="8">
        <f>IF('2-定性盤查'!Z12&lt;&gt;"",IF('2-定性盤查'!Z12&lt;&gt;0,'2-定性盤查'!Z12,""),"")</f>
        <v>0</v>
      </c>
      <c r="W11" s="15">
        <f>IF('3.1-排放係數'!N11 ="", "", '3.1-排放係數'!N11)</f>
        <v>0</v>
      </c>
      <c r="X11" s="11">
        <f>IF(W11="","",'3.1-排放係數'!O11)</f>
        <v>0</v>
      </c>
      <c r="Y11" s="16">
        <f>IF(V11="","",H11*W11)</f>
        <v>0</v>
      </c>
      <c r="Z11" s="11">
        <f>IF(Y11="", "", '附表二、含氟氣體之GWP值'!G5)</f>
        <v>0</v>
      </c>
      <c r="AA11" s="16">
        <f>IF(Y11="","",Y11*Z11)</f>
        <v>0</v>
      </c>
      <c r="AB11" s="16">
        <f>IF('2-定性盤查'!E12="是",IF(J11="CO2",SUM(U11,AA11),SUM(O11,U11,AA11)),IF(SUM(O11,U11,AA11)&lt;&gt;0,SUM(O11,U11,AA11),0))</f>
        <v>0</v>
      </c>
      <c r="AC11" s="16">
        <f>IF('2-定性盤查'!E12="是",IF(J11="CO2",O11,""),"")</f>
        <v>0</v>
      </c>
      <c r="AD11" s="17">
        <f>IF(AB11&lt;&gt;"",AB11/'6-彙總表'!$J$5,"")</f>
        <v>0</v>
      </c>
      <c r="AE11" s="10">
        <f>F5&amp;J5&amp;E5</f>
        <v>0</v>
      </c>
      <c r="AF11" s="10">
        <f>F5&amp;J5</f>
        <v>0</v>
      </c>
      <c r="AG11" s="10">
        <f>F5&amp;P5</f>
        <v>0</v>
      </c>
      <c r="AH11" s="10">
        <f>F5&amp;V5</f>
        <v>0</v>
      </c>
      <c r="AI11" s="10">
        <f>F5&amp;G5</f>
        <v>0</v>
      </c>
      <c r="AJ11" s="10">
        <f>F5&amp;G5</f>
        <v>0</v>
      </c>
      <c r="AK11" s="10">
        <f>F5&amp;G5</f>
        <v>0</v>
      </c>
      <c r="AL11" s="10">
        <f>F5&amp;J5&amp;G5&amp;E5</f>
        <v>0</v>
      </c>
      <c r="AM11" s="10">
        <f>IFERROR(ABS(AB5),"")</f>
        <v>0</v>
      </c>
    </row>
    <row r="12" spans="1:39" ht="30" customHeight="1">
      <c r="A12" s="8">
        <f>IF('2-定性盤查'!A13&lt;&gt;"",'2-定性盤查'!A13,"")</f>
        <v>0</v>
      </c>
      <c r="B12" s="8">
        <f>IF('2-定性盤查'!B13&lt;&gt;"",'2-定性盤查'!B13,"")</f>
        <v>0</v>
      </c>
      <c r="C12" s="8">
        <f>IF('2-定性盤查'!C13&lt;&gt;"",'2-定性盤查'!C13,"")</f>
        <v>0</v>
      </c>
      <c r="D12" s="8">
        <f>IF('2-定性盤查'!D13&lt;&gt;"",'2-定性盤查'!D13,"")</f>
        <v>0</v>
      </c>
      <c r="E12" s="8">
        <f>IF('2-定性盤查'!E13&lt;&gt;"",'2-定性盤查'!E13,"")</f>
        <v>0</v>
      </c>
      <c r="F12" s="8">
        <f>IF('2-定性盤查'!F13&lt;&gt;"",'2-定性盤查'!F13,"")</f>
        <v>0</v>
      </c>
      <c r="G12" s="8">
        <f>IF('2-定性盤查'!G13&lt;&gt;"",'2-定性盤查'!G13,"")</f>
        <v>0</v>
      </c>
      <c r="H12" s="11" t="s">
        <v>432</v>
      </c>
      <c r="I12" s="11" t="s">
        <v>423</v>
      </c>
      <c r="J12" s="8">
        <f>IF('2-定性盤查'!X13&lt;&gt;"",IF('2-定性盤查'!X13&lt;&gt;0,'2-定性盤查'!X13,""),"")</f>
        <v>0</v>
      </c>
      <c r="K12" s="15">
        <f>'3.1-排放係數'!F12</f>
        <v>0</v>
      </c>
      <c r="L12" s="11">
        <f>'3.1-排放係數'!G12</f>
        <v>0</v>
      </c>
      <c r="M12" s="16">
        <f>IF(J12="","",H12*K12)</f>
        <v>0</v>
      </c>
      <c r="N12" s="11">
        <f>'附表二、含氟氣體之GWP值'!G3</f>
        <v>0</v>
      </c>
      <c r="O12" s="16">
        <f>IF(M12="","",M12*N12)</f>
        <v>0</v>
      </c>
      <c r="P12" s="8">
        <f>IF('2-定性盤查'!Y13&lt;&gt;"",IF('2-定性盤查'!Y13&lt;&gt;0,'2-定性盤查'!Y13,""),"")</f>
        <v>0</v>
      </c>
      <c r="Q12" s="15">
        <f>IF('3.1-排放係數'!J12="", "", '3.1-排放係數'!J12)</f>
        <v>0</v>
      </c>
      <c r="R12" s="11">
        <f>IF(Q12="","",'3.1-排放係數'!K12)</f>
        <v>0</v>
      </c>
      <c r="S12" s="16">
        <f>IF(P12="","",H12*Q12)</f>
        <v>0</v>
      </c>
      <c r="T12" s="11">
        <f>IF(S12="", "", '附表二、含氟氣體之GWP值'!G4)</f>
        <v>0</v>
      </c>
      <c r="U12" s="16">
        <f>IF(S12="","",S12*T12)</f>
        <v>0</v>
      </c>
      <c r="V12" s="8">
        <f>IF('2-定性盤查'!Z13&lt;&gt;"",IF('2-定性盤查'!Z13&lt;&gt;0,'2-定性盤查'!Z13,""),"")</f>
        <v>0</v>
      </c>
      <c r="W12" s="15">
        <f>IF('3.1-排放係數'!N12 ="", "", '3.1-排放係數'!N12)</f>
        <v>0</v>
      </c>
      <c r="X12" s="11">
        <f>IF(W12="","",'3.1-排放係數'!O12)</f>
        <v>0</v>
      </c>
      <c r="Y12" s="16">
        <f>IF(V12="","",H12*W12)</f>
        <v>0</v>
      </c>
      <c r="Z12" s="11">
        <f>IF(Y12="", "", '附表二、含氟氣體之GWP值'!G5)</f>
        <v>0</v>
      </c>
      <c r="AA12" s="16">
        <f>IF(Y12="","",Y12*Z12)</f>
        <v>0</v>
      </c>
      <c r="AB12" s="16">
        <f>IF('2-定性盤查'!E13="是",IF(J12="CO2",SUM(U12,AA12),SUM(O12,U12,AA12)),IF(SUM(O12,U12,AA12)&lt;&gt;0,SUM(O12,U12,AA12),0))</f>
        <v>0</v>
      </c>
      <c r="AC12" s="16">
        <f>IF('2-定性盤查'!E13="是",IF(J12="CO2",O12,""),"")</f>
        <v>0</v>
      </c>
      <c r="AD12" s="17">
        <f>IF(AB12&lt;&gt;"",AB12/'6-彙總表'!$J$5,"")</f>
        <v>0</v>
      </c>
      <c r="AE12" s="10">
        <f>F6&amp;J6&amp;E6</f>
        <v>0</v>
      </c>
      <c r="AF12" s="10">
        <f>F6&amp;J6</f>
        <v>0</v>
      </c>
      <c r="AG12" s="10">
        <f>F6&amp;P6</f>
        <v>0</v>
      </c>
      <c r="AH12" s="10">
        <f>F6&amp;V6</f>
        <v>0</v>
      </c>
      <c r="AI12" s="10">
        <f>F6&amp;G6</f>
        <v>0</v>
      </c>
      <c r="AJ12" s="10">
        <f>F6&amp;G6</f>
        <v>0</v>
      </c>
      <c r="AK12" s="10">
        <f>F6&amp;G6</f>
        <v>0</v>
      </c>
      <c r="AL12" s="10">
        <f>F6&amp;J6&amp;G6&amp;E6</f>
        <v>0</v>
      </c>
      <c r="AM12" s="10">
        <f>IFERROR(ABS(AB6),"")</f>
        <v>0</v>
      </c>
    </row>
    <row r="13" spans="1:39" ht="30" customHeight="1">
      <c r="A13" s="8">
        <f>IF('2-定性盤查'!A14&lt;&gt;"",'2-定性盤查'!A14,"")</f>
        <v>0</v>
      </c>
      <c r="B13" s="8">
        <f>IF('2-定性盤查'!B14&lt;&gt;"",'2-定性盤查'!B14,"")</f>
        <v>0</v>
      </c>
      <c r="C13" s="8">
        <f>IF('2-定性盤查'!C14&lt;&gt;"",'2-定性盤查'!C14,"")</f>
        <v>0</v>
      </c>
      <c r="D13" s="8">
        <f>IF('2-定性盤查'!D14&lt;&gt;"",'2-定性盤查'!D14,"")</f>
        <v>0</v>
      </c>
      <c r="E13" s="8">
        <f>IF('2-定性盤查'!E14&lt;&gt;"",'2-定性盤查'!E14,"")</f>
        <v>0</v>
      </c>
      <c r="F13" s="8">
        <f>IF('2-定性盤查'!F14&lt;&gt;"",'2-定性盤查'!F14,"")</f>
        <v>0</v>
      </c>
      <c r="G13" s="8">
        <f>IF('2-定性盤查'!G14&lt;&gt;"",'2-定性盤查'!G14,"")</f>
        <v>0</v>
      </c>
      <c r="H13" s="11" t="s">
        <v>431</v>
      </c>
      <c r="I13" s="11" t="s">
        <v>423</v>
      </c>
      <c r="J13" s="8">
        <f>IF('2-定性盤查'!X14&lt;&gt;"",IF('2-定性盤查'!X14&lt;&gt;0,'2-定性盤查'!X14,""),"")</f>
        <v>0</v>
      </c>
      <c r="K13" s="15">
        <f>'3.1-排放係數'!F13</f>
        <v>0</v>
      </c>
      <c r="L13" s="11">
        <f>'3.1-排放係數'!G13</f>
        <v>0</v>
      </c>
      <c r="M13" s="16">
        <f>IF(J13="","",H13*K13)</f>
        <v>0</v>
      </c>
      <c r="N13" s="11">
        <f>'附表二、含氟氣體之GWP值'!G3</f>
        <v>0</v>
      </c>
      <c r="O13" s="16">
        <f>IF(M13="","",M13*N13)</f>
        <v>0</v>
      </c>
      <c r="P13" s="8">
        <f>IF('2-定性盤查'!Y14&lt;&gt;"",IF('2-定性盤查'!Y14&lt;&gt;0,'2-定性盤查'!Y14,""),"")</f>
        <v>0</v>
      </c>
      <c r="Q13" s="15">
        <f>IF('3.1-排放係數'!J13="", "", '3.1-排放係數'!J13)</f>
        <v>0</v>
      </c>
      <c r="R13" s="11">
        <f>IF(Q13="","",'3.1-排放係數'!K13)</f>
        <v>0</v>
      </c>
      <c r="S13" s="16">
        <f>IF(P13="","",H13*Q13)</f>
        <v>0</v>
      </c>
      <c r="T13" s="11">
        <f>IF(S13="", "", '附表二、含氟氣體之GWP值'!G4)</f>
        <v>0</v>
      </c>
      <c r="U13" s="16">
        <f>IF(S13="","",S13*T13)</f>
        <v>0</v>
      </c>
      <c r="V13" s="8">
        <f>IF('2-定性盤查'!Z14&lt;&gt;"",IF('2-定性盤查'!Z14&lt;&gt;0,'2-定性盤查'!Z14,""),"")</f>
        <v>0</v>
      </c>
      <c r="W13" s="15">
        <f>IF('3.1-排放係數'!N13 ="", "", '3.1-排放係數'!N13)</f>
        <v>0</v>
      </c>
      <c r="X13" s="11">
        <f>IF(W13="","",'3.1-排放係數'!O13)</f>
        <v>0</v>
      </c>
      <c r="Y13" s="16">
        <f>IF(V13="","",H13*W13)</f>
        <v>0</v>
      </c>
      <c r="Z13" s="11">
        <f>IF(Y13="", "", '附表二、含氟氣體之GWP值'!G5)</f>
        <v>0</v>
      </c>
      <c r="AA13" s="16">
        <f>IF(Y13="","",Y13*Z13)</f>
        <v>0</v>
      </c>
      <c r="AB13" s="16">
        <f>IF('2-定性盤查'!E14="是",IF(J13="CO2",SUM(U13,AA13),SUM(O13,U13,AA13)),IF(SUM(O13,U13,AA13)&lt;&gt;0,SUM(O13,U13,AA13),0))</f>
        <v>0</v>
      </c>
      <c r="AC13" s="16">
        <f>IF('2-定性盤查'!E14="是",IF(J13="CO2",O13,""),"")</f>
        <v>0</v>
      </c>
      <c r="AD13" s="17">
        <f>IF(AB13&lt;&gt;"",AB13/'6-彙總表'!$J$5,"")</f>
        <v>0</v>
      </c>
      <c r="AE13" s="10">
        <f>F7&amp;J7&amp;E7</f>
        <v>0</v>
      </c>
      <c r="AF13" s="10">
        <f>F7&amp;J7</f>
        <v>0</v>
      </c>
      <c r="AG13" s="10">
        <f>F7&amp;P7</f>
        <v>0</v>
      </c>
      <c r="AH13" s="10">
        <f>F7&amp;V7</f>
        <v>0</v>
      </c>
      <c r="AI13" s="10">
        <f>F7&amp;G7</f>
        <v>0</v>
      </c>
      <c r="AJ13" s="10">
        <f>F7&amp;G7</f>
        <v>0</v>
      </c>
      <c r="AK13" s="10">
        <f>F7&amp;G7</f>
        <v>0</v>
      </c>
      <c r="AL13" s="10">
        <f>F7&amp;J7&amp;G7&amp;E7</f>
        <v>0</v>
      </c>
      <c r="AM13" s="10">
        <f>IFERROR(ABS(AB7),"")</f>
        <v>0</v>
      </c>
    </row>
    <row r="14" spans="1:39" ht="30" customHeight="1">
      <c r="A14" s="8">
        <f>IF('2-定性盤查'!A15&lt;&gt;"",'2-定性盤查'!A15,"")</f>
        <v>0</v>
      </c>
      <c r="B14" s="8">
        <f>IF('2-定性盤查'!B15&lt;&gt;"",'2-定性盤查'!B15,"")</f>
        <v>0</v>
      </c>
      <c r="C14" s="8">
        <f>IF('2-定性盤查'!C15&lt;&gt;"",'2-定性盤查'!C15,"")</f>
        <v>0</v>
      </c>
      <c r="D14" s="8">
        <f>IF('2-定性盤查'!D15&lt;&gt;"",'2-定性盤查'!D15,"")</f>
        <v>0</v>
      </c>
      <c r="E14" s="8">
        <f>IF('2-定性盤查'!E15&lt;&gt;"",'2-定性盤查'!E15,"")</f>
        <v>0</v>
      </c>
      <c r="F14" s="8">
        <f>IF('2-定性盤查'!F15&lt;&gt;"",'2-定性盤查'!F15,"")</f>
        <v>0</v>
      </c>
      <c r="G14" s="8">
        <f>IF('2-定性盤查'!G15&lt;&gt;"",'2-定性盤查'!G15,"")</f>
        <v>0</v>
      </c>
      <c r="H14" s="11" t="s">
        <v>433</v>
      </c>
      <c r="I14" s="11" t="s">
        <v>434</v>
      </c>
      <c r="J14" s="8">
        <f>IF('2-定性盤查'!X15&lt;&gt;"",IF('2-定性盤查'!X15&lt;&gt;0,'2-定性盤查'!X15,""),"")</f>
        <v>0</v>
      </c>
      <c r="K14" s="15">
        <f>'3.1-排放係數'!F14</f>
        <v>0</v>
      </c>
      <c r="L14" s="11">
        <f>'3.1-排放係數'!G14</f>
        <v>0</v>
      </c>
      <c r="M14" s="16">
        <f>IF(J14="","",H14*K14)</f>
        <v>0</v>
      </c>
      <c r="N14" s="11">
        <f>'附表二、含氟氣體之GWP值'!G3</f>
        <v>0</v>
      </c>
      <c r="O14" s="16">
        <f>IF(M14="","",M14*N14)</f>
        <v>0</v>
      </c>
      <c r="P14" s="8">
        <f>IF('2-定性盤查'!Y15&lt;&gt;"",IF('2-定性盤查'!Y15&lt;&gt;0,'2-定性盤查'!Y15,""),"")</f>
        <v>0</v>
      </c>
      <c r="Q14" s="15">
        <f>IF('3.1-排放係數'!J14="", "", '3.1-排放係數'!J14)</f>
        <v>0</v>
      </c>
      <c r="R14" s="11">
        <f>IF(Q14="","",'3.1-排放係數'!K14)</f>
        <v>0</v>
      </c>
      <c r="S14" s="16">
        <f>IF(P14="","",H14*Q14)</f>
        <v>0</v>
      </c>
      <c r="T14" s="11">
        <f>IF(S14="", "", '附表二、含氟氣體之GWP值'!G4)</f>
        <v>0</v>
      </c>
      <c r="U14" s="16">
        <f>IF(S14="","",S14*T14)</f>
        <v>0</v>
      </c>
      <c r="V14" s="8">
        <f>IF('2-定性盤查'!Z15&lt;&gt;"",IF('2-定性盤查'!Z15&lt;&gt;0,'2-定性盤查'!Z15,""),"")</f>
        <v>0</v>
      </c>
      <c r="W14" s="15">
        <f>IF('3.1-排放係數'!N14 ="", "", '3.1-排放係數'!N14)</f>
        <v>0</v>
      </c>
      <c r="X14" s="11">
        <f>IF(W14="","",'3.1-排放係數'!O14)</f>
        <v>0</v>
      </c>
      <c r="Y14" s="16">
        <f>IF(V14="","",H14*W14)</f>
        <v>0</v>
      </c>
      <c r="Z14" s="11">
        <f>IF(Y14="", "", '附表二、含氟氣體之GWP值'!G5)</f>
        <v>0</v>
      </c>
      <c r="AA14" s="16">
        <f>IF(Y14="","",Y14*Z14)</f>
        <v>0</v>
      </c>
      <c r="AB14" s="16">
        <f>IF('2-定性盤查'!E15="是",IF(J14="CO2",SUM(U14,AA14),SUM(O14,U14,AA14)),IF(SUM(O14,U14,AA14)&lt;&gt;0,SUM(O14,U14,AA14),0))</f>
        <v>0</v>
      </c>
      <c r="AC14" s="16">
        <f>IF('2-定性盤查'!E15="是",IF(J14="CO2",O14,""),"")</f>
        <v>0</v>
      </c>
      <c r="AD14" s="17">
        <f>IF(AB14&lt;&gt;"",AB14/'6-彙總表'!$J$5,"")</f>
        <v>0</v>
      </c>
      <c r="AE14" s="10">
        <f>F8&amp;J8&amp;E8</f>
        <v>0</v>
      </c>
      <c r="AF14" s="10">
        <f>F8&amp;J8</f>
        <v>0</v>
      </c>
      <c r="AG14" s="10">
        <f>F8&amp;P8</f>
        <v>0</v>
      </c>
      <c r="AH14" s="10">
        <f>F8&amp;V8</f>
        <v>0</v>
      </c>
      <c r="AI14" s="10">
        <f>F8&amp;G8</f>
        <v>0</v>
      </c>
      <c r="AJ14" s="10">
        <f>F8&amp;G8</f>
        <v>0</v>
      </c>
      <c r="AK14" s="10">
        <f>F8&amp;G8</f>
        <v>0</v>
      </c>
      <c r="AL14" s="10">
        <f>F8&amp;J8&amp;G8&amp;E8</f>
        <v>0</v>
      </c>
      <c r="AM14" s="10">
        <f>IFERROR(ABS(AB8),"")</f>
        <v>0</v>
      </c>
    </row>
    <row r="15" spans="1:39" ht="30" customHeight="1">
      <c r="A15" s="8">
        <f>IF('2-定性盤查'!A16&lt;&gt;"",'2-定性盤查'!A16,"")</f>
        <v>0</v>
      </c>
      <c r="B15" s="8">
        <f>IF('2-定性盤查'!B16&lt;&gt;"",'2-定性盤查'!B16,"")</f>
        <v>0</v>
      </c>
      <c r="C15" s="8">
        <f>IF('2-定性盤查'!C16&lt;&gt;"",'2-定性盤查'!C16,"")</f>
        <v>0</v>
      </c>
      <c r="D15" s="8">
        <f>IF('2-定性盤查'!D16&lt;&gt;"",'2-定性盤查'!D16,"")</f>
        <v>0</v>
      </c>
      <c r="E15" s="8">
        <f>IF('2-定性盤查'!E16&lt;&gt;"",'2-定性盤查'!E16,"")</f>
        <v>0</v>
      </c>
      <c r="F15" s="8">
        <f>IF('2-定性盤查'!F16&lt;&gt;"",'2-定性盤查'!F16,"")</f>
        <v>0</v>
      </c>
      <c r="G15" s="8">
        <f>IF('2-定性盤查'!G16&lt;&gt;"",'2-定性盤查'!G16,"")</f>
        <v>0</v>
      </c>
      <c r="H15" s="11" t="s">
        <v>422</v>
      </c>
      <c r="I15" s="11" t="s">
        <v>434</v>
      </c>
      <c r="J15" s="8">
        <f>IF('2-定性盤查'!X16&lt;&gt;"",IF('2-定性盤查'!X16&lt;&gt;0,'2-定性盤查'!X16,""),"")</f>
        <v>0</v>
      </c>
      <c r="K15" s="15">
        <f>'3.1-排放係數'!F15</f>
        <v>0</v>
      </c>
      <c r="L15" s="11">
        <f>'3.1-排放係數'!G15</f>
        <v>0</v>
      </c>
      <c r="M15" s="16">
        <f>IF(J15="","",H15*K15)</f>
        <v>0</v>
      </c>
      <c r="N15" s="11">
        <f>'附表二、含氟氣體之GWP值'!G3</f>
        <v>0</v>
      </c>
      <c r="O15" s="16">
        <f>IF(M15="","",M15*N15)</f>
        <v>0</v>
      </c>
      <c r="P15" s="8">
        <f>IF('2-定性盤查'!Y16&lt;&gt;"",IF('2-定性盤查'!Y16&lt;&gt;0,'2-定性盤查'!Y16,""),"")</f>
        <v>0</v>
      </c>
      <c r="Q15" s="15">
        <f>IF('3.1-排放係數'!J15="", "", '3.1-排放係數'!J15)</f>
        <v>0</v>
      </c>
      <c r="R15" s="11">
        <f>IF(Q15="","",'3.1-排放係數'!K15)</f>
        <v>0</v>
      </c>
      <c r="S15" s="16">
        <f>IF(P15="","",H15*Q15)</f>
        <v>0</v>
      </c>
      <c r="T15" s="11">
        <f>IF(S15="", "", '附表二、含氟氣體之GWP值'!G4)</f>
        <v>0</v>
      </c>
      <c r="U15" s="16">
        <f>IF(S15="","",S15*T15)</f>
        <v>0</v>
      </c>
      <c r="V15" s="8">
        <f>IF('2-定性盤查'!Z16&lt;&gt;"",IF('2-定性盤查'!Z16&lt;&gt;0,'2-定性盤查'!Z16,""),"")</f>
        <v>0</v>
      </c>
      <c r="W15" s="15">
        <f>IF('3.1-排放係數'!N15 ="", "", '3.1-排放係數'!N15)</f>
        <v>0</v>
      </c>
      <c r="X15" s="11">
        <f>IF(W15="","",'3.1-排放係數'!O15)</f>
        <v>0</v>
      </c>
      <c r="Y15" s="16">
        <f>IF(V15="","",H15*W15)</f>
        <v>0</v>
      </c>
      <c r="Z15" s="11">
        <f>IF(Y15="", "", '附表二、含氟氣體之GWP值'!G5)</f>
        <v>0</v>
      </c>
      <c r="AA15" s="16">
        <f>IF(Y15="","",Y15*Z15)</f>
        <v>0</v>
      </c>
      <c r="AB15" s="16">
        <f>IF('2-定性盤查'!E16="是",IF(J15="CO2",SUM(U15,AA15),SUM(O15,U15,AA15)),IF(SUM(O15,U15,AA15)&lt;&gt;0,SUM(O15,U15,AA15),0))</f>
        <v>0</v>
      </c>
      <c r="AC15" s="16">
        <f>IF('2-定性盤查'!E16="是",IF(J15="CO2",O15,""),"")</f>
        <v>0</v>
      </c>
      <c r="AD15" s="17">
        <f>IF(AB15&lt;&gt;"",AB15/'6-彙總表'!$J$5,"")</f>
        <v>0</v>
      </c>
      <c r="AE15" s="10">
        <f>F9&amp;J9&amp;E9</f>
        <v>0</v>
      </c>
      <c r="AF15" s="10">
        <f>F9&amp;J9</f>
        <v>0</v>
      </c>
      <c r="AG15" s="10">
        <f>F9&amp;P9</f>
        <v>0</v>
      </c>
      <c r="AH15" s="10">
        <f>F9&amp;V9</f>
        <v>0</v>
      </c>
      <c r="AI15" s="10">
        <f>F9&amp;G9</f>
        <v>0</v>
      </c>
      <c r="AJ15" s="10">
        <f>F9&amp;G9</f>
        <v>0</v>
      </c>
      <c r="AK15" s="10">
        <f>F9&amp;G9</f>
        <v>0</v>
      </c>
      <c r="AL15" s="10">
        <f>F9&amp;J9&amp;G9&amp;E9</f>
        <v>0</v>
      </c>
      <c r="AM15" s="10">
        <f>IFERROR(ABS(AB9),"")</f>
        <v>0</v>
      </c>
    </row>
    <row r="16" spans="1:39" ht="30" customHeight="1">
      <c r="A16" s="8">
        <f>IF('2-定性盤查'!A17&lt;&gt;"",'2-定性盤查'!A17,"")</f>
        <v>0</v>
      </c>
      <c r="B16" s="8">
        <f>IF('2-定性盤查'!B17&lt;&gt;"",'2-定性盤查'!B17,"")</f>
        <v>0</v>
      </c>
      <c r="C16" s="8">
        <f>IF('2-定性盤查'!C17&lt;&gt;"",'2-定性盤查'!C17,"")</f>
        <v>0</v>
      </c>
      <c r="D16" s="8">
        <f>IF('2-定性盤查'!D17&lt;&gt;"",'2-定性盤查'!D17,"")</f>
        <v>0</v>
      </c>
      <c r="E16" s="8">
        <f>IF('2-定性盤查'!E17&lt;&gt;"",'2-定性盤查'!E17,"")</f>
        <v>0</v>
      </c>
      <c r="F16" s="8">
        <f>IF('2-定性盤查'!F17&lt;&gt;"",'2-定性盤查'!F17,"")</f>
        <v>0</v>
      </c>
      <c r="G16" s="8">
        <f>IF('2-定性盤查'!G17&lt;&gt;"",'2-定性盤查'!G17,"")</f>
        <v>0</v>
      </c>
      <c r="H16" s="11" t="s">
        <v>431</v>
      </c>
      <c r="I16" s="11" t="s">
        <v>435</v>
      </c>
      <c r="J16" s="8">
        <f>IF('2-定性盤查'!X17&lt;&gt;"",IF('2-定性盤查'!X17&lt;&gt;0,'2-定性盤查'!X17,""),"")</f>
        <v>0</v>
      </c>
      <c r="K16" s="15">
        <f>'3.1-排放係數'!F16</f>
        <v>0</v>
      </c>
      <c r="L16" s="11">
        <f>'3.1-排放係數'!G16</f>
        <v>0</v>
      </c>
      <c r="M16" s="16">
        <f>IF(J16="","",H16*K16)</f>
        <v>0</v>
      </c>
      <c r="N16" s="11">
        <f>'附表二、含氟氣體之GWP值'!G3</f>
        <v>0</v>
      </c>
      <c r="O16" s="16">
        <f>IF(M16="","",M16*N16)</f>
        <v>0</v>
      </c>
      <c r="P16" s="8">
        <f>IF('2-定性盤查'!Y17&lt;&gt;"",IF('2-定性盤查'!Y17&lt;&gt;0,'2-定性盤查'!Y17,""),"")</f>
        <v>0</v>
      </c>
      <c r="Q16" s="15">
        <f>IF('3.1-排放係數'!J16="", "", '3.1-排放係數'!J16)</f>
        <v>0</v>
      </c>
      <c r="R16" s="11">
        <f>IF(Q16="","",'3.1-排放係數'!K16)</f>
        <v>0</v>
      </c>
      <c r="S16" s="16">
        <f>IF(P16="","",H16*Q16)</f>
        <v>0</v>
      </c>
      <c r="T16" s="11">
        <f>IF(S16="", "", '附表二、含氟氣體之GWP值'!G4)</f>
        <v>0</v>
      </c>
      <c r="U16" s="16">
        <f>IF(S16="","",S16*T16)</f>
        <v>0</v>
      </c>
      <c r="V16" s="8">
        <f>IF('2-定性盤查'!Z17&lt;&gt;"",IF('2-定性盤查'!Z17&lt;&gt;0,'2-定性盤查'!Z17,""),"")</f>
        <v>0</v>
      </c>
      <c r="W16" s="15">
        <f>IF('3.1-排放係數'!N16 ="", "", '3.1-排放係數'!N16)</f>
        <v>0</v>
      </c>
      <c r="X16" s="11">
        <f>IF(W16="","",'3.1-排放係數'!O16)</f>
        <v>0</v>
      </c>
      <c r="Y16" s="16">
        <f>IF(V16="","",H16*W16)</f>
        <v>0</v>
      </c>
      <c r="Z16" s="11">
        <f>IF(Y16="", "", '附表二、含氟氣體之GWP值'!G5)</f>
        <v>0</v>
      </c>
      <c r="AA16" s="16">
        <f>IF(Y16="","",Y16*Z16)</f>
        <v>0</v>
      </c>
      <c r="AB16" s="16">
        <f>IF('2-定性盤查'!E17="是",IF(J16="CO2",SUM(U16,AA16),SUM(O16,U16,AA16)),IF(SUM(O16,U16,AA16)&lt;&gt;0,SUM(O16,U16,AA16),0))</f>
        <v>0</v>
      </c>
      <c r="AC16" s="16">
        <f>IF('2-定性盤查'!E17="是",IF(J16="CO2",O16,""),"")</f>
        <v>0</v>
      </c>
      <c r="AD16" s="17">
        <f>IF(AB16&lt;&gt;"",AB16/'6-彙總表'!$J$5,"")</f>
        <v>0</v>
      </c>
      <c r="AE16" s="10">
        <f>F10&amp;J10&amp;E10</f>
        <v>0</v>
      </c>
      <c r="AF16" s="10">
        <f>F10&amp;J10</f>
        <v>0</v>
      </c>
      <c r="AG16" s="10">
        <f>F10&amp;P10</f>
        <v>0</v>
      </c>
      <c r="AH16" s="10">
        <f>F10&amp;V10</f>
        <v>0</v>
      </c>
      <c r="AI16" s="10">
        <f>F10&amp;G10</f>
        <v>0</v>
      </c>
      <c r="AJ16" s="10">
        <f>F10&amp;G10</f>
        <v>0</v>
      </c>
      <c r="AK16" s="10">
        <f>F10&amp;G10</f>
        <v>0</v>
      </c>
      <c r="AL16" s="10">
        <f>F10&amp;J10&amp;G10&amp;E10</f>
        <v>0</v>
      </c>
      <c r="AM16" s="10">
        <f>IFERROR(ABS(AB10),"")</f>
        <v>0</v>
      </c>
    </row>
    <row r="17" spans="1:39" ht="30" customHeight="1">
      <c r="A17" s="8">
        <f>IF('2-定性盤查'!A18&lt;&gt;"",'2-定性盤查'!A18,"")</f>
        <v>0</v>
      </c>
      <c r="B17" s="8">
        <f>IF('2-定性盤查'!B18&lt;&gt;"",'2-定性盤查'!B18,"")</f>
        <v>0</v>
      </c>
      <c r="C17" s="8">
        <f>IF('2-定性盤查'!C18&lt;&gt;"",'2-定性盤查'!C18,"")</f>
        <v>0</v>
      </c>
      <c r="D17" s="8">
        <f>IF('2-定性盤查'!D18&lt;&gt;"",'2-定性盤查'!D18,"")</f>
        <v>0</v>
      </c>
      <c r="E17" s="8">
        <f>IF('2-定性盤查'!E18&lt;&gt;"",'2-定性盤查'!E18,"")</f>
        <v>0</v>
      </c>
      <c r="F17" s="8">
        <f>IF('2-定性盤查'!F18&lt;&gt;"",'2-定性盤查'!F18,"")</f>
        <v>0</v>
      </c>
      <c r="G17" s="8">
        <f>IF('2-定性盤查'!G18&lt;&gt;"",'2-定性盤查'!G18,"")</f>
        <v>0</v>
      </c>
      <c r="H17" s="11" t="s">
        <v>436</v>
      </c>
      <c r="I17" s="11" t="s">
        <v>437</v>
      </c>
      <c r="J17" s="8">
        <f>IF('2-定性盤查'!X18&lt;&gt;"",IF('2-定性盤查'!X18&lt;&gt;0,'2-定性盤查'!X18,""),"")</f>
        <v>0</v>
      </c>
      <c r="K17" s="15">
        <f>'3.1-排放係數'!F17</f>
        <v>0</v>
      </c>
      <c r="L17" s="11">
        <f>'3.1-排放係數'!G17</f>
        <v>0</v>
      </c>
      <c r="M17" s="16">
        <f>IF(J17="","",H17*K17)</f>
        <v>0</v>
      </c>
      <c r="N17" s="11">
        <f>'附表二、含氟氣體之GWP值'!G3</f>
        <v>0</v>
      </c>
      <c r="O17" s="16">
        <f>IF(M17="","",M17*N17)</f>
        <v>0</v>
      </c>
      <c r="P17" s="8">
        <f>IF('2-定性盤查'!Y18&lt;&gt;"",IF('2-定性盤查'!Y18&lt;&gt;0,'2-定性盤查'!Y18,""),"")</f>
        <v>0</v>
      </c>
      <c r="Q17" s="15">
        <f>IF('3.1-排放係數'!J17="", "", '3.1-排放係數'!J17)</f>
        <v>0</v>
      </c>
      <c r="R17" s="11">
        <f>IF(Q17="","",'3.1-排放係數'!K17)</f>
        <v>0</v>
      </c>
      <c r="S17" s="16">
        <f>IF(P17="","",H17*Q17)</f>
        <v>0</v>
      </c>
      <c r="T17" s="11">
        <f>IF(S17="", "", '附表二、含氟氣體之GWP值'!G4)</f>
        <v>0</v>
      </c>
      <c r="U17" s="16">
        <f>IF(S17="","",S17*T17)</f>
        <v>0</v>
      </c>
      <c r="V17" s="8">
        <f>IF('2-定性盤查'!Z18&lt;&gt;"",IF('2-定性盤查'!Z18&lt;&gt;0,'2-定性盤查'!Z18,""),"")</f>
        <v>0</v>
      </c>
      <c r="W17" s="15">
        <f>IF('3.1-排放係數'!N17 ="", "", '3.1-排放係數'!N17)</f>
        <v>0</v>
      </c>
      <c r="X17" s="11">
        <f>IF(W17="","",'3.1-排放係數'!O17)</f>
        <v>0</v>
      </c>
      <c r="Y17" s="16">
        <f>IF(V17="","",H17*W17)</f>
        <v>0</v>
      </c>
      <c r="Z17" s="11">
        <f>IF(Y17="", "", '附表二、含氟氣體之GWP值'!G5)</f>
        <v>0</v>
      </c>
      <c r="AA17" s="16">
        <f>IF(Y17="","",Y17*Z17)</f>
        <v>0</v>
      </c>
      <c r="AB17" s="16">
        <f>IF('2-定性盤查'!E18="是",IF(J17="CO2",SUM(U17,AA17),SUM(O17,U17,AA17)),IF(SUM(O17,U17,AA17)&lt;&gt;0,SUM(O17,U17,AA17),0))</f>
        <v>0</v>
      </c>
      <c r="AC17" s="16">
        <f>IF('2-定性盤查'!E18="是",IF(J17="CO2",O17,""),"")</f>
        <v>0</v>
      </c>
      <c r="AD17" s="17">
        <f>IF(AB17&lt;&gt;"",AB17/'6-彙總表'!$J$5,"")</f>
        <v>0</v>
      </c>
      <c r="AE17" s="10">
        <f>F11&amp;J11&amp;E11</f>
        <v>0</v>
      </c>
      <c r="AF17" s="10">
        <f>F11&amp;J11</f>
        <v>0</v>
      </c>
      <c r="AG17" s="10">
        <f>F11&amp;P11</f>
        <v>0</v>
      </c>
      <c r="AH17" s="10">
        <f>F11&amp;V11</f>
        <v>0</v>
      </c>
      <c r="AI17" s="10">
        <f>F11&amp;G11</f>
        <v>0</v>
      </c>
      <c r="AJ17" s="10">
        <f>F11&amp;G11</f>
        <v>0</v>
      </c>
      <c r="AK17" s="10">
        <f>F11&amp;G11</f>
        <v>0</v>
      </c>
      <c r="AL17" s="10">
        <f>F11&amp;J11&amp;G11&amp;E11</f>
        <v>0</v>
      </c>
      <c r="AM17" s="10">
        <f>IFERROR(ABS(AB11),"")</f>
        <v>0</v>
      </c>
    </row>
    <row r="18" spans="1:39" ht="30" customHeight="1">
      <c r="A18" s="8">
        <f>IF('2-定性盤查'!A19&lt;&gt;"",'2-定性盤查'!A19,"")</f>
        <v>0</v>
      </c>
      <c r="B18" s="8">
        <f>IF('2-定性盤查'!B19&lt;&gt;"",'2-定性盤查'!B19,"")</f>
        <v>0</v>
      </c>
      <c r="C18" s="8">
        <f>IF('2-定性盤查'!C19&lt;&gt;"",'2-定性盤查'!C19,"")</f>
        <v>0</v>
      </c>
      <c r="D18" s="8">
        <f>IF('2-定性盤查'!D19&lt;&gt;"",'2-定性盤查'!D19,"")</f>
        <v>0</v>
      </c>
      <c r="E18" s="8">
        <f>IF('2-定性盤查'!E19&lt;&gt;"",'2-定性盤查'!E19,"")</f>
        <v>0</v>
      </c>
      <c r="F18" s="8">
        <f>IF('2-定性盤查'!F19&lt;&gt;"",'2-定性盤查'!F19,"")</f>
        <v>0</v>
      </c>
      <c r="G18" s="8">
        <f>IF('2-定性盤查'!G19&lt;&gt;"",'2-定性盤查'!G19,"")</f>
        <v>0</v>
      </c>
      <c r="H18" s="11" t="s">
        <v>431</v>
      </c>
      <c r="I18" s="11" t="s">
        <v>435</v>
      </c>
      <c r="J18" s="8">
        <f>IF('2-定性盤查'!X19&lt;&gt;"",IF('2-定性盤查'!X19&lt;&gt;0,'2-定性盤查'!X19,""),"")</f>
        <v>0</v>
      </c>
      <c r="K18" s="15">
        <f>'3.1-排放係數'!F18</f>
        <v>0</v>
      </c>
      <c r="L18" s="11">
        <f>'3.1-排放係數'!G18</f>
        <v>0</v>
      </c>
      <c r="M18" s="16">
        <f>IF(J18="","",H18*K18)</f>
        <v>0</v>
      </c>
      <c r="N18" s="11">
        <f>'附表二、含氟氣體之GWP值'!G3</f>
        <v>0</v>
      </c>
      <c r="O18" s="16">
        <f>IF(M18="","",M18*N18)</f>
        <v>0</v>
      </c>
      <c r="P18" s="8">
        <f>IF('2-定性盤查'!Y19&lt;&gt;"",IF('2-定性盤查'!Y19&lt;&gt;0,'2-定性盤查'!Y19,""),"")</f>
        <v>0</v>
      </c>
      <c r="Q18" s="15">
        <f>IF('3.1-排放係數'!J18="", "", '3.1-排放係數'!J18)</f>
        <v>0</v>
      </c>
      <c r="R18" s="11">
        <f>IF(Q18="","",'3.1-排放係數'!K18)</f>
        <v>0</v>
      </c>
      <c r="S18" s="16">
        <f>IF(P18="","",H18*Q18)</f>
        <v>0</v>
      </c>
      <c r="T18" s="11">
        <f>IF(S18="", "", '附表二、含氟氣體之GWP值'!G4)</f>
        <v>0</v>
      </c>
      <c r="U18" s="16">
        <f>IF(S18="","",S18*T18)</f>
        <v>0</v>
      </c>
      <c r="V18" s="8">
        <f>IF('2-定性盤查'!Z19&lt;&gt;"",IF('2-定性盤查'!Z19&lt;&gt;0,'2-定性盤查'!Z19,""),"")</f>
        <v>0</v>
      </c>
      <c r="W18" s="15">
        <f>IF('3.1-排放係數'!N18 ="", "", '3.1-排放係數'!N18)</f>
        <v>0</v>
      </c>
      <c r="X18" s="11">
        <f>IF(W18="","",'3.1-排放係數'!O18)</f>
        <v>0</v>
      </c>
      <c r="Y18" s="16">
        <f>IF(V18="","",H18*W18)</f>
        <v>0</v>
      </c>
      <c r="Z18" s="11">
        <f>IF(Y18="", "", '附表二、含氟氣體之GWP值'!G5)</f>
        <v>0</v>
      </c>
      <c r="AA18" s="16">
        <f>IF(Y18="","",Y18*Z18)</f>
        <v>0</v>
      </c>
      <c r="AB18" s="16">
        <f>IF('2-定性盤查'!E19="是",IF(J18="CO2",SUM(U18,AA18),SUM(O18,U18,AA18)),IF(SUM(O18,U18,AA18)&lt;&gt;0,SUM(O18,U18,AA18),0))</f>
        <v>0</v>
      </c>
      <c r="AC18" s="16">
        <f>IF('2-定性盤查'!E19="是",IF(J18="CO2",O18,""),"")</f>
        <v>0</v>
      </c>
      <c r="AD18" s="17">
        <f>IF(AB18&lt;&gt;"",AB18/'6-彙總表'!$J$5,"")</f>
        <v>0</v>
      </c>
      <c r="AE18" s="10">
        <f>F12&amp;J12&amp;E12</f>
        <v>0</v>
      </c>
      <c r="AF18" s="10">
        <f>F12&amp;J12</f>
        <v>0</v>
      </c>
      <c r="AG18" s="10">
        <f>F12&amp;P12</f>
        <v>0</v>
      </c>
      <c r="AH18" s="10">
        <f>F12&amp;V12</f>
        <v>0</v>
      </c>
      <c r="AI18" s="10">
        <f>F12&amp;G12</f>
        <v>0</v>
      </c>
      <c r="AJ18" s="10">
        <f>F12&amp;G12</f>
        <v>0</v>
      </c>
      <c r="AK18" s="10">
        <f>F12&amp;G12</f>
        <v>0</v>
      </c>
      <c r="AL18" s="10">
        <f>F12&amp;J12&amp;G12&amp;E12</f>
        <v>0</v>
      </c>
      <c r="AM18" s="10">
        <f>IFERROR(ABS(AB12),"")</f>
        <v>0</v>
      </c>
    </row>
    <row r="19" spans="1:39" ht="30" customHeight="1">
      <c r="A19" s="8">
        <f>IF('2-定性盤查'!A20&lt;&gt;"",'2-定性盤查'!A20,"")</f>
        <v>0</v>
      </c>
      <c r="B19" s="8">
        <f>IF('2-定性盤查'!B20&lt;&gt;"",'2-定性盤查'!B20,"")</f>
        <v>0</v>
      </c>
      <c r="C19" s="8">
        <f>IF('2-定性盤查'!C20&lt;&gt;"",'2-定性盤查'!C20,"")</f>
        <v>0</v>
      </c>
      <c r="D19" s="8">
        <f>IF('2-定性盤查'!D20&lt;&gt;"",'2-定性盤查'!D20,"")</f>
        <v>0</v>
      </c>
      <c r="E19" s="8">
        <f>IF('2-定性盤查'!E20&lt;&gt;"",'2-定性盤查'!E20,"")</f>
        <v>0</v>
      </c>
      <c r="F19" s="8">
        <f>IF('2-定性盤查'!F20&lt;&gt;"",'2-定性盤查'!F20,"")</f>
        <v>0</v>
      </c>
      <c r="G19" s="8">
        <f>IF('2-定性盤查'!G20&lt;&gt;"",'2-定性盤查'!G20,"")</f>
        <v>0</v>
      </c>
      <c r="H19" s="11" t="s">
        <v>422</v>
      </c>
      <c r="I19" s="11" t="s">
        <v>435</v>
      </c>
      <c r="J19" s="8">
        <f>IF('2-定性盤查'!X20&lt;&gt;"",IF('2-定性盤查'!X20&lt;&gt;0,'2-定性盤查'!X20,""),"")</f>
        <v>0</v>
      </c>
      <c r="K19" s="15">
        <f>'3.1-排放係數'!F19</f>
        <v>0</v>
      </c>
      <c r="L19" s="11">
        <f>'3.1-排放係數'!G19</f>
        <v>0</v>
      </c>
      <c r="M19" s="16">
        <f>IF(J19="","",H19*K19)</f>
        <v>0</v>
      </c>
      <c r="N19" s="11">
        <f>'附表二、含氟氣體之GWP值'!G3</f>
        <v>0</v>
      </c>
      <c r="O19" s="16">
        <f>IF(M19="","",M19*N19)</f>
        <v>0</v>
      </c>
      <c r="P19" s="8">
        <f>IF('2-定性盤查'!Y20&lt;&gt;"",IF('2-定性盤查'!Y20&lt;&gt;0,'2-定性盤查'!Y20,""),"")</f>
        <v>0</v>
      </c>
      <c r="Q19" s="15">
        <f>IF('3.1-排放係數'!J19="", "", '3.1-排放係數'!J19)</f>
        <v>0</v>
      </c>
      <c r="R19" s="11">
        <f>IF(Q19="","",'3.1-排放係數'!K19)</f>
        <v>0</v>
      </c>
      <c r="S19" s="16">
        <f>IF(P19="","",H19*Q19)</f>
        <v>0</v>
      </c>
      <c r="T19" s="11">
        <f>IF(S19="", "", '附表二、含氟氣體之GWP值'!G4)</f>
        <v>0</v>
      </c>
      <c r="U19" s="16">
        <f>IF(S19="","",S19*T19)</f>
        <v>0</v>
      </c>
      <c r="V19" s="8">
        <f>IF('2-定性盤查'!Z20&lt;&gt;"",IF('2-定性盤查'!Z20&lt;&gt;0,'2-定性盤查'!Z20,""),"")</f>
        <v>0</v>
      </c>
      <c r="W19" s="15">
        <f>IF('3.1-排放係數'!N19 ="", "", '3.1-排放係數'!N19)</f>
        <v>0</v>
      </c>
      <c r="X19" s="11">
        <f>IF(W19="","",'3.1-排放係數'!O19)</f>
        <v>0</v>
      </c>
      <c r="Y19" s="16">
        <f>IF(V19="","",H19*W19)</f>
        <v>0</v>
      </c>
      <c r="Z19" s="11">
        <f>IF(Y19="", "", '附表二、含氟氣體之GWP值'!G5)</f>
        <v>0</v>
      </c>
      <c r="AA19" s="16">
        <f>IF(Y19="","",Y19*Z19)</f>
        <v>0</v>
      </c>
      <c r="AB19" s="16">
        <f>IF('2-定性盤查'!E20="是",IF(J19="CO2",SUM(U19,AA19),SUM(O19,U19,AA19)),IF(SUM(O19,U19,AA19)&lt;&gt;0,SUM(O19,U19,AA19),0))</f>
        <v>0</v>
      </c>
      <c r="AC19" s="16">
        <f>IF('2-定性盤查'!E20="是",IF(J19="CO2",O19,""),"")</f>
        <v>0</v>
      </c>
      <c r="AD19" s="17">
        <f>IF(AB19&lt;&gt;"",AB19/'6-彙總表'!$J$5,"")</f>
        <v>0</v>
      </c>
      <c r="AE19" s="10">
        <f>F13&amp;J13&amp;E13</f>
        <v>0</v>
      </c>
      <c r="AF19" s="10">
        <f>F13&amp;J13</f>
        <v>0</v>
      </c>
      <c r="AG19" s="10">
        <f>F13&amp;P13</f>
        <v>0</v>
      </c>
      <c r="AH19" s="10">
        <f>F13&amp;V13</f>
        <v>0</v>
      </c>
      <c r="AI19" s="10">
        <f>F13&amp;G13</f>
        <v>0</v>
      </c>
      <c r="AJ19" s="10">
        <f>F13&amp;G13</f>
        <v>0</v>
      </c>
      <c r="AK19" s="10">
        <f>F13&amp;G13</f>
        <v>0</v>
      </c>
      <c r="AL19" s="10">
        <f>F13&amp;J13&amp;G13&amp;E13</f>
        <v>0</v>
      </c>
      <c r="AM19" s="10">
        <f>IFERROR(ABS(AB13),"")</f>
        <v>0</v>
      </c>
    </row>
    <row r="20" spans="1:39" ht="30" customHeight="1">
      <c r="A20" s="8">
        <f>IF('2-定性盤查'!A21&lt;&gt;"",'2-定性盤查'!A21,"")</f>
        <v>0</v>
      </c>
      <c r="B20" s="8">
        <f>IF('2-定性盤查'!B21&lt;&gt;"",'2-定性盤查'!B21,"")</f>
        <v>0</v>
      </c>
      <c r="C20" s="8">
        <f>IF('2-定性盤查'!C21&lt;&gt;"",'2-定性盤查'!C21,"")</f>
        <v>0</v>
      </c>
      <c r="D20" s="8">
        <f>IF('2-定性盤查'!D21&lt;&gt;"",'2-定性盤查'!D21,"")</f>
        <v>0</v>
      </c>
      <c r="E20" s="8">
        <f>IF('2-定性盤查'!E21&lt;&gt;"",'2-定性盤查'!E21,"")</f>
        <v>0</v>
      </c>
      <c r="F20" s="8">
        <f>IF('2-定性盤查'!F21&lt;&gt;"",'2-定性盤查'!F21,"")</f>
        <v>0</v>
      </c>
      <c r="G20" s="8">
        <f>IF('2-定性盤查'!G21&lt;&gt;"",'2-定性盤查'!G21,"")</f>
        <v>0</v>
      </c>
      <c r="H20" s="11" t="s">
        <v>431</v>
      </c>
      <c r="I20" s="11" t="s">
        <v>435</v>
      </c>
      <c r="J20" s="8">
        <f>IF('2-定性盤查'!X21&lt;&gt;"",IF('2-定性盤查'!X21&lt;&gt;0,'2-定性盤查'!X21,""),"")</f>
        <v>0</v>
      </c>
      <c r="K20" s="15">
        <f>'3.1-排放係數'!F20</f>
        <v>0</v>
      </c>
      <c r="L20" s="11">
        <f>'3.1-排放係數'!G20</f>
        <v>0</v>
      </c>
      <c r="M20" s="16">
        <f>IF(J20="","",H20*K20)</f>
        <v>0</v>
      </c>
      <c r="N20" s="11">
        <f>'附表二、含氟氣體之GWP值'!G3</f>
        <v>0</v>
      </c>
      <c r="O20" s="16">
        <f>IF(M20="","",M20*N20)</f>
        <v>0</v>
      </c>
      <c r="P20" s="8">
        <f>IF('2-定性盤查'!Y21&lt;&gt;"",IF('2-定性盤查'!Y21&lt;&gt;0,'2-定性盤查'!Y21,""),"")</f>
        <v>0</v>
      </c>
      <c r="Q20" s="15">
        <f>IF('3.1-排放係數'!J20="", "", '3.1-排放係數'!J20)</f>
        <v>0</v>
      </c>
      <c r="R20" s="11">
        <f>IF(Q20="","",'3.1-排放係數'!K20)</f>
        <v>0</v>
      </c>
      <c r="S20" s="16">
        <f>IF(P20="","",H20*Q20)</f>
        <v>0</v>
      </c>
      <c r="T20" s="11">
        <f>IF(S20="", "", '附表二、含氟氣體之GWP值'!G4)</f>
        <v>0</v>
      </c>
      <c r="U20" s="16">
        <f>IF(S20="","",S20*T20)</f>
        <v>0</v>
      </c>
      <c r="V20" s="8">
        <f>IF('2-定性盤查'!Z21&lt;&gt;"",IF('2-定性盤查'!Z21&lt;&gt;0,'2-定性盤查'!Z21,""),"")</f>
        <v>0</v>
      </c>
      <c r="W20" s="15">
        <f>IF('3.1-排放係數'!N20 ="", "", '3.1-排放係數'!N20)</f>
        <v>0</v>
      </c>
      <c r="X20" s="11">
        <f>IF(W20="","",'3.1-排放係數'!O20)</f>
        <v>0</v>
      </c>
      <c r="Y20" s="16">
        <f>IF(V20="","",H20*W20)</f>
        <v>0</v>
      </c>
      <c r="Z20" s="11">
        <f>IF(Y20="", "", '附表二、含氟氣體之GWP值'!G5)</f>
        <v>0</v>
      </c>
      <c r="AA20" s="16">
        <f>IF(Y20="","",Y20*Z20)</f>
        <v>0</v>
      </c>
      <c r="AB20" s="16">
        <f>IF('2-定性盤查'!E21="是",IF(J20="CO2",SUM(U20,AA20),SUM(O20,U20,AA20)),IF(SUM(O20,U20,AA20)&lt;&gt;0,SUM(O20,U20,AA20),0))</f>
        <v>0</v>
      </c>
      <c r="AC20" s="16">
        <f>IF('2-定性盤查'!E21="是",IF(J20="CO2",O20,""),"")</f>
        <v>0</v>
      </c>
      <c r="AD20" s="17">
        <f>IF(AB20&lt;&gt;"",AB20/'6-彙總表'!$J$5,"")</f>
        <v>0</v>
      </c>
      <c r="AE20" s="10">
        <f>F14&amp;J14&amp;E14</f>
        <v>0</v>
      </c>
      <c r="AF20" s="10">
        <f>F14&amp;J14</f>
        <v>0</v>
      </c>
      <c r="AG20" s="10">
        <f>F14&amp;P14</f>
        <v>0</v>
      </c>
      <c r="AH20" s="10">
        <f>F14&amp;V14</f>
        <v>0</v>
      </c>
      <c r="AI20" s="10">
        <f>F14&amp;G14</f>
        <v>0</v>
      </c>
      <c r="AJ20" s="10">
        <f>F14&amp;G14</f>
        <v>0</v>
      </c>
      <c r="AK20" s="10">
        <f>F14&amp;G14</f>
        <v>0</v>
      </c>
      <c r="AL20" s="10">
        <f>F14&amp;J14&amp;G14&amp;E14</f>
        <v>0</v>
      </c>
      <c r="AM20" s="10">
        <f>IFERROR(ABS(AB14),"")</f>
        <v>0</v>
      </c>
    </row>
    <row r="21" spans="1:39" ht="30" customHeight="1">
      <c r="A21" s="8">
        <f>IF('2-定性盤查'!A22&lt;&gt;"",'2-定性盤查'!A22,"")</f>
        <v>0</v>
      </c>
      <c r="B21" s="8">
        <f>IF('2-定性盤查'!B22&lt;&gt;"",'2-定性盤查'!B22,"")</f>
        <v>0</v>
      </c>
      <c r="C21" s="8">
        <f>IF('2-定性盤查'!C22&lt;&gt;"",'2-定性盤查'!C22,"")</f>
        <v>0</v>
      </c>
      <c r="D21" s="8">
        <f>IF('2-定性盤查'!D22&lt;&gt;"",'2-定性盤查'!D22,"")</f>
        <v>0</v>
      </c>
      <c r="E21" s="8">
        <f>IF('2-定性盤查'!E22&lt;&gt;"",'2-定性盤查'!E22,"")</f>
        <v>0</v>
      </c>
      <c r="F21" s="8">
        <f>IF('2-定性盤查'!F22&lt;&gt;"",'2-定性盤查'!F22,"")</f>
        <v>0</v>
      </c>
      <c r="G21" s="8">
        <f>IF('2-定性盤查'!G22&lt;&gt;"",'2-定性盤查'!G22,"")</f>
        <v>0</v>
      </c>
      <c r="H21" s="11" t="s">
        <v>431</v>
      </c>
      <c r="I21" s="11"/>
      <c r="J21" s="8">
        <f>IF('2-定性盤查'!X22&lt;&gt;"",IF('2-定性盤查'!X22&lt;&gt;0,'2-定性盤查'!X22,""),"")</f>
        <v>0</v>
      </c>
      <c r="K21" s="15">
        <f>'3.1-排放係數'!F21</f>
        <v>0</v>
      </c>
      <c r="L21" s="11">
        <f>'3.1-排放係數'!G21</f>
        <v>0</v>
      </c>
      <c r="M21" s="16">
        <f>IF(J21="","",H21*K21)</f>
        <v>0</v>
      </c>
      <c r="N21" s="11">
        <f>'附表二、含氟氣體之GWP值'!G3</f>
        <v>0</v>
      </c>
      <c r="O21" s="16">
        <f>IF(M21="","",M21*N21)</f>
        <v>0</v>
      </c>
      <c r="P21" s="8">
        <f>IF('2-定性盤查'!Y22&lt;&gt;"",IF('2-定性盤查'!Y22&lt;&gt;0,'2-定性盤查'!Y22,""),"")</f>
        <v>0</v>
      </c>
      <c r="Q21" s="15">
        <f>IF('3.1-排放係數'!J21="", "", '3.1-排放係數'!J21)</f>
        <v>0</v>
      </c>
      <c r="R21" s="11">
        <f>IF(Q21="","",'3.1-排放係數'!K21)</f>
        <v>0</v>
      </c>
      <c r="S21" s="16">
        <f>IF(P21="","",H21*Q21)</f>
        <v>0</v>
      </c>
      <c r="T21" s="11">
        <f>IF(S21="", "", '附表二、含氟氣體之GWP值'!G4)</f>
        <v>0</v>
      </c>
      <c r="U21" s="16">
        <f>IF(S21="","",S21*T21)</f>
        <v>0</v>
      </c>
      <c r="V21" s="8">
        <f>IF('2-定性盤查'!Z22&lt;&gt;"",IF('2-定性盤查'!Z22&lt;&gt;0,'2-定性盤查'!Z22,""),"")</f>
        <v>0</v>
      </c>
      <c r="W21" s="15">
        <f>IF('3.1-排放係數'!N21 ="", "", '3.1-排放係數'!N21)</f>
        <v>0</v>
      </c>
      <c r="X21" s="11">
        <f>IF(W21="","",'3.1-排放係數'!O21)</f>
        <v>0</v>
      </c>
      <c r="Y21" s="16">
        <f>IF(V21="","",H21*W21)</f>
        <v>0</v>
      </c>
      <c r="Z21" s="11">
        <f>IF(Y21="", "", '附表二、含氟氣體之GWP值'!G5)</f>
        <v>0</v>
      </c>
      <c r="AA21" s="16">
        <f>IF(Y21="","",Y21*Z21)</f>
        <v>0</v>
      </c>
      <c r="AB21" s="16">
        <f>IF('2-定性盤查'!E22="是",IF(J21="CO2",SUM(U21,AA21),SUM(O21,U21,AA21)),IF(SUM(O21,U21,AA21)&lt;&gt;0,SUM(O21,U21,AA21),0))</f>
        <v>0</v>
      </c>
      <c r="AC21" s="16">
        <f>IF('2-定性盤查'!E22="是",IF(J21="CO2",O21,""),"")</f>
        <v>0</v>
      </c>
      <c r="AD21" s="17">
        <f>IF(AB21&lt;&gt;"",AB21/'6-彙總表'!$J$5,"")</f>
        <v>0</v>
      </c>
      <c r="AE21" s="10">
        <f>F15&amp;J15&amp;E15</f>
        <v>0</v>
      </c>
      <c r="AF21" s="10">
        <f>F15&amp;J15</f>
        <v>0</v>
      </c>
      <c r="AG21" s="10">
        <f>F15&amp;P15</f>
        <v>0</v>
      </c>
      <c r="AH21" s="10">
        <f>F15&amp;V15</f>
        <v>0</v>
      </c>
      <c r="AI21" s="10">
        <f>F15&amp;G15</f>
        <v>0</v>
      </c>
      <c r="AJ21" s="10">
        <f>F15&amp;G15</f>
        <v>0</v>
      </c>
      <c r="AK21" s="10">
        <f>F15&amp;G15</f>
        <v>0</v>
      </c>
      <c r="AL21" s="10">
        <f>F15&amp;J15&amp;G15&amp;E15</f>
        <v>0</v>
      </c>
      <c r="AM21" s="10">
        <f>IFERROR(ABS(AB15),"")</f>
        <v>0</v>
      </c>
    </row>
    <row r="22" spans="1:39" ht="30" customHeight="1">
      <c r="A22" s="8">
        <f>IF('2-定性盤查'!A23&lt;&gt;"",'2-定性盤查'!A23,"")</f>
        <v>0</v>
      </c>
      <c r="B22" s="8">
        <f>IF('2-定性盤查'!B23&lt;&gt;"",'2-定性盤查'!B23,"")</f>
        <v>0</v>
      </c>
      <c r="C22" s="8">
        <f>IF('2-定性盤查'!C23&lt;&gt;"",'2-定性盤查'!C23,"")</f>
        <v>0</v>
      </c>
      <c r="D22" s="8">
        <f>IF('2-定性盤查'!D23&lt;&gt;"",'2-定性盤查'!D23,"")</f>
        <v>0</v>
      </c>
      <c r="E22" s="8">
        <f>IF('2-定性盤查'!E23&lt;&gt;"",'2-定性盤查'!E23,"")</f>
        <v>0</v>
      </c>
      <c r="F22" s="8">
        <f>IF('2-定性盤查'!F23&lt;&gt;"",'2-定性盤查'!F23,"")</f>
        <v>0</v>
      </c>
      <c r="G22" s="8">
        <f>IF('2-定性盤查'!G23&lt;&gt;"",'2-定性盤查'!G23,"")</f>
        <v>0</v>
      </c>
      <c r="H22" s="11" t="s">
        <v>431</v>
      </c>
      <c r="I22" s="11" t="s">
        <v>438</v>
      </c>
      <c r="J22" s="8">
        <f>IF('2-定性盤查'!X23&lt;&gt;"",IF('2-定性盤查'!X23&lt;&gt;0,'2-定性盤查'!X23,""),"")</f>
        <v>0</v>
      </c>
      <c r="K22" s="15">
        <f>'3.1-排放係數'!F22</f>
        <v>0</v>
      </c>
      <c r="L22" s="11">
        <f>'3.1-排放係數'!G22</f>
        <v>0</v>
      </c>
      <c r="M22" s="16">
        <f>IF(J22="","",H22*K22)</f>
        <v>0</v>
      </c>
      <c r="N22" s="11">
        <f>'附表二、含氟氣體之GWP值'!G3</f>
        <v>0</v>
      </c>
      <c r="O22" s="16">
        <f>IF(M22="","",M22*N22)</f>
        <v>0</v>
      </c>
      <c r="P22" s="8">
        <f>IF('2-定性盤查'!Y23&lt;&gt;"",IF('2-定性盤查'!Y23&lt;&gt;0,'2-定性盤查'!Y23,""),"")</f>
        <v>0</v>
      </c>
      <c r="Q22" s="15">
        <f>IF('3.1-排放係數'!J22="", "", '3.1-排放係數'!J22)</f>
        <v>0</v>
      </c>
      <c r="R22" s="11">
        <f>IF(Q22="","",'3.1-排放係數'!K22)</f>
        <v>0</v>
      </c>
      <c r="S22" s="16">
        <f>IF(P22="","",H22*Q22)</f>
        <v>0</v>
      </c>
      <c r="T22" s="11">
        <f>IF(S22="", "", '附表二、含氟氣體之GWP值'!G4)</f>
        <v>0</v>
      </c>
      <c r="U22" s="16">
        <f>IF(S22="","",S22*T22)</f>
        <v>0</v>
      </c>
      <c r="V22" s="8">
        <f>IF('2-定性盤查'!Z23&lt;&gt;"",IF('2-定性盤查'!Z23&lt;&gt;0,'2-定性盤查'!Z23,""),"")</f>
        <v>0</v>
      </c>
      <c r="W22" s="15">
        <f>IF('3.1-排放係數'!N22 ="", "", '3.1-排放係數'!N22)</f>
        <v>0</v>
      </c>
      <c r="X22" s="11">
        <f>IF(W22="","",'3.1-排放係數'!O22)</f>
        <v>0</v>
      </c>
      <c r="Y22" s="16">
        <f>IF(V22="","",H22*W22)</f>
        <v>0</v>
      </c>
      <c r="Z22" s="11">
        <f>IF(Y22="", "", '附表二、含氟氣體之GWP值'!G5)</f>
        <v>0</v>
      </c>
      <c r="AA22" s="16">
        <f>IF(Y22="","",Y22*Z22)</f>
        <v>0</v>
      </c>
      <c r="AB22" s="16">
        <f>IF('2-定性盤查'!E23="是",IF(J22="CO2",SUM(U22,AA22),SUM(O22,U22,AA22)),IF(SUM(O22,U22,AA22)&lt;&gt;0,SUM(O22,U22,AA22),0))</f>
        <v>0</v>
      </c>
      <c r="AC22" s="16">
        <f>IF('2-定性盤查'!E23="是",IF(J22="CO2",O22,""),"")</f>
        <v>0</v>
      </c>
      <c r="AD22" s="17">
        <f>IF(AB22&lt;&gt;"",AB22/'6-彙總表'!$J$5,"")</f>
        <v>0</v>
      </c>
      <c r="AE22" s="10">
        <f>F16&amp;J16&amp;E16</f>
        <v>0</v>
      </c>
      <c r="AF22" s="10">
        <f>F16&amp;J16</f>
        <v>0</v>
      </c>
      <c r="AG22" s="10">
        <f>F16&amp;P16</f>
        <v>0</v>
      </c>
      <c r="AH22" s="10">
        <f>F16&amp;V16</f>
        <v>0</v>
      </c>
      <c r="AI22" s="10">
        <f>F16&amp;G16</f>
        <v>0</v>
      </c>
      <c r="AJ22" s="10">
        <f>F16&amp;G16</f>
        <v>0</v>
      </c>
      <c r="AK22" s="10">
        <f>F16&amp;G16</f>
        <v>0</v>
      </c>
      <c r="AL22" s="10">
        <f>F16&amp;J16&amp;G16&amp;E16</f>
        <v>0</v>
      </c>
      <c r="AM22" s="10">
        <f>IFERROR(ABS(AB16),"")</f>
        <v>0</v>
      </c>
    </row>
    <row r="23" spans="1:39" ht="30" customHeight="1">
      <c r="A23" s="8">
        <f>IF('2-定性盤查'!A24&lt;&gt;"",'2-定性盤查'!A24,"")</f>
        <v>0</v>
      </c>
      <c r="B23" s="8">
        <f>IF('2-定性盤查'!B24&lt;&gt;"",'2-定性盤查'!B24,"")</f>
        <v>0</v>
      </c>
      <c r="C23" s="8">
        <f>IF('2-定性盤查'!C24&lt;&gt;"",'2-定性盤查'!C24,"")</f>
        <v>0</v>
      </c>
      <c r="D23" s="8">
        <f>IF('2-定性盤查'!D24&lt;&gt;"",'2-定性盤查'!D24,"")</f>
        <v>0</v>
      </c>
      <c r="E23" s="8">
        <f>IF('2-定性盤查'!E24&lt;&gt;"",'2-定性盤查'!E24,"")</f>
        <v>0</v>
      </c>
      <c r="F23" s="8">
        <f>IF('2-定性盤查'!F24&lt;&gt;"",'2-定性盤查'!F24,"")</f>
        <v>0</v>
      </c>
      <c r="G23" s="8">
        <f>IF('2-定性盤查'!G24&lt;&gt;"",'2-定性盤查'!G24,"")</f>
        <v>0</v>
      </c>
      <c r="H23" s="11" t="s">
        <v>431</v>
      </c>
      <c r="I23" s="11" t="s">
        <v>423</v>
      </c>
      <c r="J23" s="8">
        <f>IF('2-定性盤查'!X24&lt;&gt;"",IF('2-定性盤查'!X24&lt;&gt;0,'2-定性盤查'!X24,""),"")</f>
        <v>0</v>
      </c>
      <c r="K23" s="15">
        <f>'3.1-排放係數'!F23</f>
        <v>0</v>
      </c>
      <c r="L23" s="11">
        <f>'3.1-排放係數'!G23</f>
        <v>0</v>
      </c>
      <c r="M23" s="16">
        <f>IF(J23="","",H23*K23)</f>
        <v>0</v>
      </c>
      <c r="N23" s="11">
        <f>'附表二、含氟氣體之GWP值'!G3</f>
        <v>0</v>
      </c>
      <c r="O23" s="16">
        <f>IF(M23="","",M23*N23)</f>
        <v>0</v>
      </c>
      <c r="P23" s="8">
        <f>IF('2-定性盤查'!Y24&lt;&gt;"",IF('2-定性盤查'!Y24&lt;&gt;0,'2-定性盤查'!Y24,""),"")</f>
        <v>0</v>
      </c>
      <c r="Q23" s="15">
        <f>IF('3.1-排放係數'!J23="", "", '3.1-排放係數'!J23)</f>
        <v>0</v>
      </c>
      <c r="R23" s="11">
        <f>IF(Q23="","",'3.1-排放係數'!K23)</f>
        <v>0</v>
      </c>
      <c r="S23" s="16">
        <f>IF(P23="","",H23*Q23)</f>
        <v>0</v>
      </c>
      <c r="T23" s="11">
        <f>IF(S23="", "", '附表二、含氟氣體之GWP值'!G4)</f>
        <v>0</v>
      </c>
      <c r="U23" s="16">
        <f>IF(S23="","",S23*T23)</f>
        <v>0</v>
      </c>
      <c r="V23" s="8">
        <f>IF('2-定性盤查'!Z24&lt;&gt;"",IF('2-定性盤查'!Z24&lt;&gt;0,'2-定性盤查'!Z24,""),"")</f>
        <v>0</v>
      </c>
      <c r="W23" s="15">
        <f>IF('3.1-排放係數'!N23 ="", "", '3.1-排放係數'!N23)</f>
        <v>0</v>
      </c>
      <c r="X23" s="11">
        <f>IF(W23="","",'3.1-排放係數'!O23)</f>
        <v>0</v>
      </c>
      <c r="Y23" s="16">
        <f>IF(V23="","",H23*W23)</f>
        <v>0</v>
      </c>
      <c r="Z23" s="11">
        <f>IF(Y23="", "", '附表二、含氟氣體之GWP值'!G5)</f>
        <v>0</v>
      </c>
      <c r="AA23" s="16">
        <f>IF(Y23="","",Y23*Z23)</f>
        <v>0</v>
      </c>
      <c r="AB23" s="16">
        <f>IF('2-定性盤查'!E24="是",IF(J23="CO2",SUM(U23,AA23),SUM(O23,U23,AA23)),IF(SUM(O23,U23,AA23)&lt;&gt;0,SUM(O23,U23,AA23),0))</f>
        <v>0</v>
      </c>
      <c r="AC23" s="16">
        <f>IF('2-定性盤查'!E24="是",IF(J23="CO2",O23,""),"")</f>
        <v>0</v>
      </c>
      <c r="AD23" s="17">
        <f>IF(AB23&lt;&gt;"",AB23/'6-彙總表'!$J$5,"")</f>
        <v>0</v>
      </c>
      <c r="AE23" s="10">
        <f>F17&amp;J17&amp;E17</f>
        <v>0</v>
      </c>
      <c r="AF23" s="10">
        <f>F17&amp;J17</f>
        <v>0</v>
      </c>
      <c r="AG23" s="10">
        <f>F17&amp;P17</f>
        <v>0</v>
      </c>
      <c r="AH23" s="10">
        <f>F17&amp;V17</f>
        <v>0</v>
      </c>
      <c r="AI23" s="10">
        <f>F17&amp;G17</f>
        <v>0</v>
      </c>
      <c r="AJ23" s="10">
        <f>F17&amp;G17</f>
        <v>0</v>
      </c>
      <c r="AK23" s="10">
        <f>F17&amp;G17</f>
        <v>0</v>
      </c>
      <c r="AL23" s="10">
        <f>F17&amp;J17&amp;G17&amp;E17</f>
        <v>0</v>
      </c>
      <c r="AM23" s="10">
        <f>IFERROR(ABS(AB17),"")</f>
        <v>0</v>
      </c>
    </row>
    <row r="24" spans="1:39" ht="30" customHeight="1">
      <c r="A24" s="8">
        <f>IF('2-定性盤查'!A25&lt;&gt;"",'2-定性盤查'!A25,"")</f>
        <v>0</v>
      </c>
      <c r="B24" s="8">
        <f>IF('2-定性盤查'!B25&lt;&gt;"",'2-定性盤查'!B25,"")</f>
        <v>0</v>
      </c>
      <c r="C24" s="8">
        <f>IF('2-定性盤查'!C25&lt;&gt;"",'2-定性盤查'!C25,"")</f>
        <v>0</v>
      </c>
      <c r="D24" s="8">
        <f>IF('2-定性盤查'!D25&lt;&gt;"",'2-定性盤查'!D25,"")</f>
        <v>0</v>
      </c>
      <c r="E24" s="8">
        <f>IF('2-定性盤查'!E25&lt;&gt;"",'2-定性盤查'!E25,"")</f>
        <v>0</v>
      </c>
      <c r="F24" s="8">
        <f>IF('2-定性盤查'!F25&lt;&gt;"",'2-定性盤查'!F25,"")</f>
        <v>0</v>
      </c>
      <c r="G24" s="8">
        <f>IF('2-定性盤查'!G25&lt;&gt;"",'2-定性盤查'!G25,"")</f>
        <v>0</v>
      </c>
      <c r="H24" s="11" t="s">
        <v>436</v>
      </c>
      <c r="I24" s="11" t="s">
        <v>425</v>
      </c>
      <c r="J24" s="8">
        <f>IF('2-定性盤查'!X25&lt;&gt;"",IF('2-定性盤查'!X25&lt;&gt;0,'2-定性盤查'!X25,""),"")</f>
        <v>0</v>
      </c>
      <c r="K24" s="15">
        <f>'3.1-排放係數'!F24</f>
        <v>0</v>
      </c>
      <c r="L24" s="11">
        <f>'3.1-排放係數'!G24</f>
        <v>0</v>
      </c>
      <c r="M24" s="16">
        <f>IF(J24="","",H24*K24)</f>
        <v>0</v>
      </c>
      <c r="N24" s="11">
        <f>'附表二、含氟氣體之GWP值'!G3</f>
        <v>0</v>
      </c>
      <c r="O24" s="16">
        <f>IF(M24="","",M24*N24)</f>
        <v>0</v>
      </c>
      <c r="P24" s="8">
        <f>IF('2-定性盤查'!Y25&lt;&gt;"",IF('2-定性盤查'!Y25&lt;&gt;0,'2-定性盤查'!Y25,""),"")</f>
        <v>0</v>
      </c>
      <c r="Q24" s="15">
        <f>IF('3.1-排放係數'!J24="", "", '3.1-排放係數'!J24)</f>
        <v>0</v>
      </c>
      <c r="R24" s="11">
        <f>IF(Q24="","",'3.1-排放係數'!K24)</f>
        <v>0</v>
      </c>
      <c r="S24" s="16">
        <f>IF(P24="","",H24*Q24)</f>
        <v>0</v>
      </c>
      <c r="T24" s="11">
        <f>IF(S24="", "", '附表二、含氟氣體之GWP值'!G4)</f>
        <v>0</v>
      </c>
      <c r="U24" s="16">
        <f>IF(S24="","",S24*T24)</f>
        <v>0</v>
      </c>
      <c r="V24" s="8">
        <f>IF('2-定性盤查'!Z25&lt;&gt;"",IF('2-定性盤查'!Z25&lt;&gt;0,'2-定性盤查'!Z25,""),"")</f>
        <v>0</v>
      </c>
      <c r="W24" s="15">
        <f>IF('3.1-排放係數'!N24 ="", "", '3.1-排放係數'!N24)</f>
        <v>0</v>
      </c>
      <c r="X24" s="11">
        <f>IF(W24="","",'3.1-排放係數'!O24)</f>
        <v>0</v>
      </c>
      <c r="Y24" s="16">
        <f>IF(V24="","",H24*W24)</f>
        <v>0</v>
      </c>
      <c r="Z24" s="11">
        <f>IF(Y24="", "", '附表二、含氟氣體之GWP值'!G5)</f>
        <v>0</v>
      </c>
      <c r="AA24" s="16">
        <f>IF(Y24="","",Y24*Z24)</f>
        <v>0</v>
      </c>
      <c r="AB24" s="16">
        <f>IF('2-定性盤查'!E25="是",IF(J24="CO2",SUM(U24,AA24),SUM(O24,U24,AA24)),IF(SUM(O24,U24,AA24)&lt;&gt;0,SUM(O24,U24,AA24),0))</f>
        <v>0</v>
      </c>
      <c r="AC24" s="16">
        <f>IF('2-定性盤查'!E25="是",IF(J24="CO2",O24,""),"")</f>
        <v>0</v>
      </c>
      <c r="AD24" s="17">
        <f>IF(AB24&lt;&gt;"",AB24/'6-彙總表'!$J$5,"")</f>
        <v>0</v>
      </c>
      <c r="AE24" s="10">
        <f>F18&amp;J18&amp;E18</f>
        <v>0</v>
      </c>
      <c r="AF24" s="10">
        <f>F18&amp;J18</f>
        <v>0</v>
      </c>
      <c r="AG24" s="10">
        <f>F18&amp;P18</f>
        <v>0</v>
      </c>
      <c r="AH24" s="10">
        <f>F18&amp;V18</f>
        <v>0</v>
      </c>
      <c r="AI24" s="10">
        <f>F18&amp;G18</f>
        <v>0</v>
      </c>
      <c r="AJ24" s="10">
        <f>F18&amp;G18</f>
        <v>0</v>
      </c>
      <c r="AK24" s="10">
        <f>F18&amp;G18</f>
        <v>0</v>
      </c>
      <c r="AL24" s="10">
        <f>F18&amp;J18&amp;G18&amp;E18</f>
        <v>0</v>
      </c>
      <c r="AM24" s="10">
        <f>IFERROR(ABS(AB18),"")</f>
        <v>0</v>
      </c>
    </row>
    <row r="25" spans="1:39" ht="30" customHeight="1">
      <c r="A25" s="8">
        <f>IF('2-定性盤查'!A26&lt;&gt;"",'2-定性盤查'!A26,"")</f>
        <v>0</v>
      </c>
      <c r="B25" s="8">
        <f>IF('2-定性盤查'!B26&lt;&gt;"",'2-定性盤查'!B26,"")</f>
        <v>0</v>
      </c>
      <c r="C25" s="8">
        <f>IF('2-定性盤查'!C26&lt;&gt;"",'2-定性盤查'!C26,"")</f>
        <v>0</v>
      </c>
      <c r="D25" s="8">
        <f>IF('2-定性盤查'!D26&lt;&gt;"",'2-定性盤查'!D26,"")</f>
        <v>0</v>
      </c>
      <c r="E25" s="8">
        <f>IF('2-定性盤查'!E26&lt;&gt;"",'2-定性盤查'!E26,"")</f>
        <v>0</v>
      </c>
      <c r="F25" s="8">
        <f>IF('2-定性盤查'!F26&lt;&gt;"",'2-定性盤查'!F26,"")</f>
        <v>0</v>
      </c>
      <c r="G25" s="8">
        <f>IF('2-定性盤查'!G26&lt;&gt;"",'2-定性盤查'!G26,"")</f>
        <v>0</v>
      </c>
      <c r="H25" s="11" t="s">
        <v>439</v>
      </c>
      <c r="I25" s="11" t="s">
        <v>440</v>
      </c>
      <c r="J25" s="8">
        <f>IF('2-定性盤查'!X26&lt;&gt;"",IF('2-定性盤查'!X26&lt;&gt;0,'2-定性盤查'!X26,""),"")</f>
        <v>0</v>
      </c>
      <c r="K25" s="15">
        <f>'3.1-排放係數'!F25</f>
        <v>0</v>
      </c>
      <c r="L25" s="11">
        <f>'3.1-排放係數'!G25</f>
        <v>0</v>
      </c>
      <c r="M25" s="16">
        <f>IF(J25="","",H25*K25)</f>
        <v>0</v>
      </c>
      <c r="N25" s="11">
        <f>'附表二、含氟氣體之GWP值'!G3</f>
        <v>0</v>
      </c>
      <c r="O25" s="16">
        <f>IF(M25="","",M25*N25)</f>
        <v>0</v>
      </c>
      <c r="P25" s="8">
        <f>IF('2-定性盤查'!Y26&lt;&gt;"",IF('2-定性盤查'!Y26&lt;&gt;0,'2-定性盤查'!Y26,""),"")</f>
        <v>0</v>
      </c>
      <c r="Q25" s="15">
        <f>IF('3.1-排放係數'!J25="", "", '3.1-排放係數'!J25)</f>
        <v>0</v>
      </c>
      <c r="R25" s="11">
        <f>IF(Q25="","",'3.1-排放係數'!K25)</f>
        <v>0</v>
      </c>
      <c r="S25" s="16">
        <f>IF(P25="","",H25*Q25)</f>
        <v>0</v>
      </c>
      <c r="T25" s="11">
        <f>IF(S25="", "", '附表二、含氟氣體之GWP值'!G4)</f>
        <v>0</v>
      </c>
      <c r="U25" s="16">
        <f>IF(S25="","",S25*T25)</f>
        <v>0</v>
      </c>
      <c r="V25" s="8">
        <f>IF('2-定性盤查'!Z26&lt;&gt;"",IF('2-定性盤查'!Z26&lt;&gt;0,'2-定性盤查'!Z26,""),"")</f>
        <v>0</v>
      </c>
      <c r="W25" s="15">
        <f>IF('3.1-排放係數'!N25 ="", "", '3.1-排放係數'!N25)</f>
        <v>0</v>
      </c>
      <c r="X25" s="11">
        <f>IF(W25="","",'3.1-排放係數'!O25)</f>
        <v>0</v>
      </c>
      <c r="Y25" s="16">
        <f>IF(V25="","",H25*W25)</f>
        <v>0</v>
      </c>
      <c r="Z25" s="11">
        <f>IF(Y25="", "", '附表二、含氟氣體之GWP值'!G5)</f>
        <v>0</v>
      </c>
      <c r="AA25" s="16">
        <f>IF(Y25="","",Y25*Z25)</f>
        <v>0</v>
      </c>
      <c r="AB25" s="16">
        <f>IF('2-定性盤查'!E26="是",IF(J25="CO2",SUM(U25,AA25),SUM(O25,U25,AA25)),IF(SUM(O25,U25,AA25)&lt;&gt;0,SUM(O25,U25,AA25),0))</f>
        <v>0</v>
      </c>
      <c r="AC25" s="16">
        <f>IF('2-定性盤查'!E26="是",IF(J25="CO2",O25,""),"")</f>
        <v>0</v>
      </c>
      <c r="AD25" s="17">
        <f>IF(AB25&lt;&gt;"",AB25/'6-彙總表'!$J$5,"")</f>
        <v>0</v>
      </c>
      <c r="AE25" s="10">
        <f>F19&amp;J19&amp;E19</f>
        <v>0</v>
      </c>
      <c r="AF25" s="10">
        <f>F19&amp;J19</f>
        <v>0</v>
      </c>
      <c r="AG25" s="10">
        <f>F19&amp;P19</f>
        <v>0</v>
      </c>
      <c r="AH25" s="10">
        <f>F19&amp;V19</f>
        <v>0</v>
      </c>
      <c r="AI25" s="10">
        <f>F19&amp;G19</f>
        <v>0</v>
      </c>
      <c r="AJ25" s="10">
        <f>F19&amp;G19</f>
        <v>0</v>
      </c>
      <c r="AK25" s="10">
        <f>F19&amp;G19</f>
        <v>0</v>
      </c>
      <c r="AL25" s="10">
        <f>F19&amp;J19&amp;G19&amp;E19</f>
        <v>0</v>
      </c>
      <c r="AM25" s="10">
        <f>IFERROR(ABS(AB19),"")</f>
        <v>0</v>
      </c>
    </row>
    <row r="26" spans="1:39" ht="30" customHeight="1">
      <c r="A26" s="8">
        <f>IF('2-定性盤查'!A27&lt;&gt;"",'2-定性盤查'!A27,"")</f>
        <v>0</v>
      </c>
      <c r="B26" s="8">
        <f>IF('2-定性盤查'!B27&lt;&gt;"",'2-定性盤查'!B27,"")</f>
        <v>0</v>
      </c>
      <c r="C26" s="8">
        <f>IF('2-定性盤查'!C27&lt;&gt;"",'2-定性盤查'!C27,"")</f>
        <v>0</v>
      </c>
      <c r="D26" s="8">
        <f>IF('2-定性盤查'!D27&lt;&gt;"",'2-定性盤查'!D27,"")</f>
        <v>0</v>
      </c>
      <c r="E26" s="8">
        <f>IF('2-定性盤查'!E27&lt;&gt;"",'2-定性盤查'!E27,"")</f>
        <v>0</v>
      </c>
      <c r="F26" s="8">
        <f>IF('2-定性盤查'!F27&lt;&gt;"",'2-定性盤查'!F27,"")</f>
        <v>0</v>
      </c>
      <c r="G26" s="8">
        <f>IF('2-定性盤查'!G27&lt;&gt;"",'2-定性盤查'!G27,"")</f>
        <v>0</v>
      </c>
      <c r="H26" s="11" t="s">
        <v>431</v>
      </c>
      <c r="I26" s="11" t="s">
        <v>441</v>
      </c>
      <c r="J26" s="8">
        <f>IF('2-定性盤查'!X27&lt;&gt;"",IF('2-定性盤查'!X27&lt;&gt;0,'2-定性盤查'!X27,""),"")</f>
        <v>0</v>
      </c>
      <c r="K26" s="15">
        <f>'3.1-排放係數'!F26</f>
        <v>0</v>
      </c>
      <c r="L26" s="11">
        <f>'3.1-排放係數'!G26</f>
        <v>0</v>
      </c>
      <c r="M26" s="16">
        <f>IF(J26="","",H26*K26)</f>
        <v>0</v>
      </c>
      <c r="N26" s="11">
        <f>'附表二、含氟氣體之GWP值'!G3</f>
        <v>0</v>
      </c>
      <c r="O26" s="16">
        <f>IF(M26="","",M26*N26)</f>
        <v>0</v>
      </c>
      <c r="P26" s="8">
        <f>IF('2-定性盤查'!Y27&lt;&gt;"",IF('2-定性盤查'!Y27&lt;&gt;0,'2-定性盤查'!Y27,""),"")</f>
        <v>0</v>
      </c>
      <c r="Q26" s="15">
        <f>IF('3.1-排放係數'!J26="", "", '3.1-排放係數'!J26)</f>
        <v>0</v>
      </c>
      <c r="R26" s="11">
        <f>IF(Q26="","",'3.1-排放係數'!K26)</f>
        <v>0</v>
      </c>
      <c r="S26" s="16">
        <f>IF(P26="","",H26*Q26)</f>
        <v>0</v>
      </c>
      <c r="T26" s="11">
        <f>IF(S26="", "", '附表二、含氟氣體之GWP值'!G4)</f>
        <v>0</v>
      </c>
      <c r="U26" s="16">
        <f>IF(S26="","",S26*T26)</f>
        <v>0</v>
      </c>
      <c r="V26" s="8">
        <f>IF('2-定性盤查'!Z27&lt;&gt;"",IF('2-定性盤查'!Z27&lt;&gt;0,'2-定性盤查'!Z27,""),"")</f>
        <v>0</v>
      </c>
      <c r="W26" s="15">
        <f>IF('3.1-排放係數'!N26 ="", "", '3.1-排放係數'!N26)</f>
        <v>0</v>
      </c>
      <c r="X26" s="11">
        <f>IF(W26="","",'3.1-排放係數'!O26)</f>
        <v>0</v>
      </c>
      <c r="Y26" s="16">
        <f>IF(V26="","",H26*W26)</f>
        <v>0</v>
      </c>
      <c r="Z26" s="11">
        <f>IF(Y26="", "", '附表二、含氟氣體之GWP值'!G5)</f>
        <v>0</v>
      </c>
      <c r="AA26" s="16">
        <f>IF(Y26="","",Y26*Z26)</f>
        <v>0</v>
      </c>
      <c r="AB26" s="16">
        <f>IF('2-定性盤查'!E27="是",IF(J26="CO2",SUM(U26,AA26),SUM(O26,U26,AA26)),IF(SUM(O26,U26,AA26)&lt;&gt;0,SUM(O26,U26,AA26),0))</f>
        <v>0</v>
      </c>
      <c r="AC26" s="16">
        <f>IF('2-定性盤查'!E27="是",IF(J26="CO2",O26,""),"")</f>
        <v>0</v>
      </c>
      <c r="AD26" s="17">
        <f>IF(AB26&lt;&gt;"",AB26/'6-彙總表'!$J$5,"")</f>
        <v>0</v>
      </c>
      <c r="AE26" s="10">
        <f>F20&amp;J20&amp;E20</f>
        <v>0</v>
      </c>
      <c r="AF26" s="10">
        <f>F20&amp;J20</f>
        <v>0</v>
      </c>
      <c r="AG26" s="10">
        <f>F20&amp;P20</f>
        <v>0</v>
      </c>
      <c r="AH26" s="10">
        <f>F20&amp;V20</f>
        <v>0</v>
      </c>
      <c r="AI26" s="10">
        <f>F20&amp;G20</f>
        <v>0</v>
      </c>
      <c r="AJ26" s="10">
        <f>F20&amp;G20</f>
        <v>0</v>
      </c>
      <c r="AK26" s="10">
        <f>F20&amp;G20</f>
        <v>0</v>
      </c>
      <c r="AL26" s="10">
        <f>F20&amp;J20&amp;G20&amp;E20</f>
        <v>0</v>
      </c>
      <c r="AM26" s="10">
        <f>IFERROR(ABS(AB20),"")</f>
        <v>0</v>
      </c>
    </row>
    <row r="27" spans="1:39" ht="30" customHeight="1">
      <c r="A27" s="8">
        <f>IF('2-定性盤查'!A28&lt;&gt;"",'2-定性盤查'!A28,"")</f>
        <v>0</v>
      </c>
      <c r="B27" s="8">
        <f>IF('2-定性盤查'!B28&lt;&gt;"",'2-定性盤查'!B28,"")</f>
        <v>0</v>
      </c>
      <c r="C27" s="8">
        <f>IF('2-定性盤查'!C28&lt;&gt;"",'2-定性盤查'!C28,"")</f>
        <v>0</v>
      </c>
      <c r="D27" s="8">
        <f>IF('2-定性盤查'!D28&lt;&gt;"",'2-定性盤查'!D28,"")</f>
        <v>0</v>
      </c>
      <c r="E27" s="8">
        <f>IF('2-定性盤查'!E28&lt;&gt;"",'2-定性盤查'!E28,"")</f>
        <v>0</v>
      </c>
      <c r="F27" s="8">
        <f>IF('2-定性盤查'!F28&lt;&gt;"",'2-定性盤查'!F28,"")</f>
        <v>0</v>
      </c>
      <c r="G27" s="8">
        <f>IF('2-定性盤查'!G28&lt;&gt;"",'2-定性盤查'!G28,"")</f>
        <v>0</v>
      </c>
      <c r="H27" s="11" t="s">
        <v>431</v>
      </c>
      <c r="I27" s="11" t="s">
        <v>442</v>
      </c>
      <c r="J27" s="8">
        <f>IF('2-定性盤查'!X28&lt;&gt;"",IF('2-定性盤查'!X28&lt;&gt;0,'2-定性盤查'!X28,""),"")</f>
        <v>0</v>
      </c>
      <c r="K27" s="15">
        <f>'3.1-排放係數'!F27</f>
        <v>0</v>
      </c>
      <c r="L27" s="11">
        <f>'3.1-排放係數'!G27</f>
        <v>0</v>
      </c>
      <c r="M27" s="16">
        <f>IF(J27="","",H27*K27)</f>
        <v>0</v>
      </c>
      <c r="N27" s="11">
        <v>0</v>
      </c>
      <c r="O27" s="16">
        <f>IF(M27="","",M27*N27)</f>
        <v>0</v>
      </c>
      <c r="P27" s="8">
        <f>IF('2-定性盤查'!Y28&lt;&gt;"",IF('2-定性盤查'!Y28&lt;&gt;0,'2-定性盤查'!Y28,""),"")</f>
        <v>0</v>
      </c>
      <c r="Q27" s="15"/>
      <c r="R27" s="11">
        <f>IF(Q27="","",'3.1-排放係數'!K27)</f>
        <v>0</v>
      </c>
      <c r="S27" s="16">
        <f>IF(P27="","",H27*Q27)</f>
        <v>0</v>
      </c>
      <c r="T27" s="11">
        <f>IF(S27="", "", '附表二、含氟氣體之GWP值'!G4)</f>
        <v>0</v>
      </c>
      <c r="U27" s="16">
        <f>IF(S27="","",S27*T27)</f>
        <v>0</v>
      </c>
      <c r="V27" s="8">
        <f>IF('2-定性盤查'!Z28&lt;&gt;"",IF('2-定性盤查'!Z28&lt;&gt;0,'2-定性盤查'!Z28,""),"")</f>
        <v>0</v>
      </c>
      <c r="W27" s="15">
        <f>IF('3.1-排放係數'!N27 ="", "", '3.1-排放係數'!N27)</f>
        <v>0</v>
      </c>
      <c r="X27" s="11">
        <f>IF(W27="","",'3.1-排放係數'!O27)</f>
        <v>0</v>
      </c>
      <c r="Y27" s="16">
        <f>IF(V27="","",H27*W27)</f>
        <v>0</v>
      </c>
      <c r="Z27" s="11"/>
      <c r="AA27" s="16">
        <f>IF(Y27="","",Y27*Z27)</f>
        <v>0</v>
      </c>
      <c r="AB27" s="16">
        <f>IF('2-定性盤查'!E28="是",IF(J27="CO2",SUM(U27,AA27),SUM(O27,U27,AA27)),IF(SUM(O27,U27,AA27)&lt;&gt;0,SUM(O27,U27,AA27),0))</f>
        <v>0</v>
      </c>
      <c r="AC27" s="16">
        <f>IF('2-定性盤查'!E28="是",IF(J27="CO2",O27,""),"")</f>
        <v>0</v>
      </c>
      <c r="AD27" s="17">
        <f>IF(AB27&lt;&gt;"",AB27/'6-彙總表'!$J$5,"")</f>
        <v>0</v>
      </c>
      <c r="AE27" s="10">
        <f>F21&amp;J21&amp;E21</f>
        <v>0</v>
      </c>
      <c r="AF27" s="10">
        <f>F21&amp;J21</f>
        <v>0</v>
      </c>
      <c r="AG27" s="10">
        <f>F21&amp;P21</f>
        <v>0</v>
      </c>
      <c r="AH27" s="10">
        <f>F21&amp;V21</f>
        <v>0</v>
      </c>
      <c r="AI27" s="10">
        <f>F21&amp;G21</f>
        <v>0</v>
      </c>
      <c r="AJ27" s="10">
        <f>F21&amp;G21</f>
        <v>0</v>
      </c>
      <c r="AK27" s="10">
        <f>F21&amp;G21</f>
        <v>0</v>
      </c>
      <c r="AL27" s="10">
        <f>F21&amp;J21&amp;G21&amp;E21</f>
        <v>0</v>
      </c>
      <c r="AM27" s="10">
        <f>IFERROR(ABS(AB21),"")</f>
        <v>0</v>
      </c>
    </row>
    <row r="28" spans="1:39" ht="30" customHeight="1">
      <c r="A28" s="8">
        <f>IF('2-定性盤查'!A29&lt;&gt;"",'2-定性盤查'!A29,"")</f>
        <v>0</v>
      </c>
      <c r="B28" s="8">
        <f>IF('2-定性盤查'!B29&lt;&gt;"",'2-定性盤查'!B29,"")</f>
        <v>0</v>
      </c>
      <c r="C28" s="8">
        <f>IF('2-定性盤查'!C29&lt;&gt;"",'2-定性盤查'!C29,"")</f>
        <v>0</v>
      </c>
      <c r="D28" s="8">
        <f>IF('2-定性盤查'!D29&lt;&gt;"",'2-定性盤查'!D29,"")</f>
        <v>0</v>
      </c>
      <c r="E28" s="8">
        <f>IF('2-定性盤查'!E29&lt;&gt;"",'2-定性盤查'!E29,"")</f>
        <v>0</v>
      </c>
      <c r="F28" s="8">
        <f>IF('2-定性盤查'!F29&lt;&gt;"",'2-定性盤查'!F29,"")</f>
        <v>0</v>
      </c>
      <c r="G28" s="8">
        <f>IF('2-定性盤查'!G29&lt;&gt;"",'2-定性盤查'!G29,"")</f>
        <v>0</v>
      </c>
      <c r="H28" s="11" t="s">
        <v>431</v>
      </c>
      <c r="I28" s="11" t="s">
        <v>442</v>
      </c>
      <c r="J28" s="8">
        <f>IF('2-定性盤查'!X29&lt;&gt;"",IF('2-定性盤查'!X29&lt;&gt;0,'2-定性盤查'!X29,""),"")</f>
        <v>0</v>
      </c>
      <c r="K28" s="15">
        <f>'3.1-排放係數'!F28</f>
        <v>0</v>
      </c>
      <c r="L28" s="11">
        <f>'3.1-排放係數'!G28</f>
        <v>0</v>
      </c>
      <c r="M28" s="16">
        <f>IF(J28="","",H28*K28)</f>
        <v>0</v>
      </c>
      <c r="N28" s="11">
        <v>0</v>
      </c>
      <c r="O28" s="16">
        <f>IF(M28="","",M28*N28)</f>
        <v>0</v>
      </c>
      <c r="P28" s="8">
        <f>IF('2-定性盤查'!Y29&lt;&gt;"",IF('2-定性盤查'!Y29&lt;&gt;0,'2-定性盤查'!Y29,""),"")</f>
        <v>0</v>
      </c>
      <c r="Q28" s="15"/>
      <c r="R28" s="11">
        <f>IF(Q28="","",'3.1-排放係數'!K28)</f>
        <v>0</v>
      </c>
      <c r="S28" s="16">
        <f>IF(P28="","",H28*Q28)</f>
        <v>0</v>
      </c>
      <c r="T28" s="11">
        <f>IF(S28="", "", '附表二、含氟氣體之GWP值'!G4)</f>
        <v>0</v>
      </c>
      <c r="U28" s="16">
        <f>IF(S28="","",S28*T28)</f>
        <v>0</v>
      </c>
      <c r="V28" s="8">
        <f>IF('2-定性盤查'!Z29&lt;&gt;"",IF('2-定性盤查'!Z29&lt;&gt;0,'2-定性盤查'!Z29,""),"")</f>
        <v>0</v>
      </c>
      <c r="W28" s="15">
        <f>IF('3.1-排放係數'!N28 ="", "", '3.1-排放係數'!N28)</f>
        <v>0</v>
      </c>
      <c r="X28" s="11">
        <f>IF(W28="","",'3.1-排放係數'!O28)</f>
        <v>0</v>
      </c>
      <c r="Y28" s="16">
        <f>IF(V28="","",H28*W28)</f>
        <v>0</v>
      </c>
      <c r="Z28" s="11"/>
      <c r="AA28" s="16">
        <f>IF(Y28="","",Y28*Z28)</f>
        <v>0</v>
      </c>
      <c r="AB28" s="16">
        <f>IF('2-定性盤查'!E29="是",IF(J28="CO2",SUM(U28,AA28),SUM(O28,U28,AA28)),IF(SUM(O28,U28,AA28)&lt;&gt;0,SUM(O28,U28,AA28),0))</f>
        <v>0</v>
      </c>
      <c r="AC28" s="16">
        <f>IF('2-定性盤查'!E29="是",IF(J28="CO2",O28,""),"")</f>
        <v>0</v>
      </c>
      <c r="AD28" s="17">
        <f>IF(AB28&lt;&gt;"",AB28/'6-彙總表'!$J$5,"")</f>
        <v>0</v>
      </c>
      <c r="AE28" s="10">
        <f>F22&amp;J22&amp;E22</f>
        <v>0</v>
      </c>
      <c r="AF28" s="10">
        <f>F22&amp;J22</f>
        <v>0</v>
      </c>
      <c r="AG28" s="10">
        <f>F22&amp;P22</f>
        <v>0</v>
      </c>
      <c r="AH28" s="10">
        <f>F22&amp;V22</f>
        <v>0</v>
      </c>
      <c r="AI28" s="10">
        <f>F22&amp;G22</f>
        <v>0</v>
      </c>
      <c r="AJ28" s="10">
        <f>F22&amp;G22</f>
        <v>0</v>
      </c>
      <c r="AK28" s="10">
        <f>F22&amp;G22</f>
        <v>0</v>
      </c>
      <c r="AL28" s="10">
        <f>F22&amp;J22&amp;G22&amp;E22</f>
        <v>0</v>
      </c>
      <c r="AM28" s="10">
        <f>IFERROR(ABS(AB22),"")</f>
        <v>0</v>
      </c>
    </row>
    <row r="29" spans="1:39" ht="30" customHeight="1">
      <c r="A29" s="8">
        <f>IF('2-定性盤查'!A30&lt;&gt;"",'2-定性盤查'!A30,"")</f>
        <v>0</v>
      </c>
      <c r="B29" s="8">
        <f>IF('2-定性盤查'!B30&lt;&gt;"",'2-定性盤查'!B30,"")</f>
        <v>0</v>
      </c>
      <c r="C29" s="8">
        <f>IF('2-定性盤查'!C30&lt;&gt;"",'2-定性盤查'!C30,"")</f>
        <v>0</v>
      </c>
      <c r="D29" s="8">
        <f>IF('2-定性盤查'!D30&lt;&gt;"",'2-定性盤查'!D30,"")</f>
        <v>0</v>
      </c>
      <c r="E29" s="8">
        <f>IF('2-定性盤查'!E30&lt;&gt;"",'2-定性盤查'!E30,"")</f>
        <v>0</v>
      </c>
      <c r="F29" s="8">
        <f>IF('2-定性盤查'!F30&lt;&gt;"",'2-定性盤查'!F30,"")</f>
        <v>0</v>
      </c>
      <c r="G29" s="8">
        <f>IF('2-定性盤查'!G30&lt;&gt;"",'2-定性盤查'!G30,"")</f>
        <v>0</v>
      </c>
      <c r="H29" s="11" t="s">
        <v>431</v>
      </c>
      <c r="I29" s="11" t="s">
        <v>442</v>
      </c>
      <c r="J29" s="8">
        <f>IF('2-定性盤查'!X30&lt;&gt;"",IF('2-定性盤查'!X30&lt;&gt;0,'2-定性盤查'!X30,""),"")</f>
        <v>0</v>
      </c>
      <c r="K29" s="15">
        <f>'3.1-排放係數'!F29</f>
        <v>0</v>
      </c>
      <c r="L29" s="11">
        <f>'3.1-排放係數'!G29</f>
        <v>0</v>
      </c>
      <c r="M29" s="16">
        <f>IF(J29="","",H29*K29)</f>
        <v>0</v>
      </c>
      <c r="N29" s="11">
        <v>0</v>
      </c>
      <c r="O29" s="16">
        <f>IF(M29="","",M29*N29)</f>
        <v>0</v>
      </c>
      <c r="P29" s="8">
        <f>IF('2-定性盤查'!Y30&lt;&gt;"",IF('2-定性盤查'!Y30&lt;&gt;0,'2-定性盤查'!Y30,""),"")</f>
        <v>0</v>
      </c>
      <c r="Q29" s="15"/>
      <c r="R29" s="11">
        <f>IF(Q29="","",'3.1-排放係數'!K29)</f>
        <v>0</v>
      </c>
      <c r="S29" s="16">
        <f>IF(P29="","",H29*Q29)</f>
        <v>0</v>
      </c>
      <c r="T29" s="11">
        <f>IF(S29="", "", '附表二、含氟氣體之GWP值'!G4)</f>
        <v>0</v>
      </c>
      <c r="U29" s="16">
        <f>IF(S29="","",S29*T29)</f>
        <v>0</v>
      </c>
      <c r="V29" s="8">
        <f>IF('2-定性盤查'!Z30&lt;&gt;"",IF('2-定性盤查'!Z30&lt;&gt;0,'2-定性盤查'!Z30,""),"")</f>
        <v>0</v>
      </c>
      <c r="W29" s="15">
        <f>IF('3.1-排放係數'!N29 ="", "", '3.1-排放係數'!N29)</f>
        <v>0</v>
      </c>
      <c r="X29" s="11">
        <f>IF(W29="","",'3.1-排放係數'!O29)</f>
        <v>0</v>
      </c>
      <c r="Y29" s="16">
        <f>IF(V29="","",H29*W29)</f>
        <v>0</v>
      </c>
      <c r="Z29" s="11"/>
      <c r="AA29" s="16">
        <f>IF(Y29="","",Y29*Z29)</f>
        <v>0</v>
      </c>
      <c r="AB29" s="16">
        <f>IF('2-定性盤查'!E30="是",IF(J29="CO2",SUM(U29,AA29),SUM(O29,U29,AA29)),IF(SUM(O29,U29,AA29)&lt;&gt;0,SUM(O29,U29,AA29),0))</f>
        <v>0</v>
      </c>
      <c r="AC29" s="16">
        <f>IF('2-定性盤查'!E30="是",IF(J29="CO2",O29,""),"")</f>
        <v>0</v>
      </c>
      <c r="AD29" s="17">
        <f>IF(AB29&lt;&gt;"",AB29/'6-彙總表'!$J$5,"")</f>
        <v>0</v>
      </c>
      <c r="AE29" s="10">
        <f>F23&amp;J23&amp;E23</f>
        <v>0</v>
      </c>
      <c r="AF29" s="10">
        <f>F23&amp;J23</f>
        <v>0</v>
      </c>
      <c r="AG29" s="10">
        <f>F23&amp;P23</f>
        <v>0</v>
      </c>
      <c r="AH29" s="10">
        <f>F23&amp;V23</f>
        <v>0</v>
      </c>
      <c r="AI29" s="10">
        <f>F23&amp;G23</f>
        <v>0</v>
      </c>
      <c r="AJ29" s="10">
        <f>F23&amp;G23</f>
        <v>0</v>
      </c>
      <c r="AK29" s="10">
        <f>F23&amp;G23</f>
        <v>0</v>
      </c>
      <c r="AL29" s="10">
        <f>F23&amp;J23&amp;G23&amp;E23</f>
        <v>0</v>
      </c>
      <c r="AM29" s="10">
        <f>IFERROR(ABS(AB23),"")</f>
        <v>0</v>
      </c>
    </row>
    <row r="30" spans="1:39" ht="30" customHeight="1">
      <c r="A30" s="8">
        <f>IF('2-定性盤查'!A31&lt;&gt;"",'2-定性盤查'!A31,"")</f>
        <v>0</v>
      </c>
      <c r="B30" s="8">
        <f>IF('2-定性盤查'!B31&lt;&gt;"",'2-定性盤查'!B31,"")</f>
        <v>0</v>
      </c>
      <c r="C30" s="8">
        <f>IF('2-定性盤查'!C31&lt;&gt;"",'2-定性盤查'!C31,"")</f>
        <v>0</v>
      </c>
      <c r="D30" s="8">
        <f>IF('2-定性盤查'!D31&lt;&gt;"",'2-定性盤查'!D31,"")</f>
        <v>0</v>
      </c>
      <c r="E30" s="8">
        <f>IF('2-定性盤查'!E31&lt;&gt;"",'2-定性盤查'!E31,"")</f>
        <v>0</v>
      </c>
      <c r="F30" s="8">
        <f>IF('2-定性盤查'!F31&lt;&gt;"",'2-定性盤查'!F31,"")</f>
        <v>0</v>
      </c>
      <c r="G30" s="8">
        <f>IF('2-定性盤查'!G31&lt;&gt;"",'2-定性盤查'!G31,"")</f>
        <v>0</v>
      </c>
      <c r="H30" s="11" t="s">
        <v>431</v>
      </c>
      <c r="I30" s="11" t="s">
        <v>441</v>
      </c>
      <c r="J30" s="8">
        <f>IF('2-定性盤查'!X31&lt;&gt;"",IF('2-定性盤查'!X31&lt;&gt;0,'2-定性盤查'!X31,""),"")</f>
        <v>0</v>
      </c>
      <c r="K30" s="15">
        <f>'3.1-排放係數'!F30</f>
        <v>0</v>
      </c>
      <c r="L30" s="11">
        <f>'3.1-排放係數'!G30</f>
        <v>0</v>
      </c>
      <c r="M30" s="16">
        <f>IF(J30="","",H30*K30)</f>
        <v>0</v>
      </c>
      <c r="N30" s="11">
        <v>0</v>
      </c>
      <c r="O30" s="16">
        <f>IF(M30="","",M30*N30)</f>
        <v>0</v>
      </c>
      <c r="P30" s="8">
        <f>IF('2-定性盤查'!Y31&lt;&gt;"",IF('2-定性盤查'!Y31&lt;&gt;0,'2-定性盤查'!Y31,""),"")</f>
        <v>0</v>
      </c>
      <c r="Q30" s="15"/>
      <c r="R30" s="11">
        <f>IF(Q30="","",'3.1-排放係數'!K30)</f>
        <v>0</v>
      </c>
      <c r="S30" s="16">
        <f>IF(P30="","",H30*Q30)</f>
        <v>0</v>
      </c>
      <c r="T30" s="11">
        <f>IF(S30="", "", '附表二、含氟氣體之GWP值'!G4)</f>
        <v>0</v>
      </c>
      <c r="U30" s="16">
        <f>IF(S30="","",S30*T30)</f>
        <v>0</v>
      </c>
      <c r="V30" s="8">
        <f>IF('2-定性盤查'!Z31&lt;&gt;"",IF('2-定性盤查'!Z31&lt;&gt;0,'2-定性盤查'!Z31,""),"")</f>
        <v>0</v>
      </c>
      <c r="W30" s="15">
        <f>IF('3.1-排放係數'!N30 ="", "", '3.1-排放係數'!N30)</f>
        <v>0</v>
      </c>
      <c r="X30" s="11">
        <f>IF(W30="","",'3.1-排放係數'!O30)</f>
        <v>0</v>
      </c>
      <c r="Y30" s="16">
        <f>IF(V30="","",H30*W30)</f>
        <v>0</v>
      </c>
      <c r="Z30" s="11"/>
      <c r="AA30" s="16">
        <f>IF(Y30="","",Y30*Z30)</f>
        <v>0</v>
      </c>
      <c r="AB30" s="16">
        <f>IF('2-定性盤查'!E31="是",IF(J30="CO2",SUM(U30,AA30),SUM(O30,U30,AA30)),IF(SUM(O30,U30,AA30)&lt;&gt;0,SUM(O30,U30,AA30),0))</f>
        <v>0</v>
      </c>
      <c r="AC30" s="16">
        <f>IF('2-定性盤查'!E31="是",IF(J30="CO2",O30,""),"")</f>
        <v>0</v>
      </c>
      <c r="AD30" s="17">
        <f>IF(AB30&lt;&gt;"",AB30/'6-彙總表'!$J$5,"")</f>
        <v>0</v>
      </c>
      <c r="AE30" s="10">
        <f>F24&amp;J24&amp;E24</f>
        <v>0</v>
      </c>
      <c r="AF30" s="10">
        <f>F24&amp;J24</f>
        <v>0</v>
      </c>
      <c r="AG30" s="10">
        <f>F24&amp;P24</f>
        <v>0</v>
      </c>
      <c r="AH30" s="10">
        <f>F24&amp;V24</f>
        <v>0</v>
      </c>
      <c r="AI30" s="10">
        <f>F24&amp;G24</f>
        <v>0</v>
      </c>
      <c r="AJ30" s="10">
        <f>F24&amp;G24</f>
        <v>0</v>
      </c>
      <c r="AK30" s="10">
        <f>F24&amp;G24</f>
        <v>0</v>
      </c>
      <c r="AL30" s="10">
        <f>F24&amp;J24&amp;G24&amp;E24</f>
        <v>0</v>
      </c>
      <c r="AM30" s="10">
        <f>IFERROR(ABS(AB24),"")</f>
        <v>0</v>
      </c>
    </row>
    <row r="31" spans="1:39" ht="30" customHeight="1">
      <c r="A31" s="8">
        <f>IF('2-定性盤查'!A32&lt;&gt;"",'2-定性盤查'!A32,"")</f>
        <v>0</v>
      </c>
      <c r="B31" s="8">
        <f>IF('2-定性盤查'!B32&lt;&gt;"",'2-定性盤查'!B32,"")</f>
        <v>0</v>
      </c>
      <c r="C31" s="8">
        <f>IF('2-定性盤查'!C32&lt;&gt;"",'2-定性盤查'!C32,"")</f>
        <v>0</v>
      </c>
      <c r="D31" s="8">
        <f>IF('2-定性盤查'!D32&lt;&gt;"",'2-定性盤查'!D32,"")</f>
        <v>0</v>
      </c>
      <c r="E31" s="8">
        <f>IF('2-定性盤查'!E32&lt;&gt;"",'2-定性盤查'!E32,"")</f>
        <v>0</v>
      </c>
      <c r="F31" s="8">
        <f>IF('2-定性盤查'!F32&lt;&gt;"",'2-定性盤查'!F32,"")</f>
        <v>0</v>
      </c>
      <c r="G31" s="8">
        <f>IF('2-定性盤查'!G32&lt;&gt;"",'2-定性盤查'!G32,"")</f>
        <v>0</v>
      </c>
      <c r="H31" s="11" t="s">
        <v>436</v>
      </c>
      <c r="I31" s="11" t="s">
        <v>442</v>
      </c>
      <c r="J31" s="8">
        <f>IF('2-定性盤查'!X32&lt;&gt;"",IF('2-定性盤查'!X32&lt;&gt;0,'2-定性盤查'!X32,""),"")</f>
        <v>0</v>
      </c>
      <c r="K31" s="15">
        <f>'3.1-排放係數'!F31</f>
        <v>0</v>
      </c>
      <c r="L31" s="11">
        <f>'3.1-排放係數'!G31</f>
        <v>0</v>
      </c>
      <c r="M31" s="16">
        <f>IF(J31="","",H31*K31)</f>
        <v>0</v>
      </c>
      <c r="N31" s="11">
        <v>0</v>
      </c>
      <c r="O31" s="16">
        <f>IF(M31="","",M31*N31)</f>
        <v>0</v>
      </c>
      <c r="P31" s="8">
        <f>IF('2-定性盤查'!Y32&lt;&gt;"",IF('2-定性盤查'!Y32&lt;&gt;0,'2-定性盤查'!Y32,""),"")</f>
        <v>0</v>
      </c>
      <c r="Q31" s="15"/>
      <c r="R31" s="11">
        <f>IF(Q31="","",'3.1-排放係數'!K31)</f>
        <v>0</v>
      </c>
      <c r="S31" s="16">
        <f>IF(P31="","",H31*Q31)</f>
        <v>0</v>
      </c>
      <c r="T31" s="11">
        <f>IF(S31="", "", '附表二、含氟氣體之GWP值'!G4)</f>
        <v>0</v>
      </c>
      <c r="U31" s="16">
        <f>IF(S31="","",S31*T31)</f>
        <v>0</v>
      </c>
      <c r="V31" s="8">
        <f>IF('2-定性盤查'!Z32&lt;&gt;"",IF('2-定性盤查'!Z32&lt;&gt;0,'2-定性盤查'!Z32,""),"")</f>
        <v>0</v>
      </c>
      <c r="W31" s="15">
        <f>IF('3.1-排放係數'!N31 ="", "", '3.1-排放係數'!N31)</f>
        <v>0</v>
      </c>
      <c r="X31" s="11">
        <f>IF(W31="","",'3.1-排放係數'!O31)</f>
        <v>0</v>
      </c>
      <c r="Y31" s="16">
        <f>IF(V31="","",H31*W31)</f>
        <v>0</v>
      </c>
      <c r="Z31" s="11"/>
      <c r="AA31" s="16">
        <f>IF(Y31="","",Y31*Z31)</f>
        <v>0</v>
      </c>
      <c r="AB31" s="16">
        <f>IF('2-定性盤查'!E32="是",IF(J31="CO2",SUM(U31,AA31),SUM(O31,U31,AA31)),IF(SUM(O31,U31,AA31)&lt;&gt;0,SUM(O31,U31,AA31),0))</f>
        <v>0</v>
      </c>
      <c r="AC31" s="16">
        <f>IF('2-定性盤查'!E32="是",IF(J31="CO2",O31,""),"")</f>
        <v>0</v>
      </c>
      <c r="AD31" s="17">
        <f>IF(AB31&lt;&gt;"",AB31/'6-彙總表'!$J$5,"")</f>
        <v>0</v>
      </c>
      <c r="AE31" s="10">
        <f>F25&amp;J25&amp;E25</f>
        <v>0</v>
      </c>
      <c r="AF31" s="10">
        <f>F25&amp;J25</f>
        <v>0</v>
      </c>
      <c r="AG31" s="10">
        <f>F25&amp;P25</f>
        <v>0</v>
      </c>
      <c r="AH31" s="10">
        <f>F25&amp;V25</f>
        <v>0</v>
      </c>
      <c r="AI31" s="10">
        <f>F25&amp;G25</f>
        <v>0</v>
      </c>
      <c r="AJ31" s="10">
        <f>F25&amp;G25</f>
        <v>0</v>
      </c>
      <c r="AK31" s="10">
        <f>F25&amp;G25</f>
        <v>0</v>
      </c>
      <c r="AL31" s="10">
        <f>F25&amp;J25&amp;G25&amp;E25</f>
        <v>0</v>
      </c>
      <c r="AM31" s="10">
        <f>IFERROR(ABS(AB25),"")</f>
        <v>0</v>
      </c>
    </row>
    <row r="32" spans="1:39" ht="30" customHeight="1">
      <c r="A32" s="8">
        <f>IF('2-定性盤查'!A33&lt;&gt;"",'2-定性盤查'!A33,"")</f>
        <v>0</v>
      </c>
      <c r="B32" s="8">
        <f>IF('2-定性盤查'!B33&lt;&gt;"",'2-定性盤查'!B33,"")</f>
        <v>0</v>
      </c>
      <c r="C32" s="8">
        <f>IF('2-定性盤查'!C33&lt;&gt;"",'2-定性盤查'!C33,"")</f>
        <v>0</v>
      </c>
      <c r="D32" s="8">
        <f>IF('2-定性盤查'!D33&lt;&gt;"",'2-定性盤查'!D33,"")</f>
        <v>0</v>
      </c>
      <c r="E32" s="8">
        <f>IF('2-定性盤查'!E33&lt;&gt;"",'2-定性盤查'!E33,"")</f>
        <v>0</v>
      </c>
      <c r="F32" s="8">
        <f>IF('2-定性盤查'!F33&lt;&gt;"",'2-定性盤查'!F33,"")</f>
        <v>0</v>
      </c>
      <c r="G32" s="8">
        <f>IF('2-定性盤查'!G33&lt;&gt;"",'2-定性盤查'!G33,"")</f>
        <v>0</v>
      </c>
      <c r="H32" s="11" t="s">
        <v>431</v>
      </c>
      <c r="I32" s="11" t="s">
        <v>441</v>
      </c>
      <c r="J32" s="8">
        <f>IF('2-定性盤查'!X33&lt;&gt;"",IF('2-定性盤查'!X33&lt;&gt;0,'2-定性盤查'!X33,""),"")</f>
        <v>0</v>
      </c>
      <c r="K32" s="15">
        <f>'3.1-排放係數'!F32</f>
        <v>0</v>
      </c>
      <c r="L32" s="11">
        <f>'3.1-排放係數'!G32</f>
        <v>0</v>
      </c>
      <c r="M32" s="16">
        <f>IF(J32="","",H32*K32)</f>
        <v>0</v>
      </c>
      <c r="N32" s="11">
        <v>0</v>
      </c>
      <c r="O32" s="16">
        <f>IF(M32="","",M32*N32)</f>
        <v>0</v>
      </c>
      <c r="P32" s="8">
        <f>IF('2-定性盤查'!Y33&lt;&gt;"",IF('2-定性盤查'!Y33&lt;&gt;0,'2-定性盤查'!Y33,""),"")</f>
        <v>0</v>
      </c>
      <c r="Q32" s="15"/>
      <c r="R32" s="11">
        <f>IF(Q32="","",'3.1-排放係數'!K32)</f>
        <v>0</v>
      </c>
      <c r="S32" s="16">
        <f>IF(P32="","",H32*Q32)</f>
        <v>0</v>
      </c>
      <c r="T32" s="11">
        <f>IF(S32="", "", '附表二、含氟氣體之GWP值'!G4)</f>
        <v>0</v>
      </c>
      <c r="U32" s="16">
        <f>IF(S32="","",S32*T32)</f>
        <v>0</v>
      </c>
      <c r="V32" s="8">
        <f>IF('2-定性盤查'!Z33&lt;&gt;"",IF('2-定性盤查'!Z33&lt;&gt;0,'2-定性盤查'!Z33,""),"")</f>
        <v>0</v>
      </c>
      <c r="W32" s="15">
        <f>IF('3.1-排放係數'!N32 ="", "", '3.1-排放係數'!N32)</f>
        <v>0</v>
      </c>
      <c r="X32" s="11">
        <f>IF(W32="","",'3.1-排放係數'!O32)</f>
        <v>0</v>
      </c>
      <c r="Y32" s="16">
        <f>IF(V32="","",H32*W32)</f>
        <v>0</v>
      </c>
      <c r="Z32" s="11"/>
      <c r="AA32" s="16">
        <f>IF(Y32="","",Y32*Z32)</f>
        <v>0</v>
      </c>
      <c r="AB32" s="16">
        <f>IF('2-定性盤查'!E33="是",IF(J32="CO2",SUM(U32,AA32),SUM(O32,U32,AA32)),IF(SUM(O32,U32,AA32)&lt;&gt;0,SUM(O32,U32,AA32),0))</f>
        <v>0</v>
      </c>
      <c r="AC32" s="16">
        <f>IF('2-定性盤查'!E33="是",IF(J32="CO2",O32,""),"")</f>
        <v>0</v>
      </c>
      <c r="AD32" s="17">
        <f>IF(AB32&lt;&gt;"",AB32/'6-彙總表'!$J$5,"")</f>
        <v>0</v>
      </c>
      <c r="AE32" s="10">
        <f>F26&amp;J26&amp;E26</f>
        <v>0</v>
      </c>
      <c r="AF32" s="10">
        <f>F26&amp;J26</f>
        <v>0</v>
      </c>
      <c r="AG32" s="10">
        <f>F26&amp;P26</f>
        <v>0</v>
      </c>
      <c r="AH32" s="10">
        <f>F26&amp;V26</f>
        <v>0</v>
      </c>
      <c r="AI32" s="10">
        <f>F26&amp;G26</f>
        <v>0</v>
      </c>
      <c r="AJ32" s="10">
        <f>F26&amp;G26</f>
        <v>0</v>
      </c>
      <c r="AK32" s="10">
        <f>F26&amp;G26</f>
        <v>0</v>
      </c>
      <c r="AL32" s="10">
        <f>F26&amp;J26&amp;G26&amp;E26</f>
        <v>0</v>
      </c>
      <c r="AM32" s="10">
        <f>IFERROR(ABS(AB26),"")</f>
        <v>0</v>
      </c>
    </row>
    <row r="33" spans="1:39" ht="30" customHeight="1">
      <c r="A33" s="8">
        <f>IF('2-定性盤查'!A34&lt;&gt;"",'2-定性盤查'!A34,"")</f>
        <v>0</v>
      </c>
      <c r="B33" s="8">
        <f>IF('2-定性盤查'!B34&lt;&gt;"",'2-定性盤查'!B34,"")</f>
        <v>0</v>
      </c>
      <c r="C33" s="8">
        <f>IF('2-定性盤查'!C34&lt;&gt;"",'2-定性盤查'!C34,"")</f>
        <v>0</v>
      </c>
      <c r="D33" s="8">
        <f>IF('2-定性盤查'!D34&lt;&gt;"",'2-定性盤查'!D34,"")</f>
        <v>0</v>
      </c>
      <c r="E33" s="8">
        <f>IF('2-定性盤查'!E34&lt;&gt;"",'2-定性盤查'!E34,"")</f>
        <v>0</v>
      </c>
      <c r="F33" s="8">
        <f>IF('2-定性盤查'!F34&lt;&gt;"",'2-定性盤查'!F34,"")</f>
        <v>0</v>
      </c>
      <c r="G33" s="8">
        <f>IF('2-定性盤查'!G34&lt;&gt;"",'2-定性盤查'!G34,"")</f>
        <v>0</v>
      </c>
      <c r="H33" s="11" t="s">
        <v>431</v>
      </c>
      <c r="I33" s="11" t="s">
        <v>441</v>
      </c>
      <c r="J33" s="8">
        <f>IF('2-定性盤查'!X34&lt;&gt;"",IF('2-定性盤查'!X34&lt;&gt;0,'2-定性盤查'!X34,""),"")</f>
        <v>0</v>
      </c>
      <c r="K33" s="15">
        <f>'3.1-排放係數'!F33</f>
        <v>0</v>
      </c>
      <c r="L33" s="11">
        <f>'3.1-排放係數'!G33</f>
        <v>0</v>
      </c>
      <c r="M33" s="16">
        <f>IF(J33="","",H33*K33)</f>
        <v>0</v>
      </c>
      <c r="N33" s="11">
        <v>0</v>
      </c>
      <c r="O33" s="16">
        <f>IF(M33="","",M33*N33)</f>
        <v>0</v>
      </c>
      <c r="P33" s="8">
        <f>IF('2-定性盤查'!Y34&lt;&gt;"",IF('2-定性盤查'!Y34&lt;&gt;0,'2-定性盤查'!Y34,""),"")</f>
        <v>0</v>
      </c>
      <c r="Q33" s="15"/>
      <c r="R33" s="11">
        <f>IF(Q33="","",'3.1-排放係數'!K33)</f>
        <v>0</v>
      </c>
      <c r="S33" s="16">
        <f>IF(P33="","",H33*Q33)</f>
        <v>0</v>
      </c>
      <c r="T33" s="11">
        <f>IF(S33="", "", '附表二、含氟氣體之GWP值'!G4)</f>
        <v>0</v>
      </c>
      <c r="U33" s="16">
        <f>IF(S33="","",S33*T33)</f>
        <v>0</v>
      </c>
      <c r="V33" s="8">
        <f>IF('2-定性盤查'!Z34&lt;&gt;"",IF('2-定性盤查'!Z34&lt;&gt;0,'2-定性盤查'!Z34,""),"")</f>
        <v>0</v>
      </c>
      <c r="W33" s="15">
        <f>IF('3.1-排放係數'!N33 ="", "", '3.1-排放係數'!N33)</f>
        <v>0</v>
      </c>
      <c r="X33" s="11">
        <f>IF(W33="","",'3.1-排放係數'!O33)</f>
        <v>0</v>
      </c>
      <c r="Y33" s="16">
        <f>IF(V33="","",H33*W33)</f>
        <v>0</v>
      </c>
      <c r="Z33" s="11"/>
      <c r="AA33" s="16">
        <f>IF(Y33="","",Y33*Z33)</f>
        <v>0</v>
      </c>
      <c r="AB33" s="16">
        <f>IF('2-定性盤查'!E34="是",IF(J33="CO2",SUM(U33,AA33),SUM(O33,U33,AA33)),IF(SUM(O33,U33,AA33)&lt;&gt;0,SUM(O33,U33,AA33),0))</f>
        <v>0</v>
      </c>
      <c r="AC33" s="16">
        <f>IF('2-定性盤查'!E34="是",IF(J33="CO2",O33,""),"")</f>
        <v>0</v>
      </c>
      <c r="AD33" s="17">
        <f>IF(AB33&lt;&gt;"",AB33/'6-彙總表'!$J$5,"")</f>
        <v>0</v>
      </c>
      <c r="AE33" s="10">
        <f>F27&amp;J27&amp;E27</f>
        <v>0</v>
      </c>
      <c r="AF33" s="10">
        <f>F27&amp;J27</f>
        <v>0</v>
      </c>
      <c r="AG33" s="10">
        <f>F27&amp;P27</f>
        <v>0</v>
      </c>
      <c r="AH33" s="10">
        <f>F27&amp;V27</f>
        <v>0</v>
      </c>
      <c r="AI33" s="10">
        <f>F27&amp;G27</f>
        <v>0</v>
      </c>
      <c r="AJ33" s="10">
        <f>F27&amp;G27</f>
        <v>0</v>
      </c>
      <c r="AK33" s="10">
        <f>F27&amp;G27</f>
        <v>0</v>
      </c>
      <c r="AL33" s="10">
        <f>F27&amp;J27&amp;G27&amp;E27</f>
        <v>0</v>
      </c>
      <c r="AM33" s="10">
        <f>IFERROR(ABS(AB27),"")</f>
        <v>0</v>
      </c>
    </row>
    <row r="34" spans="1:39" ht="30" customHeight="1">
      <c r="A34" s="8">
        <f>IF('2-定性盤查'!A35&lt;&gt;"",'2-定性盤查'!A35,"")</f>
        <v>0</v>
      </c>
      <c r="B34" s="8">
        <f>IF('2-定性盤查'!B35&lt;&gt;"",'2-定性盤查'!B35,"")</f>
        <v>0</v>
      </c>
      <c r="C34" s="8">
        <f>IF('2-定性盤查'!C35&lt;&gt;"",'2-定性盤查'!C35,"")</f>
        <v>0</v>
      </c>
      <c r="D34" s="8">
        <f>IF('2-定性盤查'!D35&lt;&gt;"",'2-定性盤查'!D35,"")</f>
        <v>0</v>
      </c>
      <c r="E34" s="8">
        <f>IF('2-定性盤查'!E35&lt;&gt;"",'2-定性盤查'!E35,"")</f>
        <v>0</v>
      </c>
      <c r="F34" s="8">
        <f>IF('2-定性盤查'!F35&lt;&gt;"",'2-定性盤查'!F35,"")</f>
        <v>0</v>
      </c>
      <c r="G34" s="8">
        <f>IF('2-定性盤查'!G35&lt;&gt;"",'2-定性盤查'!G35,"")</f>
        <v>0</v>
      </c>
      <c r="H34" s="11" t="s">
        <v>431</v>
      </c>
      <c r="I34" s="11" t="s">
        <v>441</v>
      </c>
      <c r="J34" s="8">
        <f>IF('2-定性盤查'!X35&lt;&gt;"",IF('2-定性盤查'!X35&lt;&gt;0,'2-定性盤查'!X35,""),"")</f>
        <v>0</v>
      </c>
      <c r="K34" s="15">
        <f>'3.1-排放係數'!F34</f>
        <v>0</v>
      </c>
      <c r="L34" s="11">
        <f>'3.1-排放係數'!G34</f>
        <v>0</v>
      </c>
      <c r="M34" s="16">
        <f>IF(J34="","",H34*K34)</f>
        <v>0</v>
      </c>
      <c r="N34" s="11">
        <v>0</v>
      </c>
      <c r="O34" s="16">
        <f>IF(M34="","",M34*N34)</f>
        <v>0</v>
      </c>
      <c r="P34" s="8">
        <f>IF('2-定性盤查'!Y35&lt;&gt;"",IF('2-定性盤查'!Y35&lt;&gt;0,'2-定性盤查'!Y35,""),"")</f>
        <v>0</v>
      </c>
      <c r="Q34" s="15"/>
      <c r="R34" s="11">
        <f>IF(Q34="","",'3.1-排放係數'!K34)</f>
        <v>0</v>
      </c>
      <c r="S34" s="16">
        <f>IF(P34="","",H34*Q34)</f>
        <v>0</v>
      </c>
      <c r="T34" s="11">
        <f>IF(S34="", "", '附表二、含氟氣體之GWP值'!G4)</f>
        <v>0</v>
      </c>
      <c r="U34" s="16">
        <f>IF(S34="","",S34*T34)</f>
        <v>0</v>
      </c>
      <c r="V34" s="8">
        <f>IF('2-定性盤查'!Z35&lt;&gt;"",IF('2-定性盤查'!Z35&lt;&gt;0,'2-定性盤查'!Z35,""),"")</f>
        <v>0</v>
      </c>
      <c r="W34" s="15">
        <f>IF('3.1-排放係數'!N34 ="", "", '3.1-排放係數'!N34)</f>
        <v>0</v>
      </c>
      <c r="X34" s="11">
        <f>IF(W34="","",'3.1-排放係數'!O34)</f>
        <v>0</v>
      </c>
      <c r="Y34" s="16">
        <f>IF(V34="","",H34*W34)</f>
        <v>0</v>
      </c>
      <c r="Z34" s="11"/>
      <c r="AA34" s="16">
        <f>IF(Y34="","",Y34*Z34)</f>
        <v>0</v>
      </c>
      <c r="AB34" s="16">
        <f>IF('2-定性盤查'!E35="是",IF(J34="CO2",SUM(U34,AA34),SUM(O34,U34,AA34)),IF(SUM(O34,U34,AA34)&lt;&gt;0,SUM(O34,U34,AA34),0))</f>
        <v>0</v>
      </c>
      <c r="AC34" s="16">
        <f>IF('2-定性盤查'!E35="是",IF(J34="CO2",O34,""),"")</f>
        <v>0</v>
      </c>
      <c r="AD34" s="17">
        <f>IF(AB34&lt;&gt;"",AB34/'6-彙總表'!$J$5,"")</f>
        <v>0</v>
      </c>
      <c r="AE34" s="10">
        <f>F28&amp;J28&amp;E28</f>
        <v>0</v>
      </c>
      <c r="AF34" s="10">
        <f>F28&amp;J28</f>
        <v>0</v>
      </c>
      <c r="AG34" s="10">
        <f>F28&amp;P28</f>
        <v>0</v>
      </c>
      <c r="AH34" s="10">
        <f>F28&amp;V28</f>
        <v>0</v>
      </c>
      <c r="AI34" s="10">
        <f>F28&amp;G28</f>
        <v>0</v>
      </c>
      <c r="AJ34" s="10">
        <f>F28&amp;G28</f>
        <v>0</v>
      </c>
      <c r="AK34" s="10">
        <f>F28&amp;G28</f>
        <v>0</v>
      </c>
      <c r="AL34" s="10">
        <f>F28&amp;J28&amp;G28&amp;E28</f>
        <v>0</v>
      </c>
      <c r="AM34" s="10">
        <f>IFERROR(ABS(AB28),"")</f>
        <v>0</v>
      </c>
    </row>
    <row r="35" spans="1:39" ht="30" customHeight="1">
      <c r="A35" s="8">
        <f>IF('2-定性盤查'!A36&lt;&gt;"",'2-定性盤查'!A36,"")</f>
        <v>0</v>
      </c>
      <c r="B35" s="8">
        <f>IF('2-定性盤查'!B36&lt;&gt;"",'2-定性盤查'!B36,"")</f>
        <v>0</v>
      </c>
      <c r="C35" s="8">
        <f>IF('2-定性盤查'!C36&lt;&gt;"",'2-定性盤查'!C36,"")</f>
        <v>0</v>
      </c>
      <c r="D35" s="8">
        <f>IF('2-定性盤查'!D36&lt;&gt;"",'2-定性盤查'!D36,"")</f>
        <v>0</v>
      </c>
      <c r="E35" s="8">
        <f>IF('2-定性盤查'!E36&lt;&gt;"",'2-定性盤查'!E36,"")</f>
        <v>0</v>
      </c>
      <c r="F35" s="8">
        <f>IF('2-定性盤查'!F36&lt;&gt;"",'2-定性盤查'!F36,"")</f>
        <v>0</v>
      </c>
      <c r="G35" s="8">
        <f>IF('2-定性盤查'!G36&lt;&gt;"",'2-定性盤查'!G36,"")</f>
        <v>0</v>
      </c>
      <c r="H35" s="11" t="s">
        <v>422</v>
      </c>
      <c r="I35" s="11" t="s">
        <v>443</v>
      </c>
      <c r="J35" s="8">
        <f>IF('2-定性盤查'!X36&lt;&gt;"",IF('2-定性盤查'!X36&lt;&gt;0,'2-定性盤查'!X36,""),"")</f>
        <v>0</v>
      </c>
      <c r="K35" s="15">
        <f>'3.1-排放係數'!F35</f>
        <v>0</v>
      </c>
      <c r="L35" s="11">
        <f>'3.1-排放係數'!G35</f>
        <v>0</v>
      </c>
      <c r="M35" s="16">
        <f>IF(J35="","",H35*K35)</f>
        <v>0</v>
      </c>
      <c r="N35" s="11">
        <v>0</v>
      </c>
      <c r="O35" s="16">
        <f>IF(M35="","",M35*N35)</f>
        <v>0</v>
      </c>
      <c r="P35" s="8">
        <f>IF('2-定性盤查'!Y36&lt;&gt;"",IF('2-定性盤查'!Y36&lt;&gt;0,'2-定性盤查'!Y36,""),"")</f>
        <v>0</v>
      </c>
      <c r="Q35" s="15"/>
      <c r="R35" s="11">
        <f>IF(Q35="","",'3.1-排放係數'!K35)</f>
        <v>0</v>
      </c>
      <c r="S35" s="16">
        <f>IF(P35="","",H35*Q35)</f>
        <v>0</v>
      </c>
      <c r="T35" s="11">
        <f>IF(S35="", "", '附表二、含氟氣體之GWP值'!G4)</f>
        <v>0</v>
      </c>
      <c r="U35" s="16">
        <f>IF(S35="","",S35*T35)</f>
        <v>0</v>
      </c>
      <c r="V35" s="8">
        <f>IF('2-定性盤查'!Z36&lt;&gt;"",IF('2-定性盤查'!Z36&lt;&gt;0,'2-定性盤查'!Z36,""),"")</f>
        <v>0</v>
      </c>
      <c r="W35" s="15">
        <f>IF('3.1-排放係數'!N35 ="", "", '3.1-排放係數'!N35)</f>
        <v>0</v>
      </c>
      <c r="X35" s="11">
        <f>IF(W35="","",'3.1-排放係數'!O35)</f>
        <v>0</v>
      </c>
      <c r="Y35" s="16">
        <f>IF(V35="","",H35*W35)</f>
        <v>0</v>
      </c>
      <c r="Z35" s="11"/>
      <c r="AA35" s="16">
        <f>IF(Y35="","",Y35*Z35)</f>
        <v>0</v>
      </c>
      <c r="AB35" s="16">
        <f>IF('2-定性盤查'!E36="是",IF(J35="CO2",SUM(U35,AA35),SUM(O35,U35,AA35)),IF(SUM(O35,U35,AA35)&lt;&gt;0,SUM(O35,U35,AA35),0))</f>
        <v>0</v>
      </c>
      <c r="AC35" s="16">
        <f>IF('2-定性盤查'!E36="是",IF(J35="CO2",O35,""),"")</f>
        <v>0</v>
      </c>
      <c r="AD35" s="17">
        <f>IF(AB35&lt;&gt;"",AB35/'6-彙總表'!$J$5,"")</f>
        <v>0</v>
      </c>
      <c r="AE35" s="10">
        <f>F29&amp;J29&amp;E29</f>
        <v>0</v>
      </c>
      <c r="AF35" s="10">
        <f>F29&amp;J29</f>
        <v>0</v>
      </c>
      <c r="AG35" s="10">
        <f>F29&amp;P29</f>
        <v>0</v>
      </c>
      <c r="AH35" s="10">
        <f>F29&amp;V29</f>
        <v>0</v>
      </c>
      <c r="AI35" s="10">
        <f>F29&amp;G29</f>
        <v>0</v>
      </c>
      <c r="AJ35" s="10">
        <f>F29&amp;G29</f>
        <v>0</v>
      </c>
      <c r="AK35" s="10">
        <f>F29&amp;G29</f>
        <v>0</v>
      </c>
      <c r="AL35" s="10">
        <f>F29&amp;J29&amp;G29&amp;E29</f>
        <v>0</v>
      </c>
      <c r="AM35" s="10">
        <f>IFERROR(ABS(AB29),"")</f>
        <v>0</v>
      </c>
    </row>
    <row r="36" spans="1:39" ht="30" customHeight="1">
      <c r="A36" s="8">
        <f>IF('2-定性盤查'!A37&lt;&gt;"",'2-定性盤查'!A37,"")</f>
        <v>0</v>
      </c>
      <c r="B36" s="8">
        <f>IF('2-定性盤查'!B37&lt;&gt;"",'2-定性盤查'!B37,"")</f>
        <v>0</v>
      </c>
      <c r="C36" s="8">
        <f>IF('2-定性盤查'!C37&lt;&gt;"",'2-定性盤查'!C37,"")</f>
        <v>0</v>
      </c>
      <c r="D36" s="8">
        <f>IF('2-定性盤查'!D37&lt;&gt;"",'2-定性盤查'!D37,"")</f>
        <v>0</v>
      </c>
      <c r="E36" s="8">
        <f>IF('2-定性盤查'!E37&lt;&gt;"",'2-定性盤查'!E37,"")</f>
        <v>0</v>
      </c>
      <c r="F36" s="8">
        <f>IF('2-定性盤查'!F37&lt;&gt;"",'2-定性盤查'!F37,"")</f>
        <v>0</v>
      </c>
      <c r="G36" s="8">
        <f>IF('2-定性盤查'!G37&lt;&gt;"",'2-定性盤查'!G37,"")</f>
        <v>0</v>
      </c>
      <c r="H36" s="11" t="s">
        <v>431</v>
      </c>
      <c r="I36" s="11" t="s">
        <v>443</v>
      </c>
      <c r="J36" s="8">
        <f>IF('2-定性盤查'!X37&lt;&gt;"",IF('2-定性盤查'!X37&lt;&gt;0,'2-定性盤查'!X37,""),"")</f>
        <v>0</v>
      </c>
      <c r="K36" s="15">
        <f>'3.1-排放係數'!F36</f>
        <v>0</v>
      </c>
      <c r="L36" s="11">
        <f>'3.1-排放係數'!G36</f>
        <v>0</v>
      </c>
      <c r="M36" s="16">
        <f>IF(J36="","",H36*K36)</f>
        <v>0</v>
      </c>
      <c r="N36" s="11">
        <v>0</v>
      </c>
      <c r="O36" s="16">
        <f>IF(M36="","",M36*N36)</f>
        <v>0</v>
      </c>
      <c r="P36" s="8">
        <f>IF('2-定性盤查'!Y37&lt;&gt;"",IF('2-定性盤查'!Y37&lt;&gt;0,'2-定性盤查'!Y37,""),"")</f>
        <v>0</v>
      </c>
      <c r="Q36" s="15"/>
      <c r="R36" s="11">
        <f>IF(Q36="","",'3.1-排放係數'!K36)</f>
        <v>0</v>
      </c>
      <c r="S36" s="16">
        <f>IF(P36="","",H36*Q36)</f>
        <v>0</v>
      </c>
      <c r="T36" s="11">
        <f>IF(S36="", "", '附表二、含氟氣體之GWP值'!G4)</f>
        <v>0</v>
      </c>
      <c r="U36" s="16">
        <f>IF(S36="","",S36*T36)</f>
        <v>0</v>
      </c>
      <c r="V36" s="8">
        <f>IF('2-定性盤查'!Z37&lt;&gt;"",IF('2-定性盤查'!Z37&lt;&gt;0,'2-定性盤查'!Z37,""),"")</f>
        <v>0</v>
      </c>
      <c r="W36" s="15">
        <f>IF('3.1-排放係數'!N36 ="", "", '3.1-排放係數'!N36)</f>
        <v>0</v>
      </c>
      <c r="X36" s="11">
        <f>IF(W36="","",'3.1-排放係數'!O36)</f>
        <v>0</v>
      </c>
      <c r="Y36" s="16">
        <f>IF(V36="","",H36*W36)</f>
        <v>0</v>
      </c>
      <c r="Z36" s="11"/>
      <c r="AA36" s="16">
        <f>IF(Y36="","",Y36*Z36)</f>
        <v>0</v>
      </c>
      <c r="AB36" s="16">
        <f>IF('2-定性盤查'!E37="是",IF(J36="CO2",SUM(U36,AA36),SUM(O36,U36,AA36)),IF(SUM(O36,U36,AA36)&lt;&gt;0,SUM(O36,U36,AA36),0))</f>
        <v>0</v>
      </c>
      <c r="AC36" s="16">
        <f>IF('2-定性盤查'!E37="是",IF(J36="CO2",O36,""),"")</f>
        <v>0</v>
      </c>
      <c r="AD36" s="17">
        <f>IF(AB36&lt;&gt;"",AB36/'6-彙總表'!$J$5,"")</f>
        <v>0</v>
      </c>
      <c r="AE36" s="10">
        <f>F30&amp;J30&amp;E30</f>
        <v>0</v>
      </c>
      <c r="AF36" s="10">
        <f>F30&amp;J30</f>
        <v>0</v>
      </c>
      <c r="AG36" s="10">
        <f>F30&amp;P30</f>
        <v>0</v>
      </c>
      <c r="AH36" s="10">
        <f>F30&amp;V30</f>
        <v>0</v>
      </c>
      <c r="AI36" s="10">
        <f>F30&amp;G30</f>
        <v>0</v>
      </c>
      <c r="AJ36" s="10">
        <f>F30&amp;G30</f>
        <v>0</v>
      </c>
      <c r="AK36" s="10">
        <f>F30&amp;G30</f>
        <v>0</v>
      </c>
      <c r="AL36" s="10">
        <f>F30&amp;J30&amp;G30&amp;E30</f>
        <v>0</v>
      </c>
      <c r="AM36" s="10">
        <f>IFERROR(ABS(AB30),"")</f>
        <v>0</v>
      </c>
    </row>
    <row r="37" spans="1:39" ht="30" customHeight="1">
      <c r="A37" s="8">
        <f>IF('2-定性盤查'!A38&lt;&gt;"",'2-定性盤查'!A38,"")</f>
        <v>0</v>
      </c>
      <c r="B37" s="8">
        <f>IF('2-定性盤查'!B38&lt;&gt;"",'2-定性盤查'!B38,"")</f>
        <v>0</v>
      </c>
      <c r="C37" s="8">
        <f>IF('2-定性盤查'!C38&lt;&gt;"",'2-定性盤查'!C38,"")</f>
        <v>0</v>
      </c>
      <c r="D37" s="8">
        <f>IF('2-定性盤查'!D38&lt;&gt;"",'2-定性盤查'!D38,"")</f>
        <v>0</v>
      </c>
      <c r="E37" s="8">
        <f>IF('2-定性盤查'!E38&lt;&gt;"",'2-定性盤查'!E38,"")</f>
        <v>0</v>
      </c>
      <c r="F37" s="8">
        <f>IF('2-定性盤查'!F38&lt;&gt;"",'2-定性盤查'!F38,"")</f>
        <v>0</v>
      </c>
      <c r="G37" s="8">
        <f>IF('2-定性盤查'!G38&lt;&gt;"",'2-定性盤查'!G38,"")</f>
        <v>0</v>
      </c>
      <c r="H37" s="11" t="s">
        <v>431</v>
      </c>
      <c r="I37" s="11" t="s">
        <v>444</v>
      </c>
      <c r="J37" s="8">
        <f>IF('2-定性盤查'!X38&lt;&gt;"",IF('2-定性盤查'!X38&lt;&gt;0,'2-定性盤查'!X38,""),"")</f>
        <v>0</v>
      </c>
      <c r="K37" s="15">
        <f>'3.1-排放係數'!F37</f>
        <v>0</v>
      </c>
      <c r="L37" s="11">
        <f>'3.1-排放係數'!G37</f>
        <v>0</v>
      </c>
      <c r="M37" s="16">
        <f>IF(J37="","",H37*K37)</f>
        <v>0</v>
      </c>
      <c r="N37" s="11">
        <v>0</v>
      </c>
      <c r="O37" s="16">
        <f>IF(M37="","",M37*N37)</f>
        <v>0</v>
      </c>
      <c r="P37" s="8">
        <f>IF('2-定性盤查'!Y38&lt;&gt;"",IF('2-定性盤查'!Y38&lt;&gt;0,'2-定性盤查'!Y38,""),"")</f>
        <v>0</v>
      </c>
      <c r="Q37" s="15"/>
      <c r="R37" s="11">
        <f>IF(Q37="","",'3.1-排放係數'!K37)</f>
        <v>0</v>
      </c>
      <c r="S37" s="16">
        <f>IF(P37="","",H37*Q37)</f>
        <v>0</v>
      </c>
      <c r="T37" s="11">
        <f>IF(S37="", "", '附表二、含氟氣體之GWP值'!G4)</f>
        <v>0</v>
      </c>
      <c r="U37" s="16">
        <f>IF(S37="","",S37*T37)</f>
        <v>0</v>
      </c>
      <c r="V37" s="8">
        <f>IF('2-定性盤查'!Z38&lt;&gt;"",IF('2-定性盤查'!Z38&lt;&gt;0,'2-定性盤查'!Z38,""),"")</f>
        <v>0</v>
      </c>
      <c r="W37" s="15">
        <f>IF('3.1-排放係數'!N37 ="", "", '3.1-排放係數'!N37)</f>
        <v>0</v>
      </c>
      <c r="X37" s="11">
        <f>IF(W37="","",'3.1-排放係數'!O37)</f>
        <v>0</v>
      </c>
      <c r="Y37" s="16">
        <f>IF(V37="","",H37*W37)</f>
        <v>0</v>
      </c>
      <c r="Z37" s="11"/>
      <c r="AA37" s="16">
        <f>IF(Y37="","",Y37*Z37)</f>
        <v>0</v>
      </c>
      <c r="AB37" s="16">
        <f>IF('2-定性盤查'!E38="是",IF(J37="CO2",SUM(U37,AA37),SUM(O37,U37,AA37)),IF(SUM(O37,U37,AA37)&lt;&gt;0,SUM(O37,U37,AA37),0))</f>
        <v>0</v>
      </c>
      <c r="AC37" s="16">
        <f>IF('2-定性盤查'!E38="是",IF(J37="CO2",O37,""),"")</f>
        <v>0</v>
      </c>
      <c r="AD37" s="17">
        <f>IF(AB37&lt;&gt;"",AB37/'6-彙總表'!$J$5,"")</f>
        <v>0</v>
      </c>
      <c r="AE37" s="10">
        <f>F31&amp;J31&amp;E31</f>
        <v>0</v>
      </c>
      <c r="AF37" s="10">
        <f>F31&amp;J31</f>
        <v>0</v>
      </c>
      <c r="AG37" s="10">
        <f>F31&amp;P31</f>
        <v>0</v>
      </c>
      <c r="AH37" s="10">
        <f>F31&amp;V31</f>
        <v>0</v>
      </c>
      <c r="AI37" s="10">
        <f>F31&amp;G31</f>
        <v>0</v>
      </c>
      <c r="AJ37" s="10">
        <f>F31&amp;G31</f>
        <v>0</v>
      </c>
      <c r="AK37" s="10">
        <f>F31&amp;G31</f>
        <v>0</v>
      </c>
      <c r="AL37" s="10">
        <f>F31&amp;J31&amp;G31&amp;E31</f>
        <v>0</v>
      </c>
      <c r="AM37" s="10">
        <f>IFERROR(ABS(AB31),"")</f>
        <v>0</v>
      </c>
    </row>
    <row r="38" spans="1:39" ht="30" customHeight="1">
      <c r="A38" s="8">
        <f>IF('2-定性盤查'!A39&lt;&gt;"",'2-定性盤查'!A39,"")</f>
        <v>0</v>
      </c>
      <c r="B38" s="8">
        <f>IF('2-定性盤查'!B39&lt;&gt;"",'2-定性盤查'!B39,"")</f>
        <v>0</v>
      </c>
      <c r="C38" s="8">
        <f>IF('2-定性盤查'!C39&lt;&gt;"",'2-定性盤查'!C39,"")</f>
        <v>0</v>
      </c>
      <c r="D38" s="8">
        <f>IF('2-定性盤查'!D39&lt;&gt;"",'2-定性盤查'!D39,"")</f>
        <v>0</v>
      </c>
      <c r="E38" s="8">
        <f>IF('2-定性盤查'!E39&lt;&gt;"",'2-定性盤查'!E39,"")</f>
        <v>0</v>
      </c>
      <c r="F38" s="8">
        <f>IF('2-定性盤查'!F39&lt;&gt;"",'2-定性盤查'!F39,"")</f>
        <v>0</v>
      </c>
      <c r="G38" s="8">
        <f>IF('2-定性盤查'!G39&lt;&gt;"",'2-定性盤查'!G39,"")</f>
        <v>0</v>
      </c>
      <c r="H38" s="11" t="s">
        <v>431</v>
      </c>
      <c r="I38" s="11" t="s">
        <v>445</v>
      </c>
      <c r="J38" s="8">
        <f>IF('2-定性盤查'!X39&lt;&gt;"",IF('2-定性盤查'!X39&lt;&gt;0,'2-定性盤查'!X39,""),"")</f>
        <v>0</v>
      </c>
      <c r="K38" s="15">
        <f>'3.1-排放係數'!F38</f>
        <v>0</v>
      </c>
      <c r="L38" s="11">
        <f>'3.1-排放係數'!G38</f>
        <v>0</v>
      </c>
      <c r="M38" s="16">
        <f>IF(J38="","",H38*K38)</f>
        <v>0</v>
      </c>
      <c r="N38" s="11">
        <v>0</v>
      </c>
      <c r="O38" s="16">
        <f>IF(M38="","",M38*N38)</f>
        <v>0</v>
      </c>
      <c r="P38" s="8">
        <f>IF('2-定性盤查'!Y39&lt;&gt;"",IF('2-定性盤查'!Y39&lt;&gt;0,'2-定性盤查'!Y39,""),"")</f>
        <v>0</v>
      </c>
      <c r="Q38" s="15"/>
      <c r="R38" s="11">
        <f>IF(Q38="","",'3.1-排放係數'!K38)</f>
        <v>0</v>
      </c>
      <c r="S38" s="16">
        <f>IF(P38="","",H38*Q38)</f>
        <v>0</v>
      </c>
      <c r="T38" s="11">
        <f>IF(S38="", "", '附表二、含氟氣體之GWP值'!G4)</f>
        <v>0</v>
      </c>
      <c r="U38" s="16">
        <f>IF(S38="","",S38*T38)</f>
        <v>0</v>
      </c>
      <c r="V38" s="8">
        <f>IF('2-定性盤查'!Z39&lt;&gt;"",IF('2-定性盤查'!Z39&lt;&gt;0,'2-定性盤查'!Z39,""),"")</f>
        <v>0</v>
      </c>
      <c r="W38" s="15">
        <f>IF('3.1-排放係數'!N38 ="", "", '3.1-排放係數'!N38)</f>
        <v>0</v>
      </c>
      <c r="X38" s="11">
        <f>IF(W38="","",'3.1-排放係數'!O38)</f>
        <v>0</v>
      </c>
      <c r="Y38" s="16">
        <f>IF(V38="","",H38*W38)</f>
        <v>0</v>
      </c>
      <c r="Z38" s="11"/>
      <c r="AA38" s="16">
        <f>IF(Y38="","",Y38*Z38)</f>
        <v>0</v>
      </c>
      <c r="AB38" s="16">
        <f>IF('2-定性盤查'!E39="是",IF(J38="CO2",SUM(U38,AA38),SUM(O38,U38,AA38)),IF(SUM(O38,U38,AA38)&lt;&gt;0,SUM(O38,U38,AA38),0))</f>
        <v>0</v>
      </c>
      <c r="AC38" s="16">
        <f>IF('2-定性盤查'!E39="是",IF(J38="CO2",O38,""),"")</f>
        <v>0</v>
      </c>
      <c r="AD38" s="17">
        <f>IF(AB38&lt;&gt;"",AB38/'6-彙總表'!$J$5,"")</f>
        <v>0</v>
      </c>
      <c r="AE38" s="10">
        <f>F32&amp;J32&amp;E32</f>
        <v>0</v>
      </c>
      <c r="AF38" s="10">
        <f>F32&amp;J32</f>
        <v>0</v>
      </c>
      <c r="AG38" s="10">
        <f>F32&amp;P32</f>
        <v>0</v>
      </c>
      <c r="AH38" s="10">
        <f>F32&amp;V32</f>
        <v>0</v>
      </c>
      <c r="AI38" s="10">
        <f>F32&amp;G32</f>
        <v>0</v>
      </c>
      <c r="AJ38" s="10">
        <f>F32&amp;G32</f>
        <v>0</v>
      </c>
      <c r="AK38" s="10">
        <f>F32&amp;G32</f>
        <v>0</v>
      </c>
      <c r="AL38" s="10">
        <f>F32&amp;J32&amp;G32&amp;E32</f>
        <v>0</v>
      </c>
      <c r="AM38" s="10">
        <f>IFERROR(ABS(AB32),"")</f>
        <v>0</v>
      </c>
    </row>
    <row r="39" spans="1:39" ht="30" customHeight="1">
      <c r="A39" s="8">
        <f>IF('2-定性盤查'!A40&lt;&gt;"",'2-定性盤查'!A40,"")</f>
        <v>0</v>
      </c>
      <c r="B39" s="8">
        <f>IF('2-定性盤查'!B40&lt;&gt;"",'2-定性盤查'!B40,"")</f>
        <v>0</v>
      </c>
      <c r="C39" s="8">
        <f>IF('2-定性盤查'!C40&lt;&gt;"",'2-定性盤查'!C40,"")</f>
        <v>0</v>
      </c>
      <c r="D39" s="8">
        <f>IF('2-定性盤查'!D40&lt;&gt;"",'2-定性盤查'!D40,"")</f>
        <v>0</v>
      </c>
      <c r="E39" s="8">
        <f>IF('2-定性盤查'!E40&lt;&gt;"",'2-定性盤查'!E40,"")</f>
        <v>0</v>
      </c>
      <c r="F39" s="8">
        <f>IF('2-定性盤查'!F40&lt;&gt;"",'2-定性盤查'!F40,"")</f>
        <v>0</v>
      </c>
      <c r="G39" s="8">
        <f>IF('2-定性盤查'!G40&lt;&gt;"",'2-定性盤查'!G40,"")</f>
        <v>0</v>
      </c>
      <c r="H39" s="11" t="s">
        <v>429</v>
      </c>
      <c r="I39" s="11" t="s">
        <v>444</v>
      </c>
      <c r="J39" s="8">
        <f>IF('2-定性盤查'!X40&lt;&gt;"",IF('2-定性盤查'!X40&lt;&gt;0,'2-定性盤查'!X40,""),"")</f>
        <v>0</v>
      </c>
      <c r="K39" s="15">
        <f>'3.1-排放係數'!F39</f>
        <v>0</v>
      </c>
      <c r="L39" s="11">
        <f>'3.1-排放係數'!G39</f>
        <v>0</v>
      </c>
      <c r="M39" s="16">
        <f>IF(J39="","",H39*K39)</f>
        <v>0</v>
      </c>
      <c r="N39" s="11">
        <v>0</v>
      </c>
      <c r="O39" s="16">
        <f>IF(M39="","",M39*N39)</f>
        <v>0</v>
      </c>
      <c r="P39" s="8">
        <f>IF('2-定性盤查'!Y40&lt;&gt;"",IF('2-定性盤查'!Y40&lt;&gt;0,'2-定性盤查'!Y40,""),"")</f>
        <v>0</v>
      </c>
      <c r="Q39" s="15"/>
      <c r="R39" s="11">
        <f>IF(Q39="","",'3.1-排放係數'!K39)</f>
        <v>0</v>
      </c>
      <c r="S39" s="16">
        <f>IF(P39="","",H39*Q39)</f>
        <v>0</v>
      </c>
      <c r="T39" s="11">
        <f>IF(S39="", "", '附表二、含氟氣體之GWP值'!G4)</f>
        <v>0</v>
      </c>
      <c r="U39" s="16">
        <f>IF(S39="","",S39*T39)</f>
        <v>0</v>
      </c>
      <c r="V39" s="8">
        <f>IF('2-定性盤查'!Z40&lt;&gt;"",IF('2-定性盤查'!Z40&lt;&gt;0,'2-定性盤查'!Z40,""),"")</f>
        <v>0</v>
      </c>
      <c r="W39" s="15">
        <f>IF('3.1-排放係數'!N39 ="", "", '3.1-排放係數'!N39)</f>
        <v>0</v>
      </c>
      <c r="X39" s="11">
        <f>IF(W39="","",'3.1-排放係數'!O39)</f>
        <v>0</v>
      </c>
      <c r="Y39" s="16">
        <f>IF(V39="","",H39*W39)</f>
        <v>0</v>
      </c>
      <c r="Z39" s="11"/>
      <c r="AA39" s="16">
        <f>IF(Y39="","",Y39*Z39)</f>
        <v>0</v>
      </c>
      <c r="AB39" s="16">
        <f>IF('2-定性盤查'!E40="是",IF(J39="CO2",SUM(U39,AA39),SUM(O39,U39,AA39)),IF(SUM(O39,U39,AA39)&lt;&gt;0,SUM(O39,U39,AA39),0))</f>
        <v>0</v>
      </c>
      <c r="AC39" s="16">
        <f>IF('2-定性盤查'!E40="是",IF(J39="CO2",O39,""),"")</f>
        <v>0</v>
      </c>
      <c r="AD39" s="17">
        <f>IF(AB39&lt;&gt;"",AB39/'6-彙總表'!$J$5,"")</f>
        <v>0</v>
      </c>
      <c r="AE39" s="10">
        <f>F33&amp;J33&amp;E33</f>
        <v>0</v>
      </c>
      <c r="AF39" s="10">
        <f>F33&amp;J33</f>
        <v>0</v>
      </c>
      <c r="AG39" s="10">
        <f>F33&amp;P33</f>
        <v>0</v>
      </c>
      <c r="AH39" s="10">
        <f>F33&amp;V33</f>
        <v>0</v>
      </c>
      <c r="AI39" s="10">
        <f>F33&amp;G33</f>
        <v>0</v>
      </c>
      <c r="AJ39" s="10">
        <f>F33&amp;G33</f>
        <v>0</v>
      </c>
      <c r="AK39" s="10">
        <f>F33&amp;G33</f>
        <v>0</v>
      </c>
      <c r="AL39" s="10">
        <f>F33&amp;J33&amp;G33&amp;E33</f>
        <v>0</v>
      </c>
      <c r="AM39" s="10">
        <f>IFERROR(ABS(AB33),"")</f>
        <v>0</v>
      </c>
    </row>
    <row r="40" spans="1:39" ht="30" customHeight="1">
      <c r="A40" s="8">
        <f>IF('2-定性盤查'!A41&lt;&gt;"",'2-定性盤查'!A41,"")</f>
        <v>0</v>
      </c>
      <c r="B40" s="8">
        <f>IF('2-定性盤查'!B41&lt;&gt;"",'2-定性盤查'!B41,"")</f>
        <v>0</v>
      </c>
      <c r="C40" s="8">
        <f>IF('2-定性盤查'!C41&lt;&gt;"",'2-定性盤查'!C41,"")</f>
        <v>0</v>
      </c>
      <c r="D40" s="8">
        <f>IF('2-定性盤查'!D41&lt;&gt;"",'2-定性盤查'!D41,"")</f>
        <v>0</v>
      </c>
      <c r="E40" s="8">
        <f>IF('2-定性盤查'!E41&lt;&gt;"",'2-定性盤查'!E41,"")</f>
        <v>0</v>
      </c>
      <c r="F40" s="8">
        <f>IF('2-定性盤查'!F41&lt;&gt;"",'2-定性盤查'!F41,"")</f>
        <v>0</v>
      </c>
      <c r="G40" s="8">
        <f>IF('2-定性盤查'!G41&lt;&gt;"",'2-定性盤查'!G41,"")</f>
        <v>0</v>
      </c>
      <c r="H40" s="11" t="s">
        <v>446</v>
      </c>
      <c r="I40" s="11" t="s">
        <v>442</v>
      </c>
      <c r="J40" s="8">
        <f>IF('2-定性盤查'!X41&lt;&gt;"",IF('2-定性盤查'!X41&lt;&gt;0,'2-定性盤查'!X41,""),"")</f>
        <v>0</v>
      </c>
      <c r="K40" s="15">
        <f>'3.1-排放係數'!F40</f>
        <v>0</v>
      </c>
      <c r="L40" s="11">
        <f>'3.1-排放係數'!G40</f>
        <v>0</v>
      </c>
      <c r="M40" s="16">
        <f>IF(J40="","",H40*K40)</f>
        <v>0</v>
      </c>
      <c r="N40" s="11">
        <v>0</v>
      </c>
      <c r="O40" s="16">
        <f>IF(M40="","",M40*N40)</f>
        <v>0</v>
      </c>
      <c r="P40" s="8">
        <f>IF('2-定性盤查'!Y41&lt;&gt;"",IF('2-定性盤查'!Y41&lt;&gt;0,'2-定性盤查'!Y41,""),"")</f>
        <v>0</v>
      </c>
      <c r="Q40" s="15"/>
      <c r="R40" s="11">
        <f>IF(Q40="","",'3.1-排放係數'!K40)</f>
        <v>0</v>
      </c>
      <c r="S40" s="16">
        <f>IF(P40="","",H40*Q40)</f>
        <v>0</v>
      </c>
      <c r="T40" s="11">
        <f>IF(S40="", "", '附表二、含氟氣體之GWP值'!G4)</f>
        <v>0</v>
      </c>
      <c r="U40" s="16">
        <f>IF(S40="","",S40*T40)</f>
        <v>0</v>
      </c>
      <c r="V40" s="8">
        <f>IF('2-定性盤查'!Z41&lt;&gt;"",IF('2-定性盤查'!Z41&lt;&gt;0,'2-定性盤查'!Z41,""),"")</f>
        <v>0</v>
      </c>
      <c r="W40" s="15">
        <f>IF('3.1-排放係數'!N40 ="", "", '3.1-排放係數'!N40)</f>
        <v>0</v>
      </c>
      <c r="X40" s="11">
        <f>IF(W40="","",'3.1-排放係數'!O40)</f>
        <v>0</v>
      </c>
      <c r="Y40" s="16">
        <f>IF(V40="","",H40*W40)</f>
        <v>0</v>
      </c>
      <c r="Z40" s="11"/>
      <c r="AA40" s="16">
        <f>IF(Y40="","",Y40*Z40)</f>
        <v>0</v>
      </c>
      <c r="AB40" s="16">
        <f>IF('2-定性盤查'!E41="是",IF(J40="CO2",SUM(U40,AA40),SUM(O40,U40,AA40)),IF(SUM(O40,U40,AA40)&lt;&gt;0,SUM(O40,U40,AA40),0))</f>
        <v>0</v>
      </c>
      <c r="AC40" s="16">
        <f>IF('2-定性盤查'!E41="是",IF(J40="CO2",O40,""),"")</f>
        <v>0</v>
      </c>
      <c r="AD40" s="17">
        <f>IF(AB40&lt;&gt;"",AB40/'6-彙總表'!$J$5,"")</f>
        <v>0</v>
      </c>
      <c r="AE40" s="10">
        <f>F34&amp;J34&amp;E34</f>
        <v>0</v>
      </c>
      <c r="AF40" s="10">
        <f>F34&amp;J34</f>
        <v>0</v>
      </c>
      <c r="AG40" s="10">
        <f>F34&amp;P34</f>
        <v>0</v>
      </c>
      <c r="AH40" s="10">
        <f>F34&amp;V34</f>
        <v>0</v>
      </c>
      <c r="AI40" s="10">
        <f>F34&amp;G34</f>
        <v>0</v>
      </c>
      <c r="AJ40" s="10">
        <f>F34&amp;G34</f>
        <v>0</v>
      </c>
      <c r="AK40" s="10">
        <f>F34&amp;G34</f>
        <v>0</v>
      </c>
      <c r="AL40" s="10">
        <f>F34&amp;J34&amp;G34&amp;E34</f>
        <v>0</v>
      </c>
      <c r="AM40" s="10">
        <f>IFERROR(ABS(AB34),"")</f>
        <v>0</v>
      </c>
    </row>
    <row r="41" spans="1:39" ht="30" customHeight="1">
      <c r="A41" s="8">
        <f>IF('2-定性盤查'!A42&lt;&gt;"",'2-定性盤查'!A42,"")</f>
        <v>0</v>
      </c>
      <c r="B41" s="8">
        <f>IF('2-定性盤查'!B42&lt;&gt;"",'2-定性盤查'!B42,"")</f>
        <v>0</v>
      </c>
      <c r="C41" s="8">
        <f>IF('2-定性盤查'!C42&lt;&gt;"",'2-定性盤查'!C42,"")</f>
        <v>0</v>
      </c>
      <c r="D41" s="8">
        <f>IF('2-定性盤查'!D42&lt;&gt;"",'2-定性盤查'!D42,"")</f>
        <v>0</v>
      </c>
      <c r="E41" s="8">
        <f>IF('2-定性盤查'!E42&lt;&gt;"",'2-定性盤查'!E42,"")</f>
        <v>0</v>
      </c>
      <c r="F41" s="8">
        <f>IF('2-定性盤查'!F42&lt;&gt;"",'2-定性盤查'!F42,"")</f>
        <v>0</v>
      </c>
      <c r="G41" s="8">
        <f>IF('2-定性盤查'!G42&lt;&gt;"",'2-定性盤查'!G42,"")</f>
        <v>0</v>
      </c>
      <c r="H41" s="11" t="s">
        <v>40</v>
      </c>
      <c r="I41" s="11" t="s">
        <v>447</v>
      </c>
      <c r="J41" s="8">
        <f>IF('2-定性盤查'!X42&lt;&gt;"",IF('2-定性盤查'!X42&lt;&gt;0,'2-定性盤查'!X42,""),"")</f>
        <v>0</v>
      </c>
      <c r="K41" s="15">
        <f>'3.1-排放係數'!F41</f>
        <v>0</v>
      </c>
      <c r="L41" s="11">
        <f>'3.1-排放係數'!G41</f>
        <v>0</v>
      </c>
      <c r="M41" s="16">
        <f>IF(J41="","",H41*K41)</f>
        <v>0</v>
      </c>
      <c r="N41" s="11">
        <v>0</v>
      </c>
      <c r="O41" s="16">
        <f>IF(M41="","",M41*N41)</f>
        <v>0</v>
      </c>
      <c r="P41" s="8">
        <f>IF('2-定性盤查'!Y42&lt;&gt;"",IF('2-定性盤查'!Y42&lt;&gt;0,'2-定性盤查'!Y42,""),"")</f>
        <v>0</v>
      </c>
      <c r="Q41" s="15"/>
      <c r="R41" s="11">
        <f>IF(Q41="","",'3.1-排放係數'!K41)</f>
        <v>0</v>
      </c>
      <c r="S41" s="16">
        <f>IF(P41="","",H41*Q41)</f>
        <v>0</v>
      </c>
      <c r="T41" s="11">
        <f>IF(S41="", "", '附表二、含氟氣體之GWP值'!G4)</f>
        <v>0</v>
      </c>
      <c r="U41" s="16">
        <f>IF(S41="","",S41*T41)</f>
        <v>0</v>
      </c>
      <c r="V41" s="8">
        <f>IF('2-定性盤查'!Z42&lt;&gt;"",IF('2-定性盤查'!Z42&lt;&gt;0,'2-定性盤查'!Z42,""),"")</f>
        <v>0</v>
      </c>
      <c r="W41" s="15">
        <f>IF('3.1-排放係數'!N41 ="", "", '3.1-排放係數'!N41)</f>
        <v>0</v>
      </c>
      <c r="X41" s="11">
        <f>IF(W41="","",'3.1-排放係數'!O41)</f>
        <v>0</v>
      </c>
      <c r="Y41" s="16">
        <f>IF(V41="","",H41*W41)</f>
        <v>0</v>
      </c>
      <c r="Z41" s="11"/>
      <c r="AA41" s="16">
        <f>IF(Y41="","",Y41*Z41)</f>
        <v>0</v>
      </c>
      <c r="AB41" s="16">
        <f>IF('2-定性盤查'!E42="是",IF(J41="CO2",SUM(U41,AA41),SUM(O41,U41,AA41)),IF(SUM(O41,U41,AA41)&lt;&gt;0,SUM(O41,U41,AA41),0))</f>
        <v>0</v>
      </c>
      <c r="AC41" s="16">
        <f>IF('2-定性盤查'!E42="是",IF(J41="CO2",O41,""),"")</f>
        <v>0</v>
      </c>
      <c r="AD41" s="17">
        <f>IF(AB41&lt;&gt;"",AB41/'6-彙總表'!$J$5,"")</f>
        <v>0</v>
      </c>
      <c r="AE41" s="10">
        <f>F35&amp;J35&amp;E35</f>
        <v>0</v>
      </c>
      <c r="AF41" s="10">
        <f>F35&amp;J35</f>
        <v>0</v>
      </c>
      <c r="AG41" s="10">
        <f>F35&amp;P35</f>
        <v>0</v>
      </c>
      <c r="AH41" s="10">
        <f>F35&amp;V35</f>
        <v>0</v>
      </c>
      <c r="AI41" s="10">
        <f>F35&amp;G35</f>
        <v>0</v>
      </c>
      <c r="AJ41" s="10">
        <f>F35&amp;G35</f>
        <v>0</v>
      </c>
      <c r="AK41" s="10">
        <f>F35&amp;G35</f>
        <v>0</v>
      </c>
      <c r="AL41" s="10">
        <f>F35&amp;J35&amp;G35&amp;E35</f>
        <v>0</v>
      </c>
      <c r="AM41" s="10">
        <f>IFERROR(ABS(AB35),"")</f>
        <v>0</v>
      </c>
    </row>
    <row r="42" spans="1:39" ht="30" customHeight="1">
      <c r="A42" s="8">
        <f>IF('2-定性盤查'!A43&lt;&gt;"",'2-定性盤查'!A43,"")</f>
        <v>0</v>
      </c>
      <c r="B42" s="8">
        <f>IF('2-定性盤查'!B43&lt;&gt;"",'2-定性盤查'!B43,"")</f>
        <v>0</v>
      </c>
      <c r="C42" s="8">
        <f>IF('2-定性盤查'!C43&lt;&gt;"",'2-定性盤查'!C43,"")</f>
        <v>0</v>
      </c>
      <c r="D42" s="8">
        <f>IF('2-定性盤查'!D43&lt;&gt;"",'2-定性盤查'!D43,"")</f>
        <v>0</v>
      </c>
      <c r="E42" s="8">
        <f>IF('2-定性盤查'!E43&lt;&gt;"",'2-定性盤查'!E43,"")</f>
        <v>0</v>
      </c>
      <c r="F42" s="8">
        <f>IF('2-定性盤查'!F43&lt;&gt;"",'2-定性盤查'!F43,"")</f>
        <v>0</v>
      </c>
      <c r="G42" s="8">
        <f>IF('2-定性盤查'!G43&lt;&gt;"",'2-定性盤查'!G43,"")</f>
        <v>0</v>
      </c>
      <c r="H42" s="11" t="s">
        <v>431</v>
      </c>
      <c r="I42" s="11" t="s">
        <v>443</v>
      </c>
      <c r="J42" s="8">
        <f>IF('2-定性盤查'!X43&lt;&gt;"",IF('2-定性盤查'!X43&lt;&gt;0,'2-定性盤查'!X43,""),"")</f>
        <v>0</v>
      </c>
      <c r="K42" s="15">
        <f>'3.1-排放係數'!F42</f>
        <v>0</v>
      </c>
      <c r="L42" s="11">
        <f>'3.1-排放係數'!G42</f>
        <v>0</v>
      </c>
      <c r="M42" s="16">
        <f>IF(J42="","",H42*K42)</f>
        <v>0</v>
      </c>
      <c r="N42" s="11">
        <v>0</v>
      </c>
      <c r="O42" s="16">
        <f>IF(M42="","",M42*N42)</f>
        <v>0</v>
      </c>
      <c r="P42" s="8">
        <f>IF('2-定性盤查'!Y43&lt;&gt;"",IF('2-定性盤查'!Y43&lt;&gt;0,'2-定性盤查'!Y43,""),"")</f>
        <v>0</v>
      </c>
      <c r="Q42" s="15"/>
      <c r="R42" s="11">
        <f>IF(Q42="","",'3.1-排放係數'!K42)</f>
        <v>0</v>
      </c>
      <c r="S42" s="16">
        <f>IF(P42="","",H42*Q42)</f>
        <v>0</v>
      </c>
      <c r="T42" s="11">
        <f>IF(S42="", "", '附表二、含氟氣體之GWP值'!G4)</f>
        <v>0</v>
      </c>
      <c r="U42" s="16">
        <f>IF(S42="","",S42*T42)</f>
        <v>0</v>
      </c>
      <c r="V42" s="8">
        <f>IF('2-定性盤查'!Z43&lt;&gt;"",IF('2-定性盤查'!Z43&lt;&gt;0,'2-定性盤查'!Z43,""),"")</f>
        <v>0</v>
      </c>
      <c r="W42" s="15">
        <f>IF('3.1-排放係數'!N42 ="", "", '3.1-排放係數'!N42)</f>
        <v>0</v>
      </c>
      <c r="X42" s="11">
        <f>IF(W42="","",'3.1-排放係數'!O42)</f>
        <v>0</v>
      </c>
      <c r="Y42" s="16">
        <f>IF(V42="","",H42*W42)</f>
        <v>0</v>
      </c>
      <c r="Z42" s="11"/>
      <c r="AA42" s="16">
        <f>IF(Y42="","",Y42*Z42)</f>
        <v>0</v>
      </c>
      <c r="AB42" s="16">
        <f>IF('2-定性盤查'!E43="是",IF(J42="CO2",SUM(U42,AA42),SUM(O42,U42,AA42)),IF(SUM(O42,U42,AA42)&lt;&gt;0,SUM(O42,U42,AA42),0))</f>
        <v>0</v>
      </c>
      <c r="AC42" s="16">
        <f>IF('2-定性盤查'!E43="是",IF(J42="CO2",O42,""),"")</f>
        <v>0</v>
      </c>
      <c r="AD42" s="17">
        <f>IF(AB42&lt;&gt;"",AB42/'6-彙總表'!$J$5,"")</f>
        <v>0</v>
      </c>
      <c r="AE42" s="10">
        <f>F36&amp;J36&amp;E36</f>
        <v>0</v>
      </c>
      <c r="AF42" s="10">
        <f>F36&amp;J36</f>
        <v>0</v>
      </c>
      <c r="AG42" s="10">
        <f>F36&amp;P36</f>
        <v>0</v>
      </c>
      <c r="AH42" s="10">
        <f>F36&amp;V36</f>
        <v>0</v>
      </c>
      <c r="AI42" s="10">
        <f>F36&amp;G36</f>
        <v>0</v>
      </c>
      <c r="AJ42" s="10">
        <f>F36&amp;G36</f>
        <v>0</v>
      </c>
      <c r="AK42" s="10">
        <f>F36&amp;G36</f>
        <v>0</v>
      </c>
      <c r="AL42" s="10">
        <f>F36&amp;J36&amp;G36&amp;E36</f>
        <v>0</v>
      </c>
      <c r="AM42" s="10">
        <f>IFERROR(ABS(AB36),"")</f>
        <v>0</v>
      </c>
    </row>
    <row r="43" spans="1:39" ht="30" customHeight="1">
      <c r="A43" s="8">
        <f>IF('2-定性盤查'!A44&lt;&gt;"",'2-定性盤查'!A44,"")</f>
        <v>0</v>
      </c>
      <c r="B43" s="8">
        <f>IF('2-定性盤查'!B44&lt;&gt;"",'2-定性盤查'!B44,"")</f>
        <v>0</v>
      </c>
      <c r="C43" s="8">
        <f>IF('2-定性盤查'!C44&lt;&gt;"",'2-定性盤查'!C44,"")</f>
        <v>0</v>
      </c>
      <c r="D43" s="8">
        <f>IF('2-定性盤查'!D44&lt;&gt;"",'2-定性盤查'!D44,"")</f>
        <v>0</v>
      </c>
      <c r="E43" s="8">
        <f>IF('2-定性盤查'!E44&lt;&gt;"",'2-定性盤查'!E44,"")</f>
        <v>0</v>
      </c>
      <c r="F43" s="8">
        <f>IF('2-定性盤查'!F44&lt;&gt;"",'2-定性盤查'!F44,"")</f>
        <v>0</v>
      </c>
      <c r="G43" s="8">
        <f>IF('2-定性盤查'!G44&lt;&gt;"",'2-定性盤查'!G44,"")</f>
        <v>0</v>
      </c>
      <c r="H43" s="11" t="s">
        <v>431</v>
      </c>
      <c r="I43" s="11" t="s">
        <v>448</v>
      </c>
      <c r="J43" s="8">
        <f>IF('2-定性盤查'!X44&lt;&gt;"",IF('2-定性盤查'!X44&lt;&gt;0,'2-定性盤查'!X44,""),"")</f>
        <v>0</v>
      </c>
      <c r="K43" s="15">
        <f>'3.1-排放係數'!F43</f>
        <v>0</v>
      </c>
      <c r="L43" s="11">
        <f>'3.1-排放係數'!G43</f>
        <v>0</v>
      </c>
      <c r="M43" s="16">
        <f>IF(J43="","",H43*K43)</f>
        <v>0</v>
      </c>
      <c r="N43" s="11">
        <v>0</v>
      </c>
      <c r="O43" s="16">
        <f>IF(M43="","",M43*N43)</f>
        <v>0</v>
      </c>
      <c r="P43" s="8">
        <f>IF('2-定性盤查'!Y44&lt;&gt;"",IF('2-定性盤查'!Y44&lt;&gt;0,'2-定性盤查'!Y44,""),"")</f>
        <v>0</v>
      </c>
      <c r="Q43" s="15"/>
      <c r="R43" s="11">
        <f>IF(Q43="","",'3.1-排放係數'!K43)</f>
        <v>0</v>
      </c>
      <c r="S43" s="16">
        <f>IF(P43="","",H43*Q43)</f>
        <v>0</v>
      </c>
      <c r="T43" s="11">
        <f>IF(S43="", "", '附表二、含氟氣體之GWP值'!G4)</f>
        <v>0</v>
      </c>
      <c r="U43" s="16">
        <f>IF(S43="","",S43*T43)</f>
        <v>0</v>
      </c>
      <c r="V43" s="8">
        <f>IF('2-定性盤查'!Z44&lt;&gt;"",IF('2-定性盤查'!Z44&lt;&gt;0,'2-定性盤查'!Z44,""),"")</f>
        <v>0</v>
      </c>
      <c r="W43" s="15">
        <f>IF('3.1-排放係數'!N43 ="", "", '3.1-排放係數'!N43)</f>
        <v>0</v>
      </c>
      <c r="X43" s="11">
        <f>IF(W43="","",'3.1-排放係數'!O43)</f>
        <v>0</v>
      </c>
      <c r="Y43" s="16">
        <f>IF(V43="","",H43*W43)</f>
        <v>0</v>
      </c>
      <c r="Z43" s="11"/>
      <c r="AA43" s="16">
        <f>IF(Y43="","",Y43*Z43)</f>
        <v>0</v>
      </c>
      <c r="AB43" s="16">
        <f>IF('2-定性盤查'!E44="是",IF(J43="CO2",SUM(U43,AA43),SUM(O43,U43,AA43)),IF(SUM(O43,U43,AA43)&lt;&gt;0,SUM(O43,U43,AA43),0))</f>
        <v>0</v>
      </c>
      <c r="AC43" s="16">
        <f>IF('2-定性盤查'!E44="是",IF(J43="CO2",O43,""),"")</f>
        <v>0</v>
      </c>
      <c r="AD43" s="17">
        <f>IF(AB43&lt;&gt;"",AB43/'6-彙總表'!$J$5,"")</f>
        <v>0</v>
      </c>
      <c r="AE43" s="10">
        <f>F37&amp;J37&amp;E37</f>
        <v>0</v>
      </c>
      <c r="AF43" s="10">
        <f>F37&amp;J37</f>
        <v>0</v>
      </c>
      <c r="AG43" s="10">
        <f>F37&amp;P37</f>
        <v>0</v>
      </c>
      <c r="AH43" s="10">
        <f>F37&amp;V37</f>
        <v>0</v>
      </c>
      <c r="AI43" s="10">
        <f>F37&amp;G37</f>
        <v>0</v>
      </c>
      <c r="AJ43" s="10">
        <f>F37&amp;G37</f>
        <v>0</v>
      </c>
      <c r="AK43" s="10">
        <f>F37&amp;G37</f>
        <v>0</v>
      </c>
      <c r="AL43" s="10">
        <f>F37&amp;J37&amp;G37&amp;E37</f>
        <v>0</v>
      </c>
      <c r="AM43" s="10">
        <f>IFERROR(ABS(AB37),"")</f>
        <v>0</v>
      </c>
    </row>
    <row r="44" spans="1:39" ht="30" customHeight="1">
      <c r="A44" s="8">
        <f>IF('2-定性盤查'!A45&lt;&gt;"",'2-定性盤查'!A45,"")</f>
        <v>0</v>
      </c>
      <c r="B44" s="8">
        <f>IF('2-定性盤查'!B45&lt;&gt;"",'2-定性盤查'!B45,"")</f>
        <v>0</v>
      </c>
      <c r="C44" s="8">
        <f>IF('2-定性盤查'!C45&lt;&gt;"",'2-定性盤查'!C45,"")</f>
        <v>0</v>
      </c>
      <c r="D44" s="8">
        <f>IF('2-定性盤查'!D45&lt;&gt;"",'2-定性盤查'!D45,"")</f>
        <v>0</v>
      </c>
      <c r="E44" s="8">
        <f>IF('2-定性盤查'!E45&lt;&gt;"",'2-定性盤查'!E45,"")</f>
        <v>0</v>
      </c>
      <c r="F44" s="8">
        <f>IF('2-定性盤查'!F45&lt;&gt;"",'2-定性盤查'!F45,"")</f>
        <v>0</v>
      </c>
      <c r="G44" s="8">
        <f>IF('2-定性盤查'!G45&lt;&gt;"",'2-定性盤查'!G45,"")</f>
        <v>0</v>
      </c>
      <c r="H44" s="11" t="s">
        <v>431</v>
      </c>
      <c r="I44" s="11" t="s">
        <v>442</v>
      </c>
      <c r="J44" s="8">
        <f>IF('2-定性盤查'!X45&lt;&gt;"",IF('2-定性盤查'!X45&lt;&gt;0,'2-定性盤查'!X45,""),"")</f>
        <v>0</v>
      </c>
      <c r="K44" s="15">
        <f>'3.1-排放係數'!F44</f>
        <v>0</v>
      </c>
      <c r="L44" s="11">
        <f>'3.1-排放係數'!G44</f>
        <v>0</v>
      </c>
      <c r="M44" s="16">
        <f>IF(J44="","",H44*K44)</f>
        <v>0</v>
      </c>
      <c r="N44" s="11">
        <v>0</v>
      </c>
      <c r="O44" s="16">
        <f>IF(M44="","",M44*N44)</f>
        <v>0</v>
      </c>
      <c r="P44" s="8">
        <f>IF('2-定性盤查'!Y45&lt;&gt;"",IF('2-定性盤查'!Y45&lt;&gt;0,'2-定性盤查'!Y45,""),"")</f>
        <v>0</v>
      </c>
      <c r="Q44" s="15"/>
      <c r="R44" s="11">
        <f>IF(Q44="","",'3.1-排放係數'!K44)</f>
        <v>0</v>
      </c>
      <c r="S44" s="16">
        <f>IF(P44="","",H44*Q44)</f>
        <v>0</v>
      </c>
      <c r="T44" s="11">
        <f>IF(S44="", "", '附表二、含氟氣體之GWP值'!G4)</f>
        <v>0</v>
      </c>
      <c r="U44" s="16">
        <f>IF(S44="","",S44*T44)</f>
        <v>0</v>
      </c>
      <c r="V44" s="8">
        <f>IF('2-定性盤查'!Z45&lt;&gt;"",IF('2-定性盤查'!Z45&lt;&gt;0,'2-定性盤查'!Z45,""),"")</f>
        <v>0</v>
      </c>
      <c r="W44" s="15">
        <f>IF('3.1-排放係數'!N44 ="", "", '3.1-排放係數'!N44)</f>
        <v>0</v>
      </c>
      <c r="X44" s="11">
        <f>IF(W44="","",'3.1-排放係數'!O44)</f>
        <v>0</v>
      </c>
      <c r="Y44" s="16">
        <f>IF(V44="","",H44*W44)</f>
        <v>0</v>
      </c>
      <c r="Z44" s="11"/>
      <c r="AA44" s="16">
        <f>IF(Y44="","",Y44*Z44)</f>
        <v>0</v>
      </c>
      <c r="AB44" s="16">
        <f>IF('2-定性盤查'!E45="是",IF(J44="CO2",SUM(U44,AA44),SUM(O44,U44,AA44)),IF(SUM(O44,U44,AA44)&lt;&gt;0,SUM(O44,U44,AA44),0))</f>
        <v>0</v>
      </c>
      <c r="AC44" s="16">
        <f>IF('2-定性盤查'!E45="是",IF(J44="CO2",O44,""),"")</f>
        <v>0</v>
      </c>
      <c r="AD44" s="17">
        <f>IF(AB44&lt;&gt;"",AB44/'6-彙總表'!$J$5,"")</f>
        <v>0</v>
      </c>
      <c r="AE44" s="10">
        <f>F38&amp;J38&amp;E38</f>
        <v>0</v>
      </c>
      <c r="AF44" s="10">
        <f>F38&amp;J38</f>
        <v>0</v>
      </c>
      <c r="AG44" s="10">
        <f>F38&amp;P38</f>
        <v>0</v>
      </c>
      <c r="AH44" s="10">
        <f>F38&amp;V38</f>
        <v>0</v>
      </c>
      <c r="AI44" s="10">
        <f>F38&amp;G38</f>
        <v>0</v>
      </c>
      <c r="AJ44" s="10">
        <f>F38&amp;G38</f>
        <v>0</v>
      </c>
      <c r="AK44" s="10">
        <f>F38&amp;G38</f>
        <v>0</v>
      </c>
      <c r="AL44" s="10">
        <f>F38&amp;J38&amp;G38&amp;E38</f>
        <v>0</v>
      </c>
      <c r="AM44" s="10">
        <f>IFERROR(ABS(AB38),"")</f>
        <v>0</v>
      </c>
    </row>
    <row r="45" spans="1:39" ht="30" customHeight="1">
      <c r="A45" s="8">
        <f>IF('2-定性盤查'!A46&lt;&gt;"",'2-定性盤查'!A46,"")</f>
        <v>0</v>
      </c>
      <c r="B45" s="8">
        <f>IF('2-定性盤查'!B46&lt;&gt;"",'2-定性盤查'!B46,"")</f>
        <v>0</v>
      </c>
      <c r="C45" s="8">
        <f>IF('2-定性盤查'!C46&lt;&gt;"",'2-定性盤查'!C46,"")</f>
        <v>0</v>
      </c>
      <c r="D45" s="8">
        <f>IF('2-定性盤查'!D46&lt;&gt;"",'2-定性盤查'!D46,"")</f>
        <v>0</v>
      </c>
      <c r="E45" s="8">
        <f>IF('2-定性盤查'!E46&lt;&gt;"",'2-定性盤查'!E46,"")</f>
        <v>0</v>
      </c>
      <c r="F45" s="8">
        <f>IF('2-定性盤查'!F46&lt;&gt;"",'2-定性盤查'!F46,"")</f>
        <v>0</v>
      </c>
      <c r="G45" s="8">
        <f>IF('2-定性盤查'!G46&lt;&gt;"",'2-定性盤查'!G46,"")</f>
        <v>0</v>
      </c>
      <c r="H45" s="11" t="s">
        <v>431</v>
      </c>
      <c r="I45" s="11" t="s">
        <v>442</v>
      </c>
      <c r="J45" s="8">
        <f>IF('2-定性盤查'!X46&lt;&gt;"",IF('2-定性盤查'!X46&lt;&gt;0,'2-定性盤查'!X46,""),"")</f>
        <v>0</v>
      </c>
      <c r="K45" s="15">
        <f>'3.1-排放係數'!F45</f>
        <v>0</v>
      </c>
      <c r="L45" s="11">
        <f>'3.1-排放係數'!G45</f>
        <v>0</v>
      </c>
      <c r="M45" s="16">
        <f>IF(J45="","",H45*K45)</f>
        <v>0</v>
      </c>
      <c r="N45" s="11">
        <v>0</v>
      </c>
      <c r="O45" s="16">
        <f>IF(M45="","",M45*N45)</f>
        <v>0</v>
      </c>
      <c r="P45" s="8">
        <f>IF('2-定性盤查'!Y46&lt;&gt;"",IF('2-定性盤查'!Y46&lt;&gt;0,'2-定性盤查'!Y46,""),"")</f>
        <v>0</v>
      </c>
      <c r="Q45" s="15"/>
      <c r="R45" s="11">
        <f>IF(Q45="","",'3.1-排放係數'!K45)</f>
        <v>0</v>
      </c>
      <c r="S45" s="16">
        <f>IF(P45="","",H45*Q45)</f>
        <v>0</v>
      </c>
      <c r="T45" s="11">
        <f>IF(S45="", "", '附表二、含氟氣體之GWP值'!G4)</f>
        <v>0</v>
      </c>
      <c r="U45" s="16">
        <f>IF(S45="","",S45*T45)</f>
        <v>0</v>
      </c>
      <c r="V45" s="8">
        <f>IF('2-定性盤查'!Z46&lt;&gt;"",IF('2-定性盤查'!Z46&lt;&gt;0,'2-定性盤查'!Z46,""),"")</f>
        <v>0</v>
      </c>
      <c r="W45" s="15">
        <f>IF('3.1-排放係數'!N45 ="", "", '3.1-排放係數'!N45)</f>
        <v>0</v>
      </c>
      <c r="X45" s="11">
        <f>IF(W45="","",'3.1-排放係數'!O45)</f>
        <v>0</v>
      </c>
      <c r="Y45" s="16">
        <f>IF(V45="","",H45*W45)</f>
        <v>0</v>
      </c>
      <c r="Z45" s="11"/>
      <c r="AA45" s="16">
        <f>IF(Y45="","",Y45*Z45)</f>
        <v>0</v>
      </c>
      <c r="AB45" s="16">
        <f>IF('2-定性盤查'!E46="是",IF(J45="CO2",SUM(U45,AA45),SUM(O45,U45,AA45)),IF(SUM(O45,U45,AA45)&lt;&gt;0,SUM(O45,U45,AA45),0))</f>
        <v>0</v>
      </c>
      <c r="AC45" s="16">
        <f>IF('2-定性盤查'!E46="是",IF(J45="CO2",O45,""),"")</f>
        <v>0</v>
      </c>
      <c r="AD45" s="17">
        <f>IF(AB45&lt;&gt;"",AB45/'6-彙總表'!$J$5,"")</f>
        <v>0</v>
      </c>
      <c r="AE45" s="10">
        <f>F39&amp;J39&amp;E39</f>
        <v>0</v>
      </c>
      <c r="AF45" s="10">
        <f>F39&amp;J39</f>
        <v>0</v>
      </c>
      <c r="AG45" s="10">
        <f>F39&amp;P39</f>
        <v>0</v>
      </c>
      <c r="AH45" s="10">
        <f>F39&amp;V39</f>
        <v>0</v>
      </c>
      <c r="AI45" s="10">
        <f>F39&amp;G39</f>
        <v>0</v>
      </c>
      <c r="AJ45" s="10">
        <f>F39&amp;G39</f>
        <v>0</v>
      </c>
      <c r="AK45" s="10">
        <f>F39&amp;G39</f>
        <v>0</v>
      </c>
      <c r="AL45" s="10">
        <f>F39&amp;J39&amp;G39&amp;E39</f>
        <v>0</v>
      </c>
      <c r="AM45" s="10">
        <f>IFERROR(ABS(AB39),"")</f>
        <v>0</v>
      </c>
    </row>
    <row r="46" spans="1:39" ht="30" customHeight="1">
      <c r="A46" s="8">
        <f>IF('2-定性盤查'!A47&lt;&gt;"",'2-定性盤查'!A47,"")</f>
        <v>0</v>
      </c>
      <c r="B46" s="8">
        <f>IF('2-定性盤查'!B47&lt;&gt;"",'2-定性盤查'!B47,"")</f>
        <v>0</v>
      </c>
      <c r="C46" s="8">
        <f>IF('2-定性盤查'!C47&lt;&gt;"",'2-定性盤查'!C47,"")</f>
        <v>0</v>
      </c>
      <c r="D46" s="8">
        <f>IF('2-定性盤查'!D47&lt;&gt;"",'2-定性盤查'!D47,"")</f>
        <v>0</v>
      </c>
      <c r="E46" s="8">
        <f>IF('2-定性盤查'!E47&lt;&gt;"",'2-定性盤查'!E47,"")</f>
        <v>0</v>
      </c>
      <c r="F46" s="8">
        <f>IF('2-定性盤查'!F47&lt;&gt;"",'2-定性盤查'!F47,"")</f>
        <v>0</v>
      </c>
      <c r="G46" s="8">
        <f>IF('2-定性盤查'!G47&lt;&gt;"",'2-定性盤查'!G47,"")</f>
        <v>0</v>
      </c>
      <c r="H46" s="11" t="s">
        <v>431</v>
      </c>
      <c r="I46" s="11" t="s">
        <v>449</v>
      </c>
      <c r="J46" s="8">
        <f>IF('2-定性盤查'!X47&lt;&gt;"",IF('2-定性盤查'!X47&lt;&gt;0,'2-定性盤查'!X47,""),"")</f>
        <v>0</v>
      </c>
      <c r="K46" s="15">
        <f>'3.1-排放係數'!F46</f>
        <v>0</v>
      </c>
      <c r="L46" s="11">
        <f>'3.1-排放係數'!G46</f>
        <v>0</v>
      </c>
      <c r="M46" s="16">
        <f>IF(J46="","",H46*K46)</f>
        <v>0</v>
      </c>
      <c r="N46" s="11">
        <f>'附表二、含氟氣體之GWP值'!G3</f>
        <v>0</v>
      </c>
      <c r="O46" s="16">
        <f>IF(M46="","",M46*N46)</f>
        <v>0</v>
      </c>
      <c r="P46" s="8">
        <f>IF('2-定性盤查'!Y47&lt;&gt;"",IF('2-定性盤查'!Y47&lt;&gt;0,'2-定性盤查'!Y47,""),"")</f>
        <v>0</v>
      </c>
      <c r="Q46" s="15">
        <f>IF('3.1-排放係數'!J46="", "", '3.1-排放係數'!J46)</f>
        <v>0</v>
      </c>
      <c r="R46" s="11">
        <f>IF(Q46="","",'3.1-排放係數'!K46)</f>
        <v>0</v>
      </c>
      <c r="S46" s="16">
        <f>IF(P46="","",H46*Q46)</f>
        <v>0</v>
      </c>
      <c r="T46" s="11">
        <f>IF(S46="", "", '附表二、含氟氣體之GWP值'!G4)</f>
        <v>0</v>
      </c>
      <c r="U46" s="16">
        <f>IF(S46="","",S46*T46)</f>
        <v>0</v>
      </c>
      <c r="V46" s="8">
        <f>IF('2-定性盤查'!Z47&lt;&gt;"",IF('2-定性盤查'!Z47&lt;&gt;0,'2-定性盤查'!Z47,""),"")</f>
        <v>0</v>
      </c>
      <c r="W46" s="15">
        <f>IF('3.1-排放係數'!N46 ="", "", '3.1-排放係數'!N46)</f>
        <v>0</v>
      </c>
      <c r="X46" s="11">
        <f>IF(W46="","",'3.1-排放係數'!O46)</f>
        <v>0</v>
      </c>
      <c r="Y46" s="16">
        <f>IF(V46="","",H46*W46)</f>
        <v>0</v>
      </c>
      <c r="Z46" s="11">
        <f>IF(Y46="", "", '附表二、含氟氣體之GWP值'!G5)</f>
        <v>0</v>
      </c>
      <c r="AA46" s="16">
        <f>IF(Y46="","",Y46*Z46)</f>
        <v>0</v>
      </c>
      <c r="AB46" s="16">
        <f>IF('2-定性盤查'!E47="是",IF(J46="CO2",SUM(U46,AA46),SUM(O46,U46,AA46)),IF(SUM(O46,U46,AA46)&lt;&gt;0,SUM(O46,U46,AA46),0))</f>
        <v>0</v>
      </c>
      <c r="AC46" s="16">
        <f>IF('2-定性盤查'!E47="是",IF(J46="CO2",O46,""),"")</f>
        <v>0</v>
      </c>
      <c r="AD46" s="17">
        <f>IF(AB46&lt;&gt;"",AB46/'6-彙總表'!$J$5,"")</f>
        <v>0</v>
      </c>
      <c r="AE46" s="10">
        <f>F40&amp;J40&amp;E40</f>
        <v>0</v>
      </c>
      <c r="AF46" s="10">
        <f>F40&amp;J40</f>
        <v>0</v>
      </c>
      <c r="AG46" s="10">
        <f>F40&amp;P40</f>
        <v>0</v>
      </c>
      <c r="AH46" s="10">
        <f>F40&amp;V40</f>
        <v>0</v>
      </c>
      <c r="AI46" s="10">
        <f>F40&amp;G40</f>
        <v>0</v>
      </c>
      <c r="AJ46" s="10">
        <f>F40&amp;G40</f>
        <v>0</v>
      </c>
      <c r="AK46" s="10">
        <f>F40&amp;G40</f>
        <v>0</v>
      </c>
      <c r="AL46" s="10">
        <f>F40&amp;J40&amp;G40&amp;E40</f>
        <v>0</v>
      </c>
      <c r="AM46" s="10">
        <f>IFERROR(ABS(AB40),"")</f>
        <v>0</v>
      </c>
    </row>
    <row r="47" spans="1:39" ht="30" customHeight="1">
      <c r="A47" s="8">
        <f>IF('2-定性盤查'!A48&lt;&gt;"",'2-定性盤查'!A48,"")</f>
        <v>0</v>
      </c>
      <c r="B47" s="8">
        <f>IF('2-定性盤查'!B48&lt;&gt;"",'2-定性盤查'!B48,"")</f>
        <v>0</v>
      </c>
      <c r="C47" s="8">
        <f>IF('2-定性盤查'!C48&lt;&gt;"",'2-定性盤查'!C48,"")</f>
        <v>0</v>
      </c>
      <c r="D47" s="8">
        <f>IF('2-定性盤查'!D48&lt;&gt;"",'2-定性盤查'!D48,"")</f>
        <v>0</v>
      </c>
      <c r="E47" s="8">
        <f>IF('2-定性盤查'!E48&lt;&gt;"",'2-定性盤查'!E48,"")</f>
        <v>0</v>
      </c>
      <c r="F47" s="8">
        <f>IF('2-定性盤查'!F48&lt;&gt;"",'2-定性盤查'!F48,"")</f>
        <v>0</v>
      </c>
      <c r="G47" s="8">
        <f>IF('2-定性盤查'!G48&lt;&gt;"",'2-定性盤查'!G48,"")</f>
        <v>0</v>
      </c>
      <c r="H47" s="11" t="s">
        <v>431</v>
      </c>
      <c r="I47" s="11" t="s">
        <v>437</v>
      </c>
      <c r="J47" s="8">
        <f>IF('2-定性盤查'!X48&lt;&gt;"",IF('2-定性盤查'!X48&lt;&gt;0,'2-定性盤查'!X48,""),"")</f>
        <v>0</v>
      </c>
      <c r="K47" s="15">
        <f>'3.1-排放係數'!F47</f>
        <v>0</v>
      </c>
      <c r="L47" s="11">
        <f>'3.1-排放係數'!G47</f>
        <v>0</v>
      </c>
      <c r="M47" s="16">
        <f>IF(J47="","",H47*K47)</f>
        <v>0</v>
      </c>
      <c r="N47" s="11">
        <f>'附表二、含氟氣體之GWP值'!G3</f>
        <v>0</v>
      </c>
      <c r="O47" s="16">
        <f>IF(M47="","",M47*N47)</f>
        <v>0</v>
      </c>
      <c r="P47" s="8">
        <f>IF('2-定性盤查'!Y48&lt;&gt;"",IF('2-定性盤查'!Y48&lt;&gt;0,'2-定性盤查'!Y48,""),"")</f>
        <v>0</v>
      </c>
      <c r="Q47" s="15">
        <f>IF('3.1-排放係數'!J47="", "", '3.1-排放係數'!J47)</f>
        <v>0</v>
      </c>
      <c r="R47" s="11">
        <f>IF(Q47="","",'3.1-排放係數'!K47)</f>
        <v>0</v>
      </c>
      <c r="S47" s="16">
        <f>IF(P47="","",H47*Q47)</f>
        <v>0</v>
      </c>
      <c r="T47" s="11">
        <f>IF(S47="", "", '附表二、含氟氣體之GWP值'!G4)</f>
        <v>0</v>
      </c>
      <c r="U47" s="16">
        <f>IF(S47="","",S47*T47)</f>
        <v>0</v>
      </c>
      <c r="V47" s="8">
        <f>IF('2-定性盤查'!Z48&lt;&gt;"",IF('2-定性盤查'!Z48&lt;&gt;0,'2-定性盤查'!Z48,""),"")</f>
        <v>0</v>
      </c>
      <c r="W47" s="15">
        <f>IF('3.1-排放係數'!N47 ="", "", '3.1-排放係數'!N47)</f>
        <v>0</v>
      </c>
      <c r="X47" s="11">
        <f>IF(W47="","",'3.1-排放係數'!O47)</f>
        <v>0</v>
      </c>
      <c r="Y47" s="16">
        <f>IF(V47="","",H47*W47)</f>
        <v>0</v>
      </c>
      <c r="Z47" s="11">
        <f>IF(Y47="", "", '附表二、含氟氣體之GWP值'!G5)</f>
        <v>0</v>
      </c>
      <c r="AA47" s="16">
        <f>IF(Y47="","",Y47*Z47)</f>
        <v>0</v>
      </c>
      <c r="AB47" s="16">
        <f>IF('2-定性盤查'!E48="是",IF(J47="CO2",SUM(U47,AA47),SUM(O47,U47,AA47)),IF(SUM(O47,U47,AA47)&lt;&gt;0,SUM(O47,U47,AA47),0))</f>
        <v>0</v>
      </c>
      <c r="AC47" s="16">
        <f>IF('2-定性盤查'!E48="是",IF(J47="CO2",O47,""),"")</f>
        <v>0</v>
      </c>
      <c r="AD47" s="17">
        <f>IF(AB47&lt;&gt;"",AB47/'6-彙總表'!$J$5,"")</f>
        <v>0</v>
      </c>
      <c r="AE47" s="10">
        <f>F41&amp;J41&amp;E41</f>
        <v>0</v>
      </c>
      <c r="AF47" s="10">
        <f>F41&amp;J41</f>
        <v>0</v>
      </c>
      <c r="AG47" s="10">
        <f>F41&amp;P41</f>
        <v>0</v>
      </c>
      <c r="AH47" s="10">
        <f>F41&amp;V41</f>
        <v>0</v>
      </c>
      <c r="AI47" s="10">
        <f>F41&amp;G41</f>
        <v>0</v>
      </c>
      <c r="AJ47" s="10">
        <f>F41&amp;G41</f>
        <v>0</v>
      </c>
      <c r="AK47" s="10">
        <f>F41&amp;G41</f>
        <v>0</v>
      </c>
      <c r="AL47" s="10">
        <f>F41&amp;J41&amp;G41&amp;E41</f>
        <v>0</v>
      </c>
      <c r="AM47" s="10">
        <f>IFERROR(ABS(AB41),"")</f>
        <v>0</v>
      </c>
    </row>
    <row r="48" spans="1:39" ht="30" customHeight="1">
      <c r="A48" s="8">
        <f>IF('2-定性盤查'!A49&lt;&gt;"",'2-定性盤查'!A49,"")</f>
        <v>0</v>
      </c>
      <c r="B48" s="8">
        <f>IF('2-定性盤查'!B49&lt;&gt;"",'2-定性盤查'!B49,"")</f>
        <v>0</v>
      </c>
      <c r="C48" s="8">
        <f>IF('2-定性盤查'!C49&lt;&gt;"",'2-定性盤查'!C49,"")</f>
        <v>0</v>
      </c>
      <c r="D48" s="8">
        <f>IF('2-定性盤查'!D49&lt;&gt;"",'2-定性盤查'!D49,"")</f>
        <v>0</v>
      </c>
      <c r="E48" s="8">
        <f>IF('2-定性盤查'!E49&lt;&gt;"",'2-定性盤查'!E49,"")</f>
        <v>0</v>
      </c>
      <c r="F48" s="8">
        <f>IF('2-定性盤查'!F49&lt;&gt;"",'2-定性盤查'!F49,"")</f>
        <v>0</v>
      </c>
      <c r="G48" s="8">
        <f>IF('2-定性盤查'!G49&lt;&gt;"",'2-定性盤查'!G49,"")</f>
        <v>0</v>
      </c>
      <c r="H48" s="11" t="s">
        <v>431</v>
      </c>
      <c r="I48" s="11" t="s">
        <v>450</v>
      </c>
      <c r="J48" s="8">
        <f>IF('2-定性盤查'!X49&lt;&gt;"",IF('2-定性盤查'!X49&lt;&gt;0,'2-定性盤查'!X49,""),"")</f>
        <v>0</v>
      </c>
      <c r="K48" s="15">
        <f>'3.1-排放係數'!F48</f>
        <v>0</v>
      </c>
      <c r="L48" s="11">
        <f>'3.1-排放係數'!G48</f>
        <v>0</v>
      </c>
      <c r="M48" s="16">
        <f>IF(J48="","",H48*K48)</f>
        <v>0</v>
      </c>
      <c r="N48" s="11">
        <f>'附表二、含氟氣體之GWP值'!G3</f>
        <v>0</v>
      </c>
      <c r="O48" s="16">
        <f>IF(M48="","",M48*N48)</f>
        <v>0</v>
      </c>
      <c r="P48" s="8">
        <f>IF('2-定性盤查'!Y49&lt;&gt;"",IF('2-定性盤查'!Y49&lt;&gt;0,'2-定性盤查'!Y49,""),"")</f>
        <v>0</v>
      </c>
      <c r="Q48" s="15">
        <f>IF('3.1-排放係數'!J48="", "", '3.1-排放係數'!J48)</f>
        <v>0</v>
      </c>
      <c r="R48" s="11">
        <f>IF(Q48="","",'3.1-排放係數'!K48)</f>
        <v>0</v>
      </c>
      <c r="S48" s="16">
        <f>IF(P48="","",H48*Q48)</f>
        <v>0</v>
      </c>
      <c r="T48" s="11">
        <f>IF(S48="", "", '附表二、含氟氣體之GWP值'!G4)</f>
        <v>0</v>
      </c>
      <c r="U48" s="16">
        <f>IF(S48="","",S48*T48)</f>
        <v>0</v>
      </c>
      <c r="V48" s="8">
        <f>IF('2-定性盤查'!Z49&lt;&gt;"",IF('2-定性盤查'!Z49&lt;&gt;0,'2-定性盤查'!Z49,""),"")</f>
        <v>0</v>
      </c>
      <c r="W48" s="15">
        <f>IF('3.1-排放係數'!N48 ="", "", '3.1-排放係數'!N48)</f>
        <v>0</v>
      </c>
      <c r="X48" s="11">
        <f>IF(W48="","",'3.1-排放係數'!O48)</f>
        <v>0</v>
      </c>
      <c r="Y48" s="16">
        <f>IF(V48="","",H48*W48)</f>
        <v>0</v>
      </c>
      <c r="Z48" s="11">
        <f>IF(Y48="", "", '附表二、含氟氣體之GWP值'!G5)</f>
        <v>0</v>
      </c>
      <c r="AA48" s="16">
        <f>IF(Y48="","",Y48*Z48)</f>
        <v>0</v>
      </c>
      <c r="AB48" s="16">
        <f>IF('2-定性盤查'!E49="是",IF(J48="CO2",SUM(U48,AA48),SUM(O48,U48,AA48)),IF(SUM(O48,U48,AA48)&lt;&gt;0,SUM(O48,U48,AA48),0))</f>
        <v>0</v>
      </c>
      <c r="AC48" s="16">
        <f>IF('2-定性盤查'!E49="是",IF(J48="CO2",O48,""),"")</f>
        <v>0</v>
      </c>
      <c r="AD48" s="17">
        <f>IF(AB48&lt;&gt;"",AB48/'6-彙總表'!$J$5,"")</f>
        <v>0</v>
      </c>
      <c r="AE48" s="10">
        <f>F42&amp;J42&amp;E42</f>
        <v>0</v>
      </c>
      <c r="AF48" s="10">
        <f>F42&amp;J42</f>
        <v>0</v>
      </c>
      <c r="AG48" s="10">
        <f>F42&amp;P42</f>
        <v>0</v>
      </c>
      <c r="AH48" s="10">
        <f>F42&amp;V42</f>
        <v>0</v>
      </c>
      <c r="AI48" s="10">
        <f>F42&amp;G42</f>
        <v>0</v>
      </c>
      <c r="AJ48" s="10">
        <f>F42&amp;G42</f>
        <v>0</v>
      </c>
      <c r="AK48" s="10">
        <f>F42&amp;G42</f>
        <v>0</v>
      </c>
      <c r="AL48" s="10">
        <f>F42&amp;J42&amp;G42&amp;E42</f>
        <v>0</v>
      </c>
      <c r="AM48" s="10">
        <f>IFERROR(ABS(AB42),"")</f>
        <v>0</v>
      </c>
    </row>
    <row r="49" spans="1:39" ht="30" customHeight="1">
      <c r="A49" s="8">
        <f>IF('2-定性盤查'!A50&lt;&gt;"",'2-定性盤查'!A50,"")</f>
        <v>0</v>
      </c>
      <c r="B49" s="8">
        <f>IF('2-定性盤查'!B50&lt;&gt;"",'2-定性盤查'!B50,"")</f>
        <v>0</v>
      </c>
      <c r="C49" s="8">
        <f>IF('2-定性盤查'!C50&lt;&gt;"",'2-定性盤查'!C50,"")</f>
        <v>0</v>
      </c>
      <c r="D49" s="8">
        <f>IF('2-定性盤查'!D50&lt;&gt;"",'2-定性盤查'!D50,"")</f>
        <v>0</v>
      </c>
      <c r="E49" s="8">
        <f>IF('2-定性盤查'!E50&lt;&gt;"",'2-定性盤查'!E50,"")</f>
        <v>0</v>
      </c>
      <c r="F49" s="8">
        <f>IF('2-定性盤查'!F50&lt;&gt;"",'2-定性盤查'!F50,"")</f>
        <v>0</v>
      </c>
      <c r="G49" s="8">
        <f>IF('2-定性盤查'!G50&lt;&gt;"",'2-定性盤查'!G50,"")</f>
        <v>0</v>
      </c>
      <c r="H49" s="11" t="s">
        <v>431</v>
      </c>
      <c r="I49" s="11" t="s">
        <v>451</v>
      </c>
      <c r="J49" s="8">
        <f>IF('2-定性盤查'!X50&lt;&gt;"",IF('2-定性盤查'!X50&lt;&gt;0,'2-定性盤查'!X50,""),"")</f>
        <v>0</v>
      </c>
      <c r="K49" s="15">
        <f>'3.1-排放係數'!F49</f>
        <v>0</v>
      </c>
      <c r="L49" s="11">
        <f>'3.1-排放係數'!G49</f>
        <v>0</v>
      </c>
      <c r="M49" s="16">
        <f>IF(J49="","",H49*K49)</f>
        <v>0</v>
      </c>
      <c r="N49" s="11">
        <f>'附表二、含氟氣體之GWP值'!G3</f>
        <v>0</v>
      </c>
      <c r="O49" s="16">
        <f>IF(M49="","",M49*N49)</f>
        <v>0</v>
      </c>
      <c r="P49" s="8">
        <f>IF('2-定性盤查'!Y50&lt;&gt;"",IF('2-定性盤查'!Y50&lt;&gt;0,'2-定性盤查'!Y50,""),"")</f>
        <v>0</v>
      </c>
      <c r="Q49" s="15">
        <f>IF('3.1-排放係數'!J49="", "", '3.1-排放係數'!J49)</f>
        <v>0</v>
      </c>
      <c r="R49" s="11">
        <f>IF(Q49="","",'3.1-排放係數'!K49)</f>
        <v>0</v>
      </c>
      <c r="S49" s="16">
        <f>IF(P49="","",H49*Q49)</f>
        <v>0</v>
      </c>
      <c r="T49" s="11">
        <f>IF(S49="", "", '附表二、含氟氣體之GWP值'!G4)</f>
        <v>0</v>
      </c>
      <c r="U49" s="16">
        <f>IF(S49="","",S49*T49)</f>
        <v>0</v>
      </c>
      <c r="V49" s="8">
        <f>IF('2-定性盤查'!Z50&lt;&gt;"",IF('2-定性盤查'!Z50&lt;&gt;0,'2-定性盤查'!Z50,""),"")</f>
        <v>0</v>
      </c>
      <c r="W49" s="15">
        <f>IF('3.1-排放係數'!N49 ="", "", '3.1-排放係數'!N49)</f>
        <v>0</v>
      </c>
      <c r="X49" s="11">
        <f>IF(W49="","",'3.1-排放係數'!O49)</f>
        <v>0</v>
      </c>
      <c r="Y49" s="16">
        <f>IF(V49="","",H49*W49)</f>
        <v>0</v>
      </c>
      <c r="Z49" s="11">
        <f>IF(Y49="", "", '附表二、含氟氣體之GWP值'!G5)</f>
        <v>0</v>
      </c>
      <c r="AA49" s="16">
        <f>IF(Y49="","",Y49*Z49)</f>
        <v>0</v>
      </c>
      <c r="AB49" s="16">
        <f>IF('2-定性盤查'!E50="是",IF(J49="CO2",SUM(U49,AA49),SUM(O49,U49,AA49)),IF(SUM(O49,U49,AA49)&lt;&gt;0,SUM(O49,U49,AA49),0))</f>
        <v>0</v>
      </c>
      <c r="AC49" s="16">
        <f>IF('2-定性盤查'!E50="是",IF(J49="CO2",O49,""),"")</f>
        <v>0</v>
      </c>
      <c r="AD49" s="17">
        <f>IF(AB49&lt;&gt;"",AB49/'6-彙總表'!$J$5,"")</f>
        <v>0</v>
      </c>
      <c r="AE49" s="10">
        <f>F43&amp;J43&amp;E43</f>
        <v>0</v>
      </c>
      <c r="AF49" s="10">
        <f>F43&amp;J43</f>
        <v>0</v>
      </c>
      <c r="AG49" s="10">
        <f>F43&amp;P43</f>
        <v>0</v>
      </c>
      <c r="AH49" s="10">
        <f>F43&amp;V43</f>
        <v>0</v>
      </c>
      <c r="AI49" s="10">
        <f>F43&amp;G43</f>
        <v>0</v>
      </c>
      <c r="AJ49" s="10">
        <f>F43&amp;G43</f>
        <v>0</v>
      </c>
      <c r="AK49" s="10">
        <f>F43&amp;G43</f>
        <v>0</v>
      </c>
      <c r="AL49" s="10">
        <f>F43&amp;J43&amp;G43&amp;E43</f>
        <v>0</v>
      </c>
      <c r="AM49" s="10">
        <f>IFERROR(ABS(AB43),"")</f>
        <v>0</v>
      </c>
    </row>
    <row r="50" spans="1:39" ht="30" customHeight="1">
      <c r="A50" s="8">
        <f>IF('2-定性盤查'!A51&lt;&gt;"",'2-定性盤查'!A51,"")</f>
        <v>0</v>
      </c>
      <c r="B50" s="8">
        <f>IF('2-定性盤查'!B51&lt;&gt;"",'2-定性盤查'!B51,"")</f>
        <v>0</v>
      </c>
      <c r="C50" s="8">
        <f>IF('2-定性盤查'!C51&lt;&gt;"",'2-定性盤查'!C51,"")</f>
        <v>0</v>
      </c>
      <c r="D50" s="8">
        <f>IF('2-定性盤查'!D51&lt;&gt;"",'2-定性盤查'!D51,"")</f>
        <v>0</v>
      </c>
      <c r="E50" s="8">
        <f>IF('2-定性盤查'!E51&lt;&gt;"",'2-定性盤查'!E51,"")</f>
        <v>0</v>
      </c>
      <c r="F50" s="8">
        <f>IF('2-定性盤查'!F51&lt;&gt;"",'2-定性盤查'!F51,"")</f>
        <v>0</v>
      </c>
      <c r="G50" s="8">
        <f>IF('2-定性盤查'!G51&lt;&gt;"",'2-定性盤查'!G51,"")</f>
        <v>0</v>
      </c>
      <c r="H50" s="11" t="s">
        <v>422</v>
      </c>
      <c r="I50" s="11" t="s">
        <v>452</v>
      </c>
      <c r="J50" s="8">
        <f>IF('2-定性盤查'!X51&lt;&gt;"",IF('2-定性盤查'!X51&lt;&gt;0,'2-定性盤查'!X51,""),"")</f>
        <v>0</v>
      </c>
      <c r="K50" s="15">
        <f>'3.1-排放係數'!F50</f>
        <v>0</v>
      </c>
      <c r="L50" s="11">
        <f>'3.1-排放係數'!G50</f>
        <v>0</v>
      </c>
      <c r="M50" s="16">
        <f>IF(J50="","",H50*K50)</f>
        <v>0</v>
      </c>
      <c r="N50" s="11">
        <f>'附表二、含氟氣體之GWP值'!G3</f>
        <v>0</v>
      </c>
      <c r="O50" s="16">
        <f>IF(M50="","",M50*N50)</f>
        <v>0</v>
      </c>
      <c r="P50" s="8">
        <f>IF('2-定性盤查'!Y51&lt;&gt;"",IF('2-定性盤查'!Y51&lt;&gt;0,'2-定性盤查'!Y51,""),"")</f>
        <v>0</v>
      </c>
      <c r="Q50" s="15">
        <f>IF('3.1-排放係數'!J50="", "", '3.1-排放係數'!J50)</f>
        <v>0</v>
      </c>
      <c r="R50" s="11">
        <f>IF(Q50="","",'3.1-排放係數'!K50)</f>
        <v>0</v>
      </c>
      <c r="S50" s="16">
        <f>IF(P50="","",H50*Q50)</f>
        <v>0</v>
      </c>
      <c r="T50" s="11">
        <f>IF(S50="", "", '附表二、含氟氣體之GWP值'!G4)</f>
        <v>0</v>
      </c>
      <c r="U50" s="16">
        <f>IF(S50="","",S50*T50)</f>
        <v>0</v>
      </c>
      <c r="V50" s="8">
        <f>IF('2-定性盤查'!Z51&lt;&gt;"",IF('2-定性盤查'!Z51&lt;&gt;0,'2-定性盤查'!Z51,""),"")</f>
        <v>0</v>
      </c>
      <c r="W50" s="15">
        <f>IF('3.1-排放係數'!N50 ="", "", '3.1-排放係數'!N50)</f>
        <v>0</v>
      </c>
      <c r="X50" s="11">
        <f>IF(W50="","",'3.1-排放係數'!O50)</f>
        <v>0</v>
      </c>
      <c r="Y50" s="16">
        <f>IF(V50="","",H50*W50)</f>
        <v>0</v>
      </c>
      <c r="Z50" s="11">
        <f>IF(Y50="", "", '附表二、含氟氣體之GWP值'!G5)</f>
        <v>0</v>
      </c>
      <c r="AA50" s="16">
        <f>IF(Y50="","",Y50*Z50)</f>
        <v>0</v>
      </c>
      <c r="AB50" s="16">
        <f>IF('2-定性盤查'!E51="是",IF(J50="CO2",SUM(U50,AA50),SUM(O50,U50,AA50)),IF(SUM(O50,U50,AA50)&lt;&gt;0,SUM(O50,U50,AA50),0))</f>
        <v>0</v>
      </c>
      <c r="AC50" s="16">
        <f>IF('2-定性盤查'!E51="是",IF(J50="CO2",O50,""),"")</f>
        <v>0</v>
      </c>
      <c r="AD50" s="17">
        <f>IF(AB50&lt;&gt;"",AB50/'6-彙總表'!$J$5,"")</f>
        <v>0</v>
      </c>
      <c r="AE50" s="10">
        <f>F44&amp;J44&amp;E44</f>
        <v>0</v>
      </c>
      <c r="AF50" s="10">
        <f>F44&amp;J44</f>
        <v>0</v>
      </c>
      <c r="AG50" s="10">
        <f>F44&amp;P44</f>
        <v>0</v>
      </c>
      <c r="AH50" s="10">
        <f>F44&amp;V44</f>
        <v>0</v>
      </c>
      <c r="AI50" s="10">
        <f>F44&amp;G44</f>
        <v>0</v>
      </c>
      <c r="AJ50" s="10">
        <f>F44&amp;G44</f>
        <v>0</v>
      </c>
      <c r="AK50" s="10">
        <f>F44&amp;G44</f>
        <v>0</v>
      </c>
      <c r="AL50" s="10">
        <f>F44&amp;J44&amp;G44&amp;E44</f>
        <v>0</v>
      </c>
      <c r="AM50" s="10">
        <f>IFERROR(ABS(AB44),"")</f>
        <v>0</v>
      </c>
    </row>
    <row r="51" spans="1:39" ht="30" customHeight="1">
      <c r="A51" s="8">
        <f>IF('2-定性盤查'!A52&lt;&gt;"",'2-定性盤查'!A52,"")</f>
        <v>0</v>
      </c>
      <c r="B51" s="8">
        <f>IF('2-定性盤查'!B52&lt;&gt;"",'2-定性盤查'!B52,"")</f>
        <v>0</v>
      </c>
      <c r="C51" s="8">
        <f>IF('2-定性盤查'!C52&lt;&gt;"",'2-定性盤查'!C52,"")</f>
        <v>0</v>
      </c>
      <c r="D51" s="8">
        <f>IF('2-定性盤查'!D52&lt;&gt;"",'2-定性盤查'!D52,"")</f>
        <v>0</v>
      </c>
      <c r="E51" s="8">
        <f>IF('2-定性盤查'!E52&lt;&gt;"",'2-定性盤查'!E52,"")</f>
        <v>0</v>
      </c>
      <c r="F51" s="8">
        <f>IF('2-定性盤查'!F52&lt;&gt;"",'2-定性盤查'!F52,"")</f>
        <v>0</v>
      </c>
      <c r="G51" s="8">
        <f>IF('2-定性盤查'!G52&lt;&gt;"",'2-定性盤查'!G52,"")</f>
        <v>0</v>
      </c>
      <c r="H51" s="11" t="s">
        <v>453</v>
      </c>
      <c r="I51" s="11" t="s">
        <v>454</v>
      </c>
      <c r="J51" s="8">
        <f>IF('2-定性盤查'!X52&lt;&gt;"",IF('2-定性盤查'!X52&lt;&gt;0,'2-定性盤查'!X52,""),"")</f>
        <v>0</v>
      </c>
      <c r="K51" s="15">
        <f>'3.1-排放係數'!F51</f>
        <v>0</v>
      </c>
      <c r="L51" s="11">
        <f>'3.1-排放係數'!G51</f>
        <v>0</v>
      </c>
      <c r="M51" s="16">
        <f>IF(J51="","",H51*K51)</f>
        <v>0</v>
      </c>
      <c r="N51" s="11">
        <f>'附表二、含氟氣體之GWP值'!G3</f>
        <v>0</v>
      </c>
      <c r="O51" s="16">
        <f>IF(M51="","",M51*N51)</f>
        <v>0</v>
      </c>
      <c r="P51" s="8">
        <f>IF('2-定性盤查'!Y52&lt;&gt;"",IF('2-定性盤查'!Y52&lt;&gt;0,'2-定性盤查'!Y52,""),"")</f>
        <v>0</v>
      </c>
      <c r="Q51" s="15">
        <f>IF('3.1-排放係數'!J51="", "", '3.1-排放係數'!J51)</f>
        <v>0</v>
      </c>
      <c r="R51" s="11">
        <f>IF(Q51="","",'3.1-排放係數'!K51)</f>
        <v>0</v>
      </c>
      <c r="S51" s="16">
        <f>IF(P51="","",H51*Q51)</f>
        <v>0</v>
      </c>
      <c r="T51" s="11">
        <f>IF(S51="", "", '附表二、含氟氣體之GWP值'!G4)</f>
        <v>0</v>
      </c>
      <c r="U51" s="16">
        <f>IF(S51="","",S51*T51)</f>
        <v>0</v>
      </c>
      <c r="V51" s="8">
        <f>IF('2-定性盤查'!Z52&lt;&gt;"",IF('2-定性盤查'!Z52&lt;&gt;0,'2-定性盤查'!Z52,""),"")</f>
        <v>0</v>
      </c>
      <c r="W51" s="15">
        <f>IF('3.1-排放係數'!N51 ="", "", '3.1-排放係數'!N51)</f>
        <v>0</v>
      </c>
      <c r="X51" s="11">
        <f>IF(W51="","",'3.1-排放係數'!O51)</f>
        <v>0</v>
      </c>
      <c r="Y51" s="16">
        <f>IF(V51="","",H51*W51)</f>
        <v>0</v>
      </c>
      <c r="Z51" s="11">
        <f>IF(Y51="", "", '附表二、含氟氣體之GWP值'!G5)</f>
        <v>0</v>
      </c>
      <c r="AA51" s="16">
        <f>IF(Y51="","",Y51*Z51)</f>
        <v>0</v>
      </c>
      <c r="AB51" s="16">
        <f>IF('2-定性盤查'!E52="是",IF(J51="CO2",SUM(U51,AA51),SUM(O51,U51,AA51)),IF(SUM(O51,U51,AA51)&lt;&gt;0,SUM(O51,U51,AA51),0))</f>
        <v>0</v>
      </c>
      <c r="AC51" s="16">
        <f>IF('2-定性盤查'!E52="是",IF(J51="CO2",O51,""),"")</f>
        <v>0</v>
      </c>
      <c r="AD51" s="17">
        <f>IF(AB51&lt;&gt;"",AB51/'6-彙總表'!$J$5,"")</f>
        <v>0</v>
      </c>
      <c r="AE51" s="10">
        <f>F45&amp;J45&amp;E45</f>
        <v>0</v>
      </c>
      <c r="AF51" s="10">
        <f>F45&amp;J45</f>
        <v>0</v>
      </c>
      <c r="AG51" s="10">
        <f>F45&amp;P45</f>
        <v>0</v>
      </c>
      <c r="AH51" s="10">
        <f>F45&amp;V45</f>
        <v>0</v>
      </c>
      <c r="AI51" s="10">
        <f>F45&amp;G45</f>
        <v>0</v>
      </c>
      <c r="AJ51" s="10">
        <f>F45&amp;G45</f>
        <v>0</v>
      </c>
      <c r="AK51" s="10">
        <f>F45&amp;G45</f>
        <v>0</v>
      </c>
      <c r="AL51" s="10">
        <f>F45&amp;J45&amp;G45&amp;E45</f>
        <v>0</v>
      </c>
      <c r="AM51" s="10">
        <f>IFERROR(ABS(AB45),"")</f>
        <v>0</v>
      </c>
    </row>
    <row r="52" spans="1:39" ht="30" customHeight="1">
      <c r="A52" s="8">
        <f>IF('2-定性盤查'!A53&lt;&gt;"",'2-定性盤查'!A53,"")</f>
        <v>0</v>
      </c>
      <c r="B52" s="8">
        <f>IF('2-定性盤查'!B53&lt;&gt;"",'2-定性盤查'!B53,"")</f>
        <v>0</v>
      </c>
      <c r="C52" s="8">
        <f>IF('2-定性盤查'!C53&lt;&gt;"",'2-定性盤查'!C53,"")</f>
        <v>0</v>
      </c>
      <c r="D52" s="8">
        <f>IF('2-定性盤查'!D53&lt;&gt;"",'2-定性盤查'!D53,"")</f>
        <v>0</v>
      </c>
      <c r="E52" s="8">
        <f>IF('2-定性盤查'!E53&lt;&gt;"",'2-定性盤查'!E53,"")</f>
        <v>0</v>
      </c>
      <c r="F52" s="8">
        <f>IF('2-定性盤查'!F53&lt;&gt;"",'2-定性盤查'!F53,"")</f>
        <v>0</v>
      </c>
      <c r="G52" s="8">
        <f>IF('2-定性盤查'!G53&lt;&gt;"",'2-定性盤查'!G53,"")</f>
        <v>0</v>
      </c>
      <c r="H52" s="11" t="s">
        <v>431</v>
      </c>
      <c r="I52" s="11" t="s">
        <v>451</v>
      </c>
      <c r="J52" s="8">
        <f>IF('2-定性盤查'!X53&lt;&gt;"",IF('2-定性盤查'!X53&lt;&gt;0,'2-定性盤查'!X53,""),"")</f>
        <v>0</v>
      </c>
      <c r="K52" s="15">
        <f>'3.1-排放係數'!F52</f>
        <v>0</v>
      </c>
      <c r="L52" s="11">
        <f>'3.1-排放係數'!G52</f>
        <v>0</v>
      </c>
      <c r="M52" s="16">
        <f>IF(J52="","",H52*K52)</f>
        <v>0</v>
      </c>
      <c r="N52" s="11">
        <f>'附表二、含氟氣體之GWP值'!G3</f>
        <v>0</v>
      </c>
      <c r="O52" s="16">
        <f>IF(M52="","",M52*N52)</f>
        <v>0</v>
      </c>
      <c r="P52" s="8">
        <f>IF('2-定性盤查'!Y53&lt;&gt;"",IF('2-定性盤查'!Y53&lt;&gt;0,'2-定性盤查'!Y53,""),"")</f>
        <v>0</v>
      </c>
      <c r="Q52" s="15">
        <f>IF('3.1-排放係數'!J52="", "", '3.1-排放係數'!J52)</f>
        <v>0</v>
      </c>
      <c r="R52" s="11">
        <f>IF(Q52="","",'3.1-排放係數'!K52)</f>
        <v>0</v>
      </c>
      <c r="S52" s="16">
        <f>IF(P52="","",H52*Q52)</f>
        <v>0</v>
      </c>
      <c r="T52" s="11">
        <f>IF(S52="", "", '附表二、含氟氣體之GWP值'!G4)</f>
        <v>0</v>
      </c>
      <c r="U52" s="16">
        <f>IF(S52="","",S52*T52)</f>
        <v>0</v>
      </c>
      <c r="V52" s="8">
        <f>IF('2-定性盤查'!Z53&lt;&gt;"",IF('2-定性盤查'!Z53&lt;&gt;0,'2-定性盤查'!Z53,""),"")</f>
        <v>0</v>
      </c>
      <c r="W52" s="15">
        <f>IF('3.1-排放係數'!N52 ="", "", '3.1-排放係數'!N52)</f>
        <v>0</v>
      </c>
      <c r="X52" s="11">
        <f>IF(W52="","",'3.1-排放係數'!O52)</f>
        <v>0</v>
      </c>
      <c r="Y52" s="16">
        <f>IF(V52="","",H52*W52)</f>
        <v>0</v>
      </c>
      <c r="Z52" s="11">
        <f>IF(Y52="", "", '附表二、含氟氣體之GWP值'!G5)</f>
        <v>0</v>
      </c>
      <c r="AA52" s="16">
        <f>IF(Y52="","",Y52*Z52)</f>
        <v>0</v>
      </c>
      <c r="AB52" s="16">
        <f>IF('2-定性盤查'!E53="是",IF(J52="CO2",SUM(U52,AA52),SUM(O52,U52,AA52)),IF(SUM(O52,U52,AA52)&lt;&gt;0,SUM(O52,U52,AA52),0))</f>
        <v>0</v>
      </c>
      <c r="AC52" s="16">
        <f>IF('2-定性盤查'!E53="是",IF(J52="CO2",O52,""),"")</f>
        <v>0</v>
      </c>
      <c r="AD52" s="17">
        <f>IF(AB52&lt;&gt;"",AB52/'6-彙總表'!$J$5,"")</f>
        <v>0</v>
      </c>
      <c r="AE52" s="10">
        <f>F46&amp;J46&amp;E46</f>
        <v>0</v>
      </c>
      <c r="AF52" s="10">
        <f>F46&amp;J46</f>
        <v>0</v>
      </c>
      <c r="AG52" s="10">
        <f>F46&amp;P46</f>
        <v>0</v>
      </c>
      <c r="AH52" s="10">
        <f>F46&amp;V46</f>
        <v>0</v>
      </c>
      <c r="AI52" s="10">
        <f>F46&amp;G46</f>
        <v>0</v>
      </c>
      <c r="AJ52" s="10">
        <f>F46&amp;G46</f>
        <v>0</v>
      </c>
      <c r="AK52" s="10">
        <f>F46&amp;G46</f>
        <v>0</v>
      </c>
      <c r="AL52" s="10">
        <f>F46&amp;J46&amp;G46&amp;E46</f>
        <v>0</v>
      </c>
      <c r="AM52" s="10">
        <f>IFERROR(ABS(AB46),"")</f>
        <v>0</v>
      </c>
    </row>
    <row r="53" spans="1:39" ht="30" customHeight="1">
      <c r="A53" s="8">
        <f>IF('2-定性盤查'!A54&lt;&gt;"",'2-定性盤查'!A54,"")</f>
        <v>0</v>
      </c>
      <c r="B53" s="8">
        <f>IF('2-定性盤查'!B54&lt;&gt;"",'2-定性盤查'!B54,"")</f>
        <v>0</v>
      </c>
      <c r="C53" s="8">
        <f>IF('2-定性盤查'!C54&lt;&gt;"",'2-定性盤查'!C54,"")</f>
        <v>0</v>
      </c>
      <c r="D53" s="8">
        <f>IF('2-定性盤查'!D54&lt;&gt;"",'2-定性盤查'!D54,"")</f>
        <v>0</v>
      </c>
      <c r="E53" s="8">
        <f>IF('2-定性盤查'!E54&lt;&gt;"",'2-定性盤查'!E54,"")</f>
        <v>0</v>
      </c>
      <c r="F53" s="8">
        <f>IF('2-定性盤查'!F54&lt;&gt;"",'2-定性盤查'!F54,"")</f>
        <v>0</v>
      </c>
      <c r="G53" s="8">
        <f>IF('2-定性盤查'!G54&lt;&gt;"",'2-定性盤查'!G54,"")</f>
        <v>0</v>
      </c>
      <c r="H53" s="11" t="s">
        <v>40</v>
      </c>
      <c r="I53" s="11" t="s">
        <v>450</v>
      </c>
      <c r="J53" s="8">
        <f>IF('2-定性盤查'!X54&lt;&gt;"",IF('2-定性盤查'!X54&lt;&gt;0,'2-定性盤查'!X54,""),"")</f>
        <v>0</v>
      </c>
      <c r="K53" s="15">
        <f>'3.1-排放係數'!F53</f>
        <v>0</v>
      </c>
      <c r="L53" s="11">
        <f>'3.1-排放係數'!G53</f>
        <v>0</v>
      </c>
      <c r="M53" s="16">
        <f>IF(J53="","",H53*K53)</f>
        <v>0</v>
      </c>
      <c r="N53" s="11">
        <f>'附表二、含氟氣體之GWP值'!G3</f>
        <v>0</v>
      </c>
      <c r="O53" s="16">
        <f>IF(M53="","",M53*N53)</f>
        <v>0</v>
      </c>
      <c r="P53" s="8">
        <f>IF('2-定性盤查'!Y54&lt;&gt;"",IF('2-定性盤查'!Y54&lt;&gt;0,'2-定性盤查'!Y54,""),"")</f>
        <v>0</v>
      </c>
      <c r="Q53" s="15">
        <f>IF('3.1-排放係數'!J53="", "", '3.1-排放係數'!J53)</f>
        <v>0</v>
      </c>
      <c r="R53" s="11">
        <f>IF(Q53="","",'3.1-排放係數'!K53)</f>
        <v>0</v>
      </c>
      <c r="S53" s="16">
        <f>IF(P53="","",H53*Q53)</f>
        <v>0</v>
      </c>
      <c r="T53" s="11">
        <f>IF(S53="", "", '附表二、含氟氣體之GWP值'!G4)</f>
        <v>0</v>
      </c>
      <c r="U53" s="16">
        <f>IF(S53="","",S53*T53)</f>
        <v>0</v>
      </c>
      <c r="V53" s="8">
        <f>IF('2-定性盤查'!Z54&lt;&gt;"",IF('2-定性盤查'!Z54&lt;&gt;0,'2-定性盤查'!Z54,""),"")</f>
        <v>0</v>
      </c>
      <c r="W53" s="15">
        <f>IF('3.1-排放係數'!N53 ="", "", '3.1-排放係數'!N53)</f>
        <v>0</v>
      </c>
      <c r="X53" s="11">
        <f>IF(W53="","",'3.1-排放係數'!O53)</f>
        <v>0</v>
      </c>
      <c r="Y53" s="16">
        <f>IF(V53="","",H53*W53)</f>
        <v>0</v>
      </c>
      <c r="Z53" s="11">
        <f>IF(Y53="", "", '附表二、含氟氣體之GWP值'!G5)</f>
        <v>0</v>
      </c>
      <c r="AA53" s="16">
        <f>IF(Y53="","",Y53*Z53)</f>
        <v>0</v>
      </c>
      <c r="AB53" s="16">
        <f>IF('2-定性盤查'!E54="是",IF(J53="CO2",SUM(U53,AA53),SUM(O53,U53,AA53)),IF(SUM(O53,U53,AA53)&lt;&gt;0,SUM(O53,U53,AA53),0))</f>
        <v>0</v>
      </c>
      <c r="AC53" s="16">
        <f>IF('2-定性盤查'!E54="是",IF(J53="CO2",O53,""),"")</f>
        <v>0</v>
      </c>
      <c r="AD53" s="17">
        <f>IF(AB53&lt;&gt;"",AB53/'6-彙總表'!$J$5,"")</f>
        <v>0</v>
      </c>
      <c r="AE53" s="10">
        <f>F47&amp;J47&amp;E47</f>
        <v>0</v>
      </c>
      <c r="AF53" s="10">
        <f>F47&amp;J47</f>
        <v>0</v>
      </c>
      <c r="AG53" s="10">
        <f>F47&amp;P47</f>
        <v>0</v>
      </c>
      <c r="AH53" s="10">
        <f>F47&amp;V47</f>
        <v>0</v>
      </c>
      <c r="AI53" s="10">
        <f>F47&amp;G47</f>
        <v>0</v>
      </c>
      <c r="AJ53" s="10">
        <f>F47&amp;G47</f>
        <v>0</v>
      </c>
      <c r="AK53" s="10">
        <f>F47&amp;G47</f>
        <v>0</v>
      </c>
      <c r="AL53" s="10">
        <f>F47&amp;J47&amp;G47&amp;E47</f>
        <v>0</v>
      </c>
      <c r="AM53" s="10">
        <f>IFERROR(ABS(AB47),"")</f>
        <v>0</v>
      </c>
    </row>
    <row r="54" spans="1:39" ht="30" customHeight="1">
      <c r="A54" s="8">
        <f>IF('2-定性盤查'!A55&lt;&gt;"",'2-定性盤查'!A55,"")</f>
        <v>0</v>
      </c>
      <c r="B54" s="8">
        <f>IF('2-定性盤查'!B55&lt;&gt;"",'2-定性盤查'!B55,"")</f>
        <v>0</v>
      </c>
      <c r="C54" s="8">
        <f>IF('2-定性盤查'!C55&lt;&gt;"",'2-定性盤查'!C55,"")</f>
        <v>0</v>
      </c>
      <c r="D54" s="8">
        <f>IF('2-定性盤查'!D55&lt;&gt;"",'2-定性盤查'!D55,"")</f>
        <v>0</v>
      </c>
      <c r="E54" s="8">
        <f>IF('2-定性盤查'!E55&lt;&gt;"",'2-定性盤查'!E55,"")</f>
        <v>0</v>
      </c>
      <c r="F54" s="8">
        <f>IF('2-定性盤查'!F55&lt;&gt;"",'2-定性盤查'!F55,"")</f>
        <v>0</v>
      </c>
      <c r="G54" s="8">
        <f>IF('2-定性盤查'!G55&lt;&gt;"",'2-定性盤查'!G55,"")</f>
        <v>0</v>
      </c>
      <c r="H54" s="11" t="s">
        <v>431</v>
      </c>
      <c r="I54" s="11" t="s">
        <v>451</v>
      </c>
      <c r="J54" s="8">
        <f>IF('2-定性盤查'!X55&lt;&gt;"",IF('2-定性盤查'!X55&lt;&gt;0,'2-定性盤查'!X55,""),"")</f>
        <v>0</v>
      </c>
      <c r="K54" s="15">
        <f>'3.1-排放係數'!F54</f>
        <v>0</v>
      </c>
      <c r="L54" s="11">
        <f>'3.1-排放係數'!G54</f>
        <v>0</v>
      </c>
      <c r="M54" s="16">
        <f>IF(J54="","",H54*K54)</f>
        <v>0</v>
      </c>
      <c r="N54" s="11">
        <f>'附表二、含氟氣體之GWP值'!G3</f>
        <v>0</v>
      </c>
      <c r="O54" s="16">
        <f>IF(M54="","",M54*N54)</f>
        <v>0</v>
      </c>
      <c r="P54" s="8">
        <f>IF('2-定性盤查'!Y55&lt;&gt;"",IF('2-定性盤查'!Y55&lt;&gt;0,'2-定性盤查'!Y55,""),"")</f>
        <v>0</v>
      </c>
      <c r="Q54" s="15">
        <f>IF('3.1-排放係數'!J54="", "", '3.1-排放係數'!J54)</f>
        <v>0</v>
      </c>
      <c r="R54" s="11">
        <f>IF(Q54="","",'3.1-排放係數'!K54)</f>
        <v>0</v>
      </c>
      <c r="S54" s="16">
        <f>IF(P54="","",H54*Q54)</f>
        <v>0</v>
      </c>
      <c r="T54" s="11">
        <f>IF(S54="", "", '附表二、含氟氣體之GWP值'!G4)</f>
        <v>0</v>
      </c>
      <c r="U54" s="16">
        <f>IF(S54="","",S54*T54)</f>
        <v>0</v>
      </c>
      <c r="V54" s="8">
        <f>IF('2-定性盤查'!Z55&lt;&gt;"",IF('2-定性盤查'!Z55&lt;&gt;0,'2-定性盤查'!Z55,""),"")</f>
        <v>0</v>
      </c>
      <c r="W54" s="15">
        <f>IF('3.1-排放係數'!N54 ="", "", '3.1-排放係數'!N54)</f>
        <v>0</v>
      </c>
      <c r="X54" s="11">
        <f>IF(W54="","",'3.1-排放係數'!O54)</f>
        <v>0</v>
      </c>
      <c r="Y54" s="16">
        <f>IF(V54="","",H54*W54)</f>
        <v>0</v>
      </c>
      <c r="Z54" s="11">
        <f>IF(Y54="", "", '附表二、含氟氣體之GWP值'!G5)</f>
        <v>0</v>
      </c>
      <c r="AA54" s="16">
        <f>IF(Y54="","",Y54*Z54)</f>
        <v>0</v>
      </c>
      <c r="AB54" s="16">
        <f>IF('2-定性盤查'!E55="是",IF(J54="CO2",SUM(U54,AA54),SUM(O54,U54,AA54)),IF(SUM(O54,U54,AA54)&lt;&gt;0,SUM(O54,U54,AA54),0))</f>
        <v>0</v>
      </c>
      <c r="AC54" s="16">
        <f>IF('2-定性盤查'!E55="是",IF(J54="CO2",O54,""),"")</f>
        <v>0</v>
      </c>
      <c r="AD54" s="17">
        <f>IF(AB54&lt;&gt;"",AB54/'6-彙總表'!$J$5,"")</f>
        <v>0</v>
      </c>
      <c r="AE54" s="10">
        <f>F48&amp;J48&amp;E48</f>
        <v>0</v>
      </c>
      <c r="AF54" s="10">
        <f>F48&amp;J48</f>
        <v>0</v>
      </c>
      <c r="AG54" s="10">
        <f>F48&amp;P48</f>
        <v>0</v>
      </c>
      <c r="AH54" s="10">
        <f>F48&amp;V48</f>
        <v>0</v>
      </c>
      <c r="AI54" s="10">
        <f>F48&amp;G48</f>
        <v>0</v>
      </c>
      <c r="AJ54" s="10">
        <f>F48&amp;G48</f>
        <v>0</v>
      </c>
      <c r="AK54" s="10">
        <f>F48&amp;G48</f>
        <v>0</v>
      </c>
      <c r="AL54" s="10">
        <f>F48&amp;J48&amp;G48&amp;E48</f>
        <v>0</v>
      </c>
      <c r="AM54" s="10">
        <f>IFERROR(ABS(AB48),"")</f>
        <v>0</v>
      </c>
    </row>
    <row r="55" spans="1:39" ht="30" customHeight="1">
      <c r="A55" s="8">
        <f>IF('2-定性盤查'!A56&lt;&gt;"",'2-定性盤查'!A56,"")</f>
        <v>0</v>
      </c>
      <c r="B55" s="8">
        <f>IF('2-定性盤查'!B56&lt;&gt;"",'2-定性盤查'!B56,"")</f>
        <v>0</v>
      </c>
      <c r="C55" s="8">
        <f>IF('2-定性盤查'!C56&lt;&gt;"",'2-定性盤查'!C56,"")</f>
        <v>0</v>
      </c>
      <c r="D55" s="8">
        <f>IF('2-定性盤查'!D56&lt;&gt;"",'2-定性盤查'!D56,"")</f>
        <v>0</v>
      </c>
      <c r="E55" s="8">
        <f>IF('2-定性盤查'!E56&lt;&gt;"",'2-定性盤查'!E56,"")</f>
        <v>0</v>
      </c>
      <c r="F55" s="8">
        <f>IF('2-定性盤查'!F56&lt;&gt;"",'2-定性盤查'!F56,"")</f>
        <v>0</v>
      </c>
      <c r="G55" s="8">
        <f>IF('2-定性盤查'!G56&lt;&gt;"",'2-定性盤查'!G56,"")</f>
        <v>0</v>
      </c>
      <c r="H55" s="11" t="s">
        <v>431</v>
      </c>
      <c r="I55" s="11" t="s">
        <v>452</v>
      </c>
      <c r="J55" s="8">
        <f>IF('2-定性盤查'!X56&lt;&gt;"",IF('2-定性盤查'!X56&lt;&gt;0,'2-定性盤查'!X56,""),"")</f>
        <v>0</v>
      </c>
      <c r="K55" s="15">
        <f>'3.1-排放係數'!F55</f>
        <v>0</v>
      </c>
      <c r="L55" s="11">
        <f>'3.1-排放係數'!G55</f>
        <v>0</v>
      </c>
      <c r="M55" s="16">
        <f>IF(J55="","",H55*K55)</f>
        <v>0</v>
      </c>
      <c r="N55" s="11">
        <f>'附表二、含氟氣體之GWP值'!G3</f>
        <v>0</v>
      </c>
      <c r="O55" s="16">
        <f>IF(M55="","",M55*N55)</f>
        <v>0</v>
      </c>
      <c r="P55" s="8">
        <f>IF('2-定性盤查'!Y56&lt;&gt;"",IF('2-定性盤查'!Y56&lt;&gt;0,'2-定性盤查'!Y56,""),"")</f>
        <v>0</v>
      </c>
      <c r="Q55" s="15">
        <f>IF('3.1-排放係數'!J55="", "", '3.1-排放係數'!J55)</f>
        <v>0</v>
      </c>
      <c r="R55" s="11">
        <f>IF(Q55="","",'3.1-排放係數'!K55)</f>
        <v>0</v>
      </c>
      <c r="S55" s="16">
        <f>IF(P55="","",H55*Q55)</f>
        <v>0</v>
      </c>
      <c r="T55" s="11">
        <f>IF(S55="", "", '附表二、含氟氣體之GWP值'!G4)</f>
        <v>0</v>
      </c>
      <c r="U55" s="16">
        <f>IF(S55="","",S55*T55)</f>
        <v>0</v>
      </c>
      <c r="V55" s="8">
        <f>IF('2-定性盤查'!Z56&lt;&gt;"",IF('2-定性盤查'!Z56&lt;&gt;0,'2-定性盤查'!Z56,""),"")</f>
        <v>0</v>
      </c>
      <c r="W55" s="15">
        <f>IF('3.1-排放係數'!N55 ="", "", '3.1-排放係數'!N55)</f>
        <v>0</v>
      </c>
      <c r="X55" s="11">
        <f>IF(W55="","",'3.1-排放係數'!O55)</f>
        <v>0</v>
      </c>
      <c r="Y55" s="16">
        <f>IF(V55="","",H55*W55)</f>
        <v>0</v>
      </c>
      <c r="Z55" s="11">
        <f>IF(Y55="", "", '附表二、含氟氣體之GWP值'!G5)</f>
        <v>0</v>
      </c>
      <c r="AA55" s="16">
        <f>IF(Y55="","",Y55*Z55)</f>
        <v>0</v>
      </c>
      <c r="AB55" s="16">
        <f>IF('2-定性盤查'!E56="是",IF(J55="CO2",SUM(U55,AA55),SUM(O55,U55,AA55)),IF(SUM(O55,U55,AA55)&lt;&gt;0,SUM(O55,U55,AA55),0))</f>
        <v>0</v>
      </c>
      <c r="AC55" s="16">
        <f>IF('2-定性盤查'!E56="是",IF(J55="CO2",O55,""),"")</f>
        <v>0</v>
      </c>
      <c r="AD55" s="17">
        <f>IF(AB55&lt;&gt;"",AB55/'6-彙總表'!$J$5,"")</f>
        <v>0</v>
      </c>
      <c r="AE55" s="10">
        <f>F49&amp;J49&amp;E49</f>
        <v>0</v>
      </c>
      <c r="AF55" s="10">
        <f>F49&amp;J49</f>
        <v>0</v>
      </c>
      <c r="AG55" s="10">
        <f>F49&amp;P49</f>
        <v>0</v>
      </c>
      <c r="AH55" s="10">
        <f>F49&amp;V49</f>
        <v>0</v>
      </c>
      <c r="AI55" s="10">
        <f>F49&amp;G49</f>
        <v>0</v>
      </c>
      <c r="AJ55" s="10">
        <f>F49&amp;G49</f>
        <v>0</v>
      </c>
      <c r="AK55" s="10">
        <f>F49&amp;G49</f>
        <v>0</v>
      </c>
      <c r="AL55" s="10">
        <f>F49&amp;J49&amp;G49&amp;E49</f>
        <v>0</v>
      </c>
      <c r="AM55" s="10">
        <f>IFERROR(ABS(AB49),"")</f>
        <v>0</v>
      </c>
    </row>
    <row r="56" spans="1:39" ht="30" customHeight="1">
      <c r="A56" s="8">
        <f>IF('2-定性盤查'!A57&lt;&gt;"",'2-定性盤查'!A57,"")</f>
        <v>0</v>
      </c>
      <c r="B56" s="8">
        <f>IF('2-定性盤查'!B57&lt;&gt;"",'2-定性盤查'!B57,"")</f>
        <v>0</v>
      </c>
      <c r="C56" s="8">
        <f>IF('2-定性盤查'!C57&lt;&gt;"",'2-定性盤查'!C57,"")</f>
        <v>0</v>
      </c>
      <c r="D56" s="8">
        <f>IF('2-定性盤查'!D57&lt;&gt;"",'2-定性盤查'!D57,"")</f>
        <v>0</v>
      </c>
      <c r="E56" s="8">
        <f>IF('2-定性盤查'!E57&lt;&gt;"",'2-定性盤查'!E57,"")</f>
        <v>0</v>
      </c>
      <c r="F56" s="8">
        <f>IF('2-定性盤查'!F57&lt;&gt;"",'2-定性盤查'!F57,"")</f>
        <v>0</v>
      </c>
      <c r="G56" s="8">
        <f>IF('2-定性盤查'!G57&lt;&gt;"",'2-定性盤查'!G57,"")</f>
        <v>0</v>
      </c>
      <c r="H56" s="11" t="s">
        <v>431</v>
      </c>
      <c r="I56" s="11" t="s">
        <v>451</v>
      </c>
      <c r="J56" s="8">
        <f>IF('2-定性盤查'!X57&lt;&gt;"",IF('2-定性盤查'!X57&lt;&gt;0,'2-定性盤查'!X57,""),"")</f>
        <v>0</v>
      </c>
      <c r="K56" s="15">
        <f>'3.1-排放係數'!F56</f>
        <v>0</v>
      </c>
      <c r="L56" s="11">
        <f>'3.1-排放係數'!G56</f>
        <v>0</v>
      </c>
      <c r="M56" s="16">
        <f>IF(J56="","",H56*K56)</f>
        <v>0</v>
      </c>
      <c r="N56" s="11">
        <f>'附表二、含氟氣體之GWP值'!G3</f>
        <v>0</v>
      </c>
      <c r="O56" s="16">
        <f>IF(M56="","",M56*N56)</f>
        <v>0</v>
      </c>
      <c r="P56" s="8">
        <f>IF('2-定性盤查'!Y57&lt;&gt;"",IF('2-定性盤查'!Y57&lt;&gt;0,'2-定性盤查'!Y57,""),"")</f>
        <v>0</v>
      </c>
      <c r="Q56" s="15">
        <f>IF('3.1-排放係數'!J56="", "", '3.1-排放係數'!J56)</f>
        <v>0</v>
      </c>
      <c r="R56" s="11">
        <f>IF(Q56="","",'3.1-排放係數'!K56)</f>
        <v>0</v>
      </c>
      <c r="S56" s="16">
        <f>IF(P56="","",H56*Q56)</f>
        <v>0</v>
      </c>
      <c r="T56" s="11">
        <f>IF(S56="", "", '附表二、含氟氣體之GWP值'!G4)</f>
        <v>0</v>
      </c>
      <c r="U56" s="16">
        <f>IF(S56="","",S56*T56)</f>
        <v>0</v>
      </c>
      <c r="V56" s="8">
        <f>IF('2-定性盤查'!Z57&lt;&gt;"",IF('2-定性盤查'!Z57&lt;&gt;0,'2-定性盤查'!Z57,""),"")</f>
        <v>0</v>
      </c>
      <c r="W56" s="15">
        <f>IF('3.1-排放係數'!N56 ="", "", '3.1-排放係數'!N56)</f>
        <v>0</v>
      </c>
      <c r="X56" s="11">
        <f>IF(W56="","",'3.1-排放係數'!O56)</f>
        <v>0</v>
      </c>
      <c r="Y56" s="16">
        <f>IF(V56="","",H56*W56)</f>
        <v>0</v>
      </c>
      <c r="Z56" s="11">
        <f>IF(Y56="", "", '附表二、含氟氣體之GWP值'!G5)</f>
        <v>0</v>
      </c>
      <c r="AA56" s="16">
        <f>IF(Y56="","",Y56*Z56)</f>
        <v>0</v>
      </c>
      <c r="AB56" s="16">
        <f>IF('2-定性盤查'!E57="是",IF(J56="CO2",SUM(U56,AA56),SUM(O56,U56,AA56)),IF(SUM(O56,U56,AA56)&lt;&gt;0,SUM(O56,U56,AA56),0))</f>
        <v>0</v>
      </c>
      <c r="AC56" s="16">
        <f>IF('2-定性盤查'!E57="是",IF(J56="CO2",O56,""),"")</f>
        <v>0</v>
      </c>
      <c r="AD56" s="17">
        <f>IF(AB56&lt;&gt;"",AB56/'6-彙總表'!$J$5,"")</f>
        <v>0</v>
      </c>
      <c r="AE56" s="10">
        <f>F50&amp;J50&amp;E50</f>
        <v>0</v>
      </c>
      <c r="AF56" s="10">
        <f>F50&amp;J50</f>
        <v>0</v>
      </c>
      <c r="AG56" s="10">
        <f>F50&amp;P50</f>
        <v>0</v>
      </c>
      <c r="AH56" s="10">
        <f>F50&amp;V50</f>
        <v>0</v>
      </c>
      <c r="AI56" s="10">
        <f>F50&amp;G50</f>
        <v>0</v>
      </c>
      <c r="AJ56" s="10">
        <f>F50&amp;G50</f>
        <v>0</v>
      </c>
      <c r="AK56" s="10">
        <f>F50&amp;G50</f>
        <v>0</v>
      </c>
      <c r="AL56" s="10">
        <f>F50&amp;J50&amp;G50&amp;E50</f>
        <v>0</v>
      </c>
      <c r="AM56" s="10">
        <f>IFERROR(ABS(AB50),"")</f>
        <v>0</v>
      </c>
    </row>
    <row r="57" spans="1:39" ht="30" customHeight="1">
      <c r="A57" s="8">
        <f>IF('2-定性盤查'!A58&lt;&gt;"",'2-定性盤查'!A58,"")</f>
        <v>0</v>
      </c>
      <c r="B57" s="8">
        <f>IF('2-定性盤查'!B58&lt;&gt;"",'2-定性盤查'!B58,"")</f>
        <v>0</v>
      </c>
      <c r="C57" s="8">
        <f>IF('2-定性盤查'!C58&lt;&gt;"",'2-定性盤查'!C58,"")</f>
        <v>0</v>
      </c>
      <c r="D57" s="8">
        <f>IF('2-定性盤查'!D58&lt;&gt;"",'2-定性盤查'!D58,"")</f>
        <v>0</v>
      </c>
      <c r="E57" s="8">
        <f>IF('2-定性盤查'!E58&lt;&gt;"",'2-定性盤查'!E58,"")</f>
        <v>0</v>
      </c>
      <c r="F57" s="8">
        <f>IF('2-定性盤查'!F58&lt;&gt;"",'2-定性盤查'!F58,"")</f>
        <v>0</v>
      </c>
      <c r="G57" s="8">
        <f>IF('2-定性盤查'!G58&lt;&gt;"",'2-定性盤查'!G58,"")</f>
        <v>0</v>
      </c>
      <c r="H57" s="11" t="s">
        <v>431</v>
      </c>
      <c r="I57" s="11" t="s">
        <v>451</v>
      </c>
      <c r="J57" s="8">
        <f>IF('2-定性盤查'!X58&lt;&gt;"",IF('2-定性盤查'!X58&lt;&gt;0,'2-定性盤查'!X58,""),"")</f>
        <v>0</v>
      </c>
      <c r="K57" s="15">
        <f>'3.1-排放係數'!F57</f>
        <v>0</v>
      </c>
      <c r="L57" s="11">
        <f>'3.1-排放係數'!G57</f>
        <v>0</v>
      </c>
      <c r="M57" s="16">
        <f>IF(J57="","",H57*K57)</f>
        <v>0</v>
      </c>
      <c r="N57" s="11">
        <f>'附表二、含氟氣體之GWP值'!G3</f>
        <v>0</v>
      </c>
      <c r="O57" s="16">
        <f>IF(M57="","",M57*N57)</f>
        <v>0</v>
      </c>
      <c r="P57" s="8">
        <f>IF('2-定性盤查'!Y58&lt;&gt;"",IF('2-定性盤查'!Y58&lt;&gt;0,'2-定性盤查'!Y58,""),"")</f>
        <v>0</v>
      </c>
      <c r="Q57" s="15">
        <f>IF('3.1-排放係數'!J57="", "", '3.1-排放係數'!J57)</f>
        <v>0</v>
      </c>
      <c r="R57" s="11">
        <f>IF(Q57="","",'3.1-排放係數'!K57)</f>
        <v>0</v>
      </c>
      <c r="S57" s="16">
        <f>IF(P57="","",H57*Q57)</f>
        <v>0</v>
      </c>
      <c r="T57" s="11">
        <f>IF(S57="", "", '附表二、含氟氣體之GWP值'!G4)</f>
        <v>0</v>
      </c>
      <c r="U57" s="16">
        <f>IF(S57="","",S57*T57)</f>
        <v>0</v>
      </c>
      <c r="V57" s="8">
        <f>IF('2-定性盤查'!Z58&lt;&gt;"",IF('2-定性盤查'!Z58&lt;&gt;0,'2-定性盤查'!Z58,""),"")</f>
        <v>0</v>
      </c>
      <c r="W57" s="15">
        <f>IF('3.1-排放係數'!N57 ="", "", '3.1-排放係數'!N57)</f>
        <v>0</v>
      </c>
      <c r="X57" s="11">
        <f>IF(W57="","",'3.1-排放係數'!O57)</f>
        <v>0</v>
      </c>
      <c r="Y57" s="16">
        <f>IF(V57="","",H57*W57)</f>
        <v>0</v>
      </c>
      <c r="Z57" s="11">
        <f>IF(Y57="", "", '附表二、含氟氣體之GWP值'!G5)</f>
        <v>0</v>
      </c>
      <c r="AA57" s="16">
        <f>IF(Y57="","",Y57*Z57)</f>
        <v>0</v>
      </c>
      <c r="AB57" s="16">
        <f>IF('2-定性盤查'!E58="是",IF(J57="CO2",SUM(U57,AA57),SUM(O57,U57,AA57)),IF(SUM(O57,U57,AA57)&lt;&gt;0,SUM(O57,U57,AA57),0))</f>
        <v>0</v>
      </c>
      <c r="AC57" s="16">
        <f>IF('2-定性盤查'!E58="是",IF(J57="CO2",O57,""),"")</f>
        <v>0</v>
      </c>
      <c r="AD57" s="17">
        <f>IF(AB57&lt;&gt;"",AB57/'6-彙總表'!$J$5,"")</f>
        <v>0</v>
      </c>
      <c r="AE57" s="10">
        <f>F51&amp;J51&amp;E51</f>
        <v>0</v>
      </c>
      <c r="AF57" s="10">
        <f>F51&amp;J51</f>
        <v>0</v>
      </c>
      <c r="AG57" s="10">
        <f>F51&amp;P51</f>
        <v>0</v>
      </c>
      <c r="AH57" s="10">
        <f>F51&amp;V51</f>
        <v>0</v>
      </c>
      <c r="AI57" s="10">
        <f>F51&amp;G51</f>
        <v>0</v>
      </c>
      <c r="AJ57" s="10">
        <f>F51&amp;G51</f>
        <v>0</v>
      </c>
      <c r="AK57" s="10">
        <f>F51&amp;G51</f>
        <v>0</v>
      </c>
      <c r="AL57" s="10">
        <f>F51&amp;J51&amp;G51&amp;E51</f>
        <v>0</v>
      </c>
      <c r="AM57" s="10">
        <f>IFERROR(ABS(AB51),"")</f>
        <v>0</v>
      </c>
    </row>
    <row r="58" spans="1:39" ht="30" customHeight="1">
      <c r="A58" s="8">
        <f>IF('2-定性盤查'!A59&lt;&gt;"",'2-定性盤查'!A59,"")</f>
        <v>0</v>
      </c>
      <c r="B58" s="8">
        <f>IF('2-定性盤查'!B59&lt;&gt;"",'2-定性盤查'!B59,"")</f>
        <v>0</v>
      </c>
      <c r="C58" s="8">
        <f>IF('2-定性盤查'!C59&lt;&gt;"",'2-定性盤查'!C59,"")</f>
        <v>0</v>
      </c>
      <c r="D58" s="8">
        <f>IF('2-定性盤查'!D59&lt;&gt;"",'2-定性盤查'!D59,"")</f>
        <v>0</v>
      </c>
      <c r="E58" s="8">
        <f>IF('2-定性盤查'!E59&lt;&gt;"",'2-定性盤查'!E59,"")</f>
        <v>0</v>
      </c>
      <c r="F58" s="8">
        <f>IF('2-定性盤查'!F59&lt;&gt;"",'2-定性盤查'!F59,"")</f>
        <v>0</v>
      </c>
      <c r="G58" s="8">
        <f>IF('2-定性盤查'!G59&lt;&gt;"",'2-定性盤查'!G59,"")</f>
        <v>0</v>
      </c>
      <c r="H58" s="11" t="s">
        <v>431</v>
      </c>
      <c r="I58" s="11" t="s">
        <v>451</v>
      </c>
      <c r="J58" s="8">
        <f>IF('2-定性盤查'!X59&lt;&gt;"",IF('2-定性盤查'!X59&lt;&gt;0,'2-定性盤查'!X59,""),"")</f>
        <v>0</v>
      </c>
      <c r="K58" s="15">
        <f>'3.1-排放係數'!F58</f>
        <v>0</v>
      </c>
      <c r="L58" s="11">
        <f>'3.1-排放係數'!G58</f>
        <v>0</v>
      </c>
      <c r="M58" s="16">
        <f>IF(J58="","",H58*K58)</f>
        <v>0</v>
      </c>
      <c r="N58" s="11">
        <f>'附表二、含氟氣體之GWP值'!G3</f>
        <v>0</v>
      </c>
      <c r="O58" s="16">
        <f>IF(M58="","",M58*N58)</f>
        <v>0</v>
      </c>
      <c r="P58" s="8">
        <f>IF('2-定性盤查'!Y59&lt;&gt;"",IF('2-定性盤查'!Y59&lt;&gt;0,'2-定性盤查'!Y59,""),"")</f>
        <v>0</v>
      </c>
      <c r="Q58" s="15">
        <f>IF('3.1-排放係數'!J58="", "", '3.1-排放係數'!J58)</f>
        <v>0</v>
      </c>
      <c r="R58" s="11">
        <f>IF(Q58="","",'3.1-排放係數'!K58)</f>
        <v>0</v>
      </c>
      <c r="S58" s="16">
        <f>IF(P58="","",H58*Q58)</f>
        <v>0</v>
      </c>
      <c r="T58" s="11">
        <f>IF(S58="", "", '附表二、含氟氣體之GWP值'!G4)</f>
        <v>0</v>
      </c>
      <c r="U58" s="16">
        <f>IF(S58="","",S58*T58)</f>
        <v>0</v>
      </c>
      <c r="V58" s="8">
        <f>IF('2-定性盤查'!Z59&lt;&gt;"",IF('2-定性盤查'!Z59&lt;&gt;0,'2-定性盤查'!Z59,""),"")</f>
        <v>0</v>
      </c>
      <c r="W58" s="15">
        <f>IF('3.1-排放係數'!N58 ="", "", '3.1-排放係數'!N58)</f>
        <v>0</v>
      </c>
      <c r="X58" s="11">
        <f>IF(W58="","",'3.1-排放係數'!O58)</f>
        <v>0</v>
      </c>
      <c r="Y58" s="16">
        <f>IF(V58="","",H58*W58)</f>
        <v>0</v>
      </c>
      <c r="Z58" s="11">
        <f>IF(Y58="", "", '附表二、含氟氣體之GWP值'!G5)</f>
        <v>0</v>
      </c>
      <c r="AA58" s="16">
        <f>IF(Y58="","",Y58*Z58)</f>
        <v>0</v>
      </c>
      <c r="AB58" s="16">
        <f>IF('2-定性盤查'!E59="是",IF(J58="CO2",SUM(U58,AA58),SUM(O58,U58,AA58)),IF(SUM(O58,U58,AA58)&lt;&gt;0,SUM(O58,U58,AA58),0))</f>
        <v>0</v>
      </c>
      <c r="AC58" s="16">
        <f>IF('2-定性盤查'!E59="是",IF(J58="CO2",O58,""),"")</f>
        <v>0</v>
      </c>
      <c r="AD58" s="17">
        <f>IF(AB58&lt;&gt;"",AB58/'6-彙總表'!$J$5,"")</f>
        <v>0</v>
      </c>
      <c r="AE58" s="10">
        <f>F52&amp;J52&amp;E52</f>
        <v>0</v>
      </c>
      <c r="AF58" s="10">
        <f>F52&amp;J52</f>
        <v>0</v>
      </c>
      <c r="AG58" s="10">
        <f>F52&amp;P52</f>
        <v>0</v>
      </c>
      <c r="AH58" s="10">
        <f>F52&amp;V52</f>
        <v>0</v>
      </c>
      <c r="AI58" s="10">
        <f>F52&amp;G52</f>
        <v>0</v>
      </c>
      <c r="AJ58" s="10">
        <f>F52&amp;G52</f>
        <v>0</v>
      </c>
      <c r="AK58" s="10">
        <f>F52&amp;G52</f>
        <v>0</v>
      </c>
      <c r="AL58" s="10">
        <f>F52&amp;J52&amp;G52&amp;E52</f>
        <v>0</v>
      </c>
      <c r="AM58" s="10">
        <f>IFERROR(ABS(AB52),"")</f>
        <v>0</v>
      </c>
    </row>
    <row r="59" spans="1:39" ht="30" customHeight="1">
      <c r="A59" s="8">
        <f>IF('2-定性盤查'!A60&lt;&gt;"",'2-定性盤查'!A60,"")</f>
        <v>0</v>
      </c>
      <c r="B59" s="8">
        <f>IF('2-定性盤查'!B60&lt;&gt;"",'2-定性盤查'!B60,"")</f>
        <v>0</v>
      </c>
      <c r="C59" s="8">
        <f>IF('2-定性盤查'!C60&lt;&gt;"",'2-定性盤查'!C60,"")</f>
        <v>0</v>
      </c>
      <c r="D59" s="8">
        <f>IF('2-定性盤查'!D60&lt;&gt;"",'2-定性盤查'!D60,"")</f>
        <v>0</v>
      </c>
      <c r="E59" s="8">
        <f>IF('2-定性盤查'!E60&lt;&gt;"",'2-定性盤查'!E60,"")</f>
        <v>0</v>
      </c>
      <c r="F59" s="8">
        <f>IF('2-定性盤查'!F60&lt;&gt;"",'2-定性盤查'!F60,"")</f>
        <v>0</v>
      </c>
      <c r="G59" s="8">
        <f>IF('2-定性盤查'!G60&lt;&gt;"",'2-定性盤查'!G60,"")</f>
        <v>0</v>
      </c>
      <c r="H59" s="11" t="s">
        <v>431</v>
      </c>
      <c r="I59" s="11" t="s">
        <v>451</v>
      </c>
      <c r="J59" s="8">
        <f>IF('2-定性盤查'!X60&lt;&gt;"",IF('2-定性盤查'!X60&lt;&gt;0,'2-定性盤查'!X60,""),"")</f>
        <v>0</v>
      </c>
      <c r="K59" s="15">
        <f>'3.1-排放係數'!F59</f>
        <v>0</v>
      </c>
      <c r="L59" s="11">
        <f>'3.1-排放係數'!G59</f>
        <v>0</v>
      </c>
      <c r="M59" s="16">
        <f>IF(J59="","",H59*K59)</f>
        <v>0</v>
      </c>
      <c r="N59" s="11">
        <f>'附表二、含氟氣體之GWP值'!G3</f>
        <v>0</v>
      </c>
      <c r="O59" s="16">
        <f>IF(M59="","",M59*N59)</f>
        <v>0</v>
      </c>
      <c r="P59" s="8">
        <f>IF('2-定性盤查'!Y60&lt;&gt;"",IF('2-定性盤查'!Y60&lt;&gt;0,'2-定性盤查'!Y60,""),"")</f>
        <v>0</v>
      </c>
      <c r="Q59" s="15">
        <f>IF('3.1-排放係數'!J59="", "", '3.1-排放係數'!J59)</f>
        <v>0</v>
      </c>
      <c r="R59" s="11">
        <f>IF(Q59="","",'3.1-排放係數'!K59)</f>
        <v>0</v>
      </c>
      <c r="S59" s="16">
        <f>IF(P59="","",H59*Q59)</f>
        <v>0</v>
      </c>
      <c r="T59" s="11">
        <f>IF(S59="", "", '附表二、含氟氣體之GWP值'!G4)</f>
        <v>0</v>
      </c>
      <c r="U59" s="16">
        <f>IF(S59="","",S59*T59)</f>
        <v>0</v>
      </c>
      <c r="V59" s="8">
        <f>IF('2-定性盤查'!Z60&lt;&gt;"",IF('2-定性盤查'!Z60&lt;&gt;0,'2-定性盤查'!Z60,""),"")</f>
        <v>0</v>
      </c>
      <c r="W59" s="15">
        <f>IF('3.1-排放係數'!N59 ="", "", '3.1-排放係數'!N59)</f>
        <v>0</v>
      </c>
      <c r="X59" s="11">
        <f>IF(W59="","",'3.1-排放係數'!O59)</f>
        <v>0</v>
      </c>
      <c r="Y59" s="16">
        <f>IF(V59="","",H59*W59)</f>
        <v>0</v>
      </c>
      <c r="Z59" s="11">
        <f>IF(Y59="", "", '附表二、含氟氣體之GWP值'!G5)</f>
        <v>0</v>
      </c>
      <c r="AA59" s="16">
        <f>IF(Y59="","",Y59*Z59)</f>
        <v>0</v>
      </c>
      <c r="AB59" s="16">
        <f>IF('2-定性盤查'!E60="是",IF(J59="CO2",SUM(U59,AA59),SUM(O59,U59,AA59)),IF(SUM(O59,U59,AA59)&lt;&gt;0,SUM(O59,U59,AA59),0))</f>
        <v>0</v>
      </c>
      <c r="AC59" s="16">
        <f>IF('2-定性盤查'!E60="是",IF(J59="CO2",O59,""),"")</f>
        <v>0</v>
      </c>
      <c r="AD59" s="17">
        <f>IF(AB59&lt;&gt;"",AB59/'6-彙總表'!$J$5,"")</f>
        <v>0</v>
      </c>
      <c r="AE59" s="10">
        <f>F53&amp;J53&amp;E53</f>
        <v>0</v>
      </c>
      <c r="AF59" s="10">
        <f>F53&amp;J53</f>
        <v>0</v>
      </c>
      <c r="AG59" s="10">
        <f>F53&amp;P53</f>
        <v>0</v>
      </c>
      <c r="AH59" s="10">
        <f>F53&amp;V53</f>
        <v>0</v>
      </c>
      <c r="AI59" s="10">
        <f>F53&amp;G53</f>
        <v>0</v>
      </c>
      <c r="AJ59" s="10">
        <f>F53&amp;G53</f>
        <v>0</v>
      </c>
      <c r="AK59" s="10">
        <f>F53&amp;G53</f>
        <v>0</v>
      </c>
      <c r="AL59" s="10">
        <f>F53&amp;J53&amp;G53&amp;E53</f>
        <v>0</v>
      </c>
      <c r="AM59" s="10">
        <f>IFERROR(ABS(AB53),"")</f>
        <v>0</v>
      </c>
    </row>
    <row r="60" spans="1:39" ht="30" customHeight="1">
      <c r="A60" s="8">
        <f>IF('2-定性盤查'!A61&lt;&gt;"",'2-定性盤查'!A61,"")</f>
        <v>0</v>
      </c>
      <c r="B60" s="8">
        <f>IF('2-定性盤查'!B61&lt;&gt;"",'2-定性盤查'!B61,"")</f>
        <v>0</v>
      </c>
      <c r="C60" s="8">
        <f>IF('2-定性盤查'!C61&lt;&gt;"",'2-定性盤查'!C61,"")</f>
        <v>0</v>
      </c>
      <c r="D60" s="8">
        <f>IF('2-定性盤查'!D61&lt;&gt;"",'2-定性盤查'!D61,"")</f>
        <v>0</v>
      </c>
      <c r="E60" s="8">
        <f>IF('2-定性盤查'!E61&lt;&gt;"",'2-定性盤查'!E61,"")</f>
        <v>0</v>
      </c>
      <c r="F60" s="8">
        <f>IF('2-定性盤查'!F61&lt;&gt;"",'2-定性盤查'!F61,"")</f>
        <v>0</v>
      </c>
      <c r="G60" s="8">
        <f>IF('2-定性盤查'!G61&lt;&gt;"",'2-定性盤查'!G61,"")</f>
        <v>0</v>
      </c>
      <c r="H60" s="11" t="s">
        <v>431</v>
      </c>
      <c r="I60" s="11" t="s">
        <v>451</v>
      </c>
      <c r="J60" s="8">
        <f>IF('2-定性盤查'!X61&lt;&gt;"",IF('2-定性盤查'!X61&lt;&gt;0,'2-定性盤查'!X61,""),"")</f>
        <v>0</v>
      </c>
      <c r="K60" s="15">
        <f>'3.1-排放係數'!F60</f>
        <v>0</v>
      </c>
      <c r="L60" s="11">
        <f>'3.1-排放係數'!G60</f>
        <v>0</v>
      </c>
      <c r="M60" s="16">
        <f>IF(J60="","",H60*K60)</f>
        <v>0</v>
      </c>
      <c r="N60" s="11">
        <f>'附表二、含氟氣體之GWP值'!G3</f>
        <v>0</v>
      </c>
      <c r="O60" s="16">
        <f>IF(M60="","",M60*N60)</f>
        <v>0</v>
      </c>
      <c r="P60" s="8">
        <f>IF('2-定性盤查'!Y61&lt;&gt;"",IF('2-定性盤查'!Y61&lt;&gt;0,'2-定性盤查'!Y61,""),"")</f>
        <v>0</v>
      </c>
      <c r="Q60" s="15">
        <f>IF('3.1-排放係數'!J60="", "", '3.1-排放係數'!J60)</f>
        <v>0</v>
      </c>
      <c r="R60" s="11">
        <f>IF(Q60="","",'3.1-排放係數'!K60)</f>
        <v>0</v>
      </c>
      <c r="S60" s="16">
        <f>IF(P60="","",H60*Q60)</f>
        <v>0</v>
      </c>
      <c r="T60" s="11">
        <f>IF(S60="", "", '附表二、含氟氣體之GWP值'!G4)</f>
        <v>0</v>
      </c>
      <c r="U60" s="16">
        <f>IF(S60="","",S60*T60)</f>
        <v>0</v>
      </c>
      <c r="V60" s="8">
        <f>IF('2-定性盤查'!Z61&lt;&gt;"",IF('2-定性盤查'!Z61&lt;&gt;0,'2-定性盤查'!Z61,""),"")</f>
        <v>0</v>
      </c>
      <c r="W60" s="15">
        <f>IF('3.1-排放係數'!N60 ="", "", '3.1-排放係數'!N60)</f>
        <v>0</v>
      </c>
      <c r="X60" s="11">
        <f>IF(W60="","",'3.1-排放係數'!O60)</f>
        <v>0</v>
      </c>
      <c r="Y60" s="16">
        <f>IF(V60="","",H60*W60)</f>
        <v>0</v>
      </c>
      <c r="Z60" s="11">
        <f>IF(Y60="", "", '附表二、含氟氣體之GWP值'!G5)</f>
        <v>0</v>
      </c>
      <c r="AA60" s="16">
        <f>IF(Y60="","",Y60*Z60)</f>
        <v>0</v>
      </c>
      <c r="AB60" s="16">
        <f>IF('2-定性盤查'!E61="是",IF(J60="CO2",SUM(U60,AA60),SUM(O60,U60,AA60)),IF(SUM(O60,U60,AA60)&lt;&gt;0,SUM(O60,U60,AA60),0))</f>
        <v>0</v>
      </c>
      <c r="AC60" s="16">
        <f>IF('2-定性盤查'!E61="是",IF(J60="CO2",O60,""),"")</f>
        <v>0</v>
      </c>
      <c r="AD60" s="17">
        <f>IF(AB60&lt;&gt;"",AB60/'6-彙總表'!$J$5,"")</f>
        <v>0</v>
      </c>
      <c r="AE60" s="10">
        <f>F54&amp;J54&amp;E54</f>
        <v>0</v>
      </c>
      <c r="AF60" s="10">
        <f>F54&amp;J54</f>
        <v>0</v>
      </c>
      <c r="AG60" s="10">
        <f>F54&amp;P54</f>
        <v>0</v>
      </c>
      <c r="AH60" s="10">
        <f>F54&amp;V54</f>
        <v>0</v>
      </c>
      <c r="AI60" s="10">
        <f>F54&amp;G54</f>
        <v>0</v>
      </c>
      <c r="AJ60" s="10">
        <f>F54&amp;G54</f>
        <v>0</v>
      </c>
      <c r="AK60" s="10">
        <f>F54&amp;G54</f>
        <v>0</v>
      </c>
      <c r="AL60" s="10">
        <f>F54&amp;J54&amp;G54&amp;E54</f>
        <v>0</v>
      </c>
      <c r="AM60" s="10">
        <f>IFERROR(ABS(AB54),"")</f>
        <v>0</v>
      </c>
    </row>
    <row r="61" spans="1:39" ht="30" customHeight="1">
      <c r="A61" s="8">
        <f>IF('2-定性盤查'!A62&lt;&gt;"",'2-定性盤查'!A62,"")</f>
        <v>0</v>
      </c>
      <c r="B61" s="8">
        <f>IF('2-定性盤查'!B62&lt;&gt;"",'2-定性盤查'!B62,"")</f>
        <v>0</v>
      </c>
      <c r="C61" s="8">
        <f>IF('2-定性盤查'!C62&lt;&gt;"",'2-定性盤查'!C62,"")</f>
        <v>0</v>
      </c>
      <c r="D61" s="8">
        <f>IF('2-定性盤查'!D62&lt;&gt;"",'2-定性盤查'!D62,"")</f>
        <v>0</v>
      </c>
      <c r="E61" s="8">
        <f>IF('2-定性盤查'!E62&lt;&gt;"",'2-定性盤查'!E62,"")</f>
        <v>0</v>
      </c>
      <c r="F61" s="8">
        <f>IF('2-定性盤查'!F62&lt;&gt;"",'2-定性盤查'!F62,"")</f>
        <v>0</v>
      </c>
      <c r="G61" s="8">
        <f>IF('2-定性盤查'!G62&lt;&gt;"",'2-定性盤查'!G62,"")</f>
        <v>0</v>
      </c>
      <c r="H61" s="11" t="s">
        <v>455</v>
      </c>
      <c r="I61" s="11" t="s">
        <v>451</v>
      </c>
      <c r="J61" s="8">
        <f>IF('2-定性盤查'!X62&lt;&gt;"",IF('2-定性盤查'!X62&lt;&gt;0,'2-定性盤查'!X62,""),"")</f>
        <v>0</v>
      </c>
      <c r="K61" s="15">
        <f>'3.1-排放係數'!F61</f>
        <v>0</v>
      </c>
      <c r="L61" s="11">
        <f>'3.1-排放係數'!G61</f>
        <v>0</v>
      </c>
      <c r="M61" s="16">
        <f>IF(J61="","",H61*K61)</f>
        <v>0</v>
      </c>
      <c r="N61" s="11">
        <f>'附表二、含氟氣體之GWP值'!G3</f>
        <v>0</v>
      </c>
      <c r="O61" s="16">
        <f>IF(M61="","",M61*N61)</f>
        <v>0</v>
      </c>
      <c r="P61" s="8">
        <f>IF('2-定性盤查'!Y62&lt;&gt;"",IF('2-定性盤查'!Y62&lt;&gt;0,'2-定性盤查'!Y62,""),"")</f>
        <v>0</v>
      </c>
      <c r="Q61" s="15">
        <f>IF('3.1-排放係數'!J61="", "", '3.1-排放係數'!J61)</f>
        <v>0</v>
      </c>
      <c r="R61" s="11">
        <f>IF(Q61="","",'3.1-排放係數'!K61)</f>
        <v>0</v>
      </c>
      <c r="S61" s="16">
        <f>IF(P61="","",H61*Q61)</f>
        <v>0</v>
      </c>
      <c r="T61" s="11">
        <f>IF(S61="", "", '附表二、含氟氣體之GWP值'!G4)</f>
        <v>0</v>
      </c>
      <c r="U61" s="16">
        <f>IF(S61="","",S61*T61)</f>
        <v>0</v>
      </c>
      <c r="V61" s="8">
        <f>IF('2-定性盤查'!Z62&lt;&gt;"",IF('2-定性盤查'!Z62&lt;&gt;0,'2-定性盤查'!Z62,""),"")</f>
        <v>0</v>
      </c>
      <c r="W61" s="15">
        <f>IF('3.1-排放係數'!N61 ="", "", '3.1-排放係數'!N61)</f>
        <v>0</v>
      </c>
      <c r="X61" s="11">
        <f>IF(W61="","",'3.1-排放係數'!O61)</f>
        <v>0</v>
      </c>
      <c r="Y61" s="16">
        <f>IF(V61="","",H61*W61)</f>
        <v>0</v>
      </c>
      <c r="Z61" s="11">
        <f>IF(Y61="", "", '附表二、含氟氣體之GWP值'!G5)</f>
        <v>0</v>
      </c>
      <c r="AA61" s="16">
        <f>IF(Y61="","",Y61*Z61)</f>
        <v>0</v>
      </c>
      <c r="AB61" s="16">
        <f>IF('2-定性盤查'!E62="是",IF(J61="CO2",SUM(U61,AA61),SUM(O61,U61,AA61)),IF(SUM(O61,U61,AA61)&lt;&gt;0,SUM(O61,U61,AA61),0))</f>
        <v>0</v>
      </c>
      <c r="AC61" s="16">
        <f>IF('2-定性盤查'!E62="是",IF(J61="CO2",O61,""),"")</f>
        <v>0</v>
      </c>
      <c r="AD61" s="17">
        <f>IF(AB61&lt;&gt;"",AB61/'6-彙總表'!$J$5,"")</f>
        <v>0</v>
      </c>
      <c r="AE61" s="10">
        <f>F55&amp;J55&amp;E55</f>
        <v>0</v>
      </c>
      <c r="AF61" s="10">
        <f>F55&amp;J55</f>
        <v>0</v>
      </c>
      <c r="AG61" s="10">
        <f>F55&amp;P55</f>
        <v>0</v>
      </c>
      <c r="AH61" s="10">
        <f>F55&amp;V55</f>
        <v>0</v>
      </c>
      <c r="AI61" s="10">
        <f>F55&amp;G55</f>
        <v>0</v>
      </c>
      <c r="AJ61" s="10">
        <f>F55&amp;G55</f>
        <v>0</v>
      </c>
      <c r="AK61" s="10">
        <f>F55&amp;G55</f>
        <v>0</v>
      </c>
      <c r="AL61" s="10">
        <f>F55&amp;J55&amp;G55&amp;E55</f>
        <v>0</v>
      </c>
      <c r="AM61" s="10">
        <f>IFERROR(ABS(AB55),"")</f>
        <v>0</v>
      </c>
    </row>
    <row r="62" spans="1:39" ht="30" customHeight="1">
      <c r="A62" s="8">
        <f>IF('2-定性盤查'!A63&lt;&gt;"",'2-定性盤查'!A63,"")</f>
        <v>0</v>
      </c>
      <c r="B62" s="8">
        <f>IF('2-定性盤查'!B63&lt;&gt;"",'2-定性盤查'!B63,"")</f>
        <v>0</v>
      </c>
      <c r="C62" s="8">
        <f>IF('2-定性盤查'!C63&lt;&gt;"",'2-定性盤查'!C63,"")</f>
        <v>0</v>
      </c>
      <c r="D62" s="8">
        <f>IF('2-定性盤查'!D63&lt;&gt;"",'2-定性盤查'!D63,"")</f>
        <v>0</v>
      </c>
      <c r="E62" s="8">
        <f>IF('2-定性盤查'!E63&lt;&gt;"",'2-定性盤查'!E63,"")</f>
        <v>0</v>
      </c>
      <c r="F62" s="8">
        <f>IF('2-定性盤查'!F63&lt;&gt;"",'2-定性盤查'!F63,"")</f>
        <v>0</v>
      </c>
      <c r="G62" s="8">
        <f>IF('2-定性盤查'!G63&lt;&gt;"",'2-定性盤查'!G63,"")</f>
        <v>0</v>
      </c>
      <c r="H62" s="11" t="s">
        <v>431</v>
      </c>
      <c r="I62" s="11" t="s">
        <v>452</v>
      </c>
      <c r="J62" s="8">
        <f>IF('2-定性盤查'!X63&lt;&gt;"",IF('2-定性盤查'!X63&lt;&gt;0,'2-定性盤查'!X63,""),"")</f>
        <v>0</v>
      </c>
      <c r="K62" s="15">
        <f>'3.1-排放係數'!F62</f>
        <v>0</v>
      </c>
      <c r="L62" s="11">
        <f>'3.1-排放係數'!G62</f>
        <v>0</v>
      </c>
      <c r="M62" s="16">
        <f>IF(J62="","",H62*K62)</f>
        <v>0</v>
      </c>
      <c r="N62" s="11">
        <f>'附表二、含氟氣體之GWP值'!G3</f>
        <v>0</v>
      </c>
      <c r="O62" s="16">
        <f>IF(M62="","",M62*N62)</f>
        <v>0</v>
      </c>
      <c r="P62" s="8">
        <f>IF('2-定性盤查'!Y63&lt;&gt;"",IF('2-定性盤查'!Y63&lt;&gt;0,'2-定性盤查'!Y63,""),"")</f>
        <v>0</v>
      </c>
      <c r="Q62" s="15">
        <f>IF('3.1-排放係數'!J62="", "", '3.1-排放係數'!J62)</f>
        <v>0</v>
      </c>
      <c r="R62" s="11">
        <f>IF(Q62="","",'3.1-排放係數'!K62)</f>
        <v>0</v>
      </c>
      <c r="S62" s="16">
        <f>IF(P62="","",H62*Q62)</f>
        <v>0</v>
      </c>
      <c r="T62" s="11">
        <f>IF(S62="", "", '附表二、含氟氣體之GWP值'!G4)</f>
        <v>0</v>
      </c>
      <c r="U62" s="16">
        <f>IF(S62="","",S62*T62)</f>
        <v>0</v>
      </c>
      <c r="V62" s="8">
        <f>IF('2-定性盤查'!Z63&lt;&gt;"",IF('2-定性盤查'!Z63&lt;&gt;0,'2-定性盤查'!Z63,""),"")</f>
        <v>0</v>
      </c>
      <c r="W62" s="15">
        <f>IF('3.1-排放係數'!N62 ="", "", '3.1-排放係數'!N62)</f>
        <v>0</v>
      </c>
      <c r="X62" s="11">
        <f>IF(W62="","",'3.1-排放係數'!O62)</f>
        <v>0</v>
      </c>
      <c r="Y62" s="16">
        <f>IF(V62="","",H62*W62)</f>
        <v>0</v>
      </c>
      <c r="Z62" s="11">
        <f>IF(Y62="", "", '附表二、含氟氣體之GWP值'!G5)</f>
        <v>0</v>
      </c>
      <c r="AA62" s="16">
        <f>IF(Y62="","",Y62*Z62)</f>
        <v>0</v>
      </c>
      <c r="AB62" s="16">
        <f>IF('2-定性盤查'!E63="是",IF(J62="CO2",SUM(U62,AA62),SUM(O62,U62,AA62)),IF(SUM(O62,U62,AA62)&lt;&gt;0,SUM(O62,U62,AA62),0))</f>
        <v>0</v>
      </c>
      <c r="AC62" s="16">
        <f>IF('2-定性盤查'!E63="是",IF(J62="CO2",O62,""),"")</f>
        <v>0</v>
      </c>
      <c r="AD62" s="17">
        <f>IF(AB62&lt;&gt;"",AB62/'6-彙總表'!$J$5,"")</f>
        <v>0</v>
      </c>
      <c r="AE62" s="10">
        <f>F56&amp;J56&amp;E56</f>
        <v>0</v>
      </c>
      <c r="AF62" s="10">
        <f>F56&amp;J56</f>
        <v>0</v>
      </c>
      <c r="AG62" s="10">
        <f>F56&amp;P56</f>
        <v>0</v>
      </c>
      <c r="AH62" s="10">
        <f>F56&amp;V56</f>
        <v>0</v>
      </c>
      <c r="AI62" s="10">
        <f>F56&amp;G56</f>
        <v>0</v>
      </c>
      <c r="AJ62" s="10">
        <f>F56&amp;G56</f>
        <v>0</v>
      </c>
      <c r="AK62" s="10">
        <f>F56&amp;G56</f>
        <v>0</v>
      </c>
      <c r="AL62" s="10">
        <f>F56&amp;J56&amp;G56&amp;E56</f>
        <v>0</v>
      </c>
      <c r="AM62" s="10">
        <f>IFERROR(ABS(AB56),"")</f>
        <v>0</v>
      </c>
    </row>
    <row r="63" spans="1:39" ht="30" customHeight="1">
      <c r="A63" s="8">
        <f>IF('2-定性盤查'!A64&lt;&gt;"",'2-定性盤查'!A64,"")</f>
        <v>0</v>
      </c>
      <c r="B63" s="8">
        <f>IF('2-定性盤查'!B64&lt;&gt;"",'2-定性盤查'!B64,"")</f>
        <v>0</v>
      </c>
      <c r="C63" s="8">
        <f>IF('2-定性盤查'!C64&lt;&gt;"",'2-定性盤查'!C64,"")</f>
        <v>0</v>
      </c>
      <c r="D63" s="8">
        <f>IF('2-定性盤查'!D64&lt;&gt;"",'2-定性盤查'!D64,"")</f>
        <v>0</v>
      </c>
      <c r="E63" s="8">
        <f>IF('2-定性盤查'!E64&lt;&gt;"",'2-定性盤查'!E64,"")</f>
        <v>0</v>
      </c>
      <c r="F63" s="8">
        <f>IF('2-定性盤查'!F64&lt;&gt;"",'2-定性盤查'!F64,"")</f>
        <v>0</v>
      </c>
      <c r="G63" s="8">
        <f>IF('2-定性盤查'!G64&lt;&gt;"",'2-定性盤查'!G64,"")</f>
        <v>0</v>
      </c>
      <c r="H63" s="11" t="s">
        <v>431</v>
      </c>
      <c r="I63" s="11" t="s">
        <v>450</v>
      </c>
      <c r="J63" s="8">
        <f>IF('2-定性盤查'!X64&lt;&gt;"",IF('2-定性盤查'!X64&lt;&gt;0,'2-定性盤查'!X64,""),"")</f>
        <v>0</v>
      </c>
      <c r="K63" s="15">
        <f>'3.1-排放係數'!F63</f>
        <v>0</v>
      </c>
      <c r="L63" s="11">
        <f>'3.1-排放係數'!G63</f>
        <v>0</v>
      </c>
      <c r="M63" s="16">
        <f>IF(J63="","",H63*K63)</f>
        <v>0</v>
      </c>
      <c r="N63" s="11">
        <f>'附表二、含氟氣體之GWP值'!G3</f>
        <v>0</v>
      </c>
      <c r="O63" s="16">
        <f>IF(M63="","",M63*N63)</f>
        <v>0</v>
      </c>
      <c r="P63" s="8">
        <f>IF('2-定性盤查'!Y64&lt;&gt;"",IF('2-定性盤查'!Y64&lt;&gt;0,'2-定性盤查'!Y64,""),"")</f>
        <v>0</v>
      </c>
      <c r="Q63" s="15">
        <f>IF('3.1-排放係數'!J63="", "", '3.1-排放係數'!J63)</f>
        <v>0</v>
      </c>
      <c r="R63" s="11">
        <f>IF(Q63="","",'3.1-排放係數'!K63)</f>
        <v>0</v>
      </c>
      <c r="S63" s="16">
        <f>IF(P63="","",H63*Q63)</f>
        <v>0</v>
      </c>
      <c r="T63" s="11">
        <f>IF(S63="", "", '附表二、含氟氣體之GWP值'!G4)</f>
        <v>0</v>
      </c>
      <c r="U63" s="16">
        <f>IF(S63="","",S63*T63)</f>
        <v>0</v>
      </c>
      <c r="V63" s="8">
        <f>IF('2-定性盤查'!Z64&lt;&gt;"",IF('2-定性盤查'!Z64&lt;&gt;0,'2-定性盤查'!Z64,""),"")</f>
        <v>0</v>
      </c>
      <c r="W63" s="15">
        <f>IF('3.1-排放係數'!N63 ="", "", '3.1-排放係數'!N63)</f>
        <v>0</v>
      </c>
      <c r="X63" s="11">
        <f>IF(W63="","",'3.1-排放係數'!O63)</f>
        <v>0</v>
      </c>
      <c r="Y63" s="16">
        <f>IF(V63="","",H63*W63)</f>
        <v>0</v>
      </c>
      <c r="Z63" s="11">
        <f>IF(Y63="", "", '附表二、含氟氣體之GWP值'!G5)</f>
        <v>0</v>
      </c>
      <c r="AA63" s="16">
        <f>IF(Y63="","",Y63*Z63)</f>
        <v>0</v>
      </c>
      <c r="AB63" s="16">
        <f>IF('2-定性盤查'!E64="是",IF(J63="CO2",SUM(U63,AA63),SUM(O63,U63,AA63)),IF(SUM(O63,U63,AA63)&lt;&gt;0,SUM(O63,U63,AA63),0))</f>
        <v>0</v>
      </c>
      <c r="AC63" s="16">
        <f>IF('2-定性盤查'!E64="是",IF(J63="CO2",O63,""),"")</f>
        <v>0</v>
      </c>
      <c r="AD63" s="17">
        <f>IF(AB63&lt;&gt;"",AB63/'6-彙總表'!$J$5,"")</f>
        <v>0</v>
      </c>
      <c r="AE63" s="10">
        <f>F57&amp;J57&amp;E57</f>
        <v>0</v>
      </c>
      <c r="AF63" s="10">
        <f>F57&amp;J57</f>
        <v>0</v>
      </c>
      <c r="AG63" s="10">
        <f>F57&amp;P57</f>
        <v>0</v>
      </c>
      <c r="AH63" s="10">
        <f>F57&amp;V57</f>
        <v>0</v>
      </c>
      <c r="AI63" s="10">
        <f>F57&amp;G57</f>
        <v>0</v>
      </c>
      <c r="AJ63" s="10">
        <f>F57&amp;G57</f>
        <v>0</v>
      </c>
      <c r="AK63" s="10">
        <f>F57&amp;G57</f>
        <v>0</v>
      </c>
      <c r="AL63" s="10">
        <f>F57&amp;J57&amp;G57&amp;E57</f>
        <v>0</v>
      </c>
      <c r="AM63" s="10">
        <f>IFERROR(ABS(AB57),"")</f>
        <v>0</v>
      </c>
    </row>
    <row r="64" spans="1:39" ht="30" customHeight="1">
      <c r="A64" s="8">
        <f>IF('2-定性盤查'!A65&lt;&gt;"",'2-定性盤查'!A65,"")</f>
        <v>0</v>
      </c>
      <c r="B64" s="8">
        <f>IF('2-定性盤查'!B65&lt;&gt;"",'2-定性盤查'!B65,"")</f>
        <v>0</v>
      </c>
      <c r="C64" s="8">
        <f>IF('2-定性盤查'!C65&lt;&gt;"",'2-定性盤查'!C65,"")</f>
        <v>0</v>
      </c>
      <c r="D64" s="8">
        <f>IF('2-定性盤查'!D65&lt;&gt;"",'2-定性盤查'!D65,"")</f>
        <v>0</v>
      </c>
      <c r="E64" s="8">
        <f>IF('2-定性盤查'!E65&lt;&gt;"",'2-定性盤查'!E65,"")</f>
        <v>0</v>
      </c>
      <c r="F64" s="8">
        <f>IF('2-定性盤查'!F65&lt;&gt;"",'2-定性盤查'!F65,"")</f>
        <v>0</v>
      </c>
      <c r="G64" s="8">
        <f>IF('2-定性盤查'!G65&lt;&gt;"",'2-定性盤查'!G65,"")</f>
        <v>0</v>
      </c>
      <c r="H64" s="11" t="s">
        <v>446</v>
      </c>
      <c r="I64" s="11" t="s">
        <v>456</v>
      </c>
      <c r="J64" s="8">
        <f>IF('2-定性盤查'!X65&lt;&gt;"",IF('2-定性盤查'!X65&lt;&gt;0,'2-定性盤查'!X65,""),"")</f>
        <v>0</v>
      </c>
      <c r="K64" s="15">
        <f>'3.1-排放係數'!F64</f>
        <v>0</v>
      </c>
      <c r="L64" s="11">
        <f>'3.1-排放係數'!G64</f>
        <v>0</v>
      </c>
      <c r="M64" s="16">
        <f>IF(J64="","",H64*K64)</f>
        <v>0</v>
      </c>
      <c r="N64" s="11">
        <f>'附表二、含氟氣體之GWP值'!G3</f>
        <v>0</v>
      </c>
      <c r="O64" s="16">
        <f>IF(M64="","",M64*N64)</f>
        <v>0</v>
      </c>
      <c r="P64" s="8">
        <f>IF('2-定性盤查'!Y65&lt;&gt;"",IF('2-定性盤查'!Y65&lt;&gt;0,'2-定性盤查'!Y65,""),"")</f>
        <v>0</v>
      </c>
      <c r="Q64" s="15">
        <f>IF('3.1-排放係數'!J64="", "", '3.1-排放係數'!J64)</f>
        <v>0</v>
      </c>
      <c r="R64" s="11">
        <f>IF(Q64="","",'3.1-排放係數'!K64)</f>
        <v>0</v>
      </c>
      <c r="S64" s="16">
        <f>IF(P64="","",H64*Q64)</f>
        <v>0</v>
      </c>
      <c r="T64" s="11">
        <f>IF(S64="", "", '附表二、含氟氣體之GWP值'!G4)</f>
        <v>0</v>
      </c>
      <c r="U64" s="16">
        <f>IF(S64="","",S64*T64)</f>
        <v>0</v>
      </c>
      <c r="V64" s="8">
        <f>IF('2-定性盤查'!Z65&lt;&gt;"",IF('2-定性盤查'!Z65&lt;&gt;0,'2-定性盤查'!Z65,""),"")</f>
        <v>0</v>
      </c>
      <c r="W64" s="15">
        <f>IF('3.1-排放係數'!N64 ="", "", '3.1-排放係數'!N64)</f>
        <v>0</v>
      </c>
      <c r="X64" s="11">
        <f>IF(W64="","",'3.1-排放係數'!O64)</f>
        <v>0</v>
      </c>
      <c r="Y64" s="16">
        <f>IF(V64="","",H64*W64)</f>
        <v>0</v>
      </c>
      <c r="Z64" s="11">
        <f>IF(Y64="", "", '附表二、含氟氣體之GWP值'!G5)</f>
        <v>0</v>
      </c>
      <c r="AA64" s="16">
        <f>IF(Y64="","",Y64*Z64)</f>
        <v>0</v>
      </c>
      <c r="AB64" s="16">
        <f>IF('2-定性盤查'!E65="是",IF(J64="CO2",SUM(U64,AA64),SUM(O64,U64,AA64)),IF(SUM(O64,U64,AA64)&lt;&gt;0,SUM(O64,U64,AA64),0))</f>
        <v>0</v>
      </c>
      <c r="AC64" s="16">
        <f>IF('2-定性盤查'!E65="是",IF(J64="CO2",O64,""),"")</f>
        <v>0</v>
      </c>
      <c r="AD64" s="17">
        <f>IF(AB64&lt;&gt;"",AB64/'6-彙總表'!$J$5,"")</f>
        <v>0</v>
      </c>
      <c r="AE64" s="10">
        <f>F58&amp;J58&amp;E58</f>
        <v>0</v>
      </c>
      <c r="AF64" s="10">
        <f>F58&amp;J58</f>
        <v>0</v>
      </c>
      <c r="AG64" s="10">
        <f>F58&amp;P58</f>
        <v>0</v>
      </c>
      <c r="AH64" s="10">
        <f>F58&amp;V58</f>
        <v>0</v>
      </c>
      <c r="AI64" s="10">
        <f>F58&amp;G58</f>
        <v>0</v>
      </c>
      <c r="AJ64" s="10">
        <f>F58&amp;G58</f>
        <v>0</v>
      </c>
      <c r="AK64" s="10">
        <f>F58&amp;G58</f>
        <v>0</v>
      </c>
      <c r="AL64" s="10">
        <f>F58&amp;J58&amp;G58&amp;E58</f>
        <v>0</v>
      </c>
      <c r="AM64" s="10">
        <f>IFERROR(ABS(AB58),"")</f>
        <v>0</v>
      </c>
    </row>
    <row r="65" spans="1:39" ht="30" customHeight="1">
      <c r="A65" s="8">
        <f>IF('2-定性盤查'!A66&lt;&gt;"",'2-定性盤查'!A66,"")</f>
        <v>0</v>
      </c>
      <c r="B65" s="8">
        <f>IF('2-定性盤查'!B66&lt;&gt;"",'2-定性盤查'!B66,"")</f>
        <v>0</v>
      </c>
      <c r="C65" s="8">
        <f>IF('2-定性盤查'!C66&lt;&gt;"",'2-定性盤查'!C66,"")</f>
        <v>0</v>
      </c>
      <c r="D65" s="8">
        <f>IF('2-定性盤查'!D66&lt;&gt;"",'2-定性盤查'!D66,"")</f>
        <v>0</v>
      </c>
      <c r="E65" s="8">
        <f>IF('2-定性盤查'!E66&lt;&gt;"",'2-定性盤查'!E66,"")</f>
        <v>0</v>
      </c>
      <c r="F65" s="8">
        <f>IF('2-定性盤查'!F66&lt;&gt;"",'2-定性盤查'!F66,"")</f>
        <v>0</v>
      </c>
      <c r="G65" s="8">
        <f>IF('2-定性盤查'!G66&lt;&gt;"",'2-定性盤查'!G66,"")</f>
        <v>0</v>
      </c>
      <c r="H65" s="11" t="s">
        <v>426</v>
      </c>
      <c r="I65" s="11" t="s">
        <v>450</v>
      </c>
      <c r="J65" s="8">
        <f>IF('2-定性盤查'!X66&lt;&gt;"",IF('2-定性盤查'!X66&lt;&gt;0,'2-定性盤查'!X66,""),"")</f>
        <v>0</v>
      </c>
      <c r="K65" s="15">
        <f>'3.1-排放係數'!F65</f>
        <v>0</v>
      </c>
      <c r="L65" s="11">
        <f>'3.1-排放係數'!G65</f>
        <v>0</v>
      </c>
      <c r="M65" s="16">
        <f>IF(J65="","",H65*K65)</f>
        <v>0</v>
      </c>
      <c r="N65" s="11">
        <f>'附表二、含氟氣體之GWP值'!G3</f>
        <v>0</v>
      </c>
      <c r="O65" s="16">
        <f>IF(M65="","",M65*N65)</f>
        <v>0</v>
      </c>
      <c r="P65" s="8">
        <f>IF('2-定性盤查'!Y66&lt;&gt;"",IF('2-定性盤查'!Y66&lt;&gt;0,'2-定性盤查'!Y66,""),"")</f>
        <v>0</v>
      </c>
      <c r="Q65" s="15">
        <f>IF('3.1-排放係數'!J65="", "", '3.1-排放係數'!J65)</f>
        <v>0</v>
      </c>
      <c r="R65" s="11">
        <f>IF(Q65="","",'3.1-排放係數'!K65)</f>
        <v>0</v>
      </c>
      <c r="S65" s="16">
        <f>IF(P65="","",H65*Q65)</f>
        <v>0</v>
      </c>
      <c r="T65" s="11">
        <f>IF(S65="", "", '附表二、含氟氣體之GWP值'!G4)</f>
        <v>0</v>
      </c>
      <c r="U65" s="16">
        <f>IF(S65="","",S65*T65)</f>
        <v>0</v>
      </c>
      <c r="V65" s="8">
        <f>IF('2-定性盤查'!Z66&lt;&gt;"",IF('2-定性盤查'!Z66&lt;&gt;0,'2-定性盤查'!Z66,""),"")</f>
        <v>0</v>
      </c>
      <c r="W65" s="15">
        <f>IF('3.1-排放係數'!N65 ="", "", '3.1-排放係數'!N65)</f>
        <v>0</v>
      </c>
      <c r="X65" s="11">
        <f>IF(W65="","",'3.1-排放係數'!O65)</f>
        <v>0</v>
      </c>
      <c r="Y65" s="16">
        <f>IF(V65="","",H65*W65)</f>
        <v>0</v>
      </c>
      <c r="Z65" s="11">
        <f>IF(Y65="", "", '附表二、含氟氣體之GWP值'!G5)</f>
        <v>0</v>
      </c>
      <c r="AA65" s="16">
        <f>IF(Y65="","",Y65*Z65)</f>
        <v>0</v>
      </c>
      <c r="AB65" s="16">
        <f>IF('2-定性盤查'!E66="是",IF(J65="CO2",SUM(U65,AA65),SUM(O65,U65,AA65)),IF(SUM(O65,U65,AA65)&lt;&gt;0,SUM(O65,U65,AA65),0))</f>
        <v>0</v>
      </c>
      <c r="AC65" s="16">
        <f>IF('2-定性盤查'!E66="是",IF(J65="CO2",O65,""),"")</f>
        <v>0</v>
      </c>
      <c r="AD65" s="17">
        <f>IF(AB65&lt;&gt;"",AB65/'6-彙總表'!$J$5,"")</f>
        <v>0</v>
      </c>
      <c r="AE65" s="10">
        <f>F59&amp;J59&amp;E59</f>
        <v>0</v>
      </c>
      <c r="AF65" s="10">
        <f>F59&amp;J59</f>
        <v>0</v>
      </c>
      <c r="AG65" s="10">
        <f>F59&amp;P59</f>
        <v>0</v>
      </c>
      <c r="AH65" s="10">
        <f>F59&amp;V59</f>
        <v>0</v>
      </c>
      <c r="AI65" s="10">
        <f>F59&amp;G59</f>
        <v>0</v>
      </c>
      <c r="AJ65" s="10">
        <f>F59&amp;G59</f>
        <v>0</v>
      </c>
      <c r="AK65" s="10">
        <f>F59&amp;G59</f>
        <v>0</v>
      </c>
      <c r="AL65" s="10">
        <f>F59&amp;J59&amp;G59&amp;E59</f>
        <v>0</v>
      </c>
      <c r="AM65" s="10">
        <f>IFERROR(ABS(AB59),"")</f>
        <v>0</v>
      </c>
    </row>
    <row r="66" spans="1:39" ht="30" customHeight="1">
      <c r="A66" s="8">
        <f>IF('2-定性盤查'!A67&lt;&gt;"",'2-定性盤查'!A67,"")</f>
        <v>0</v>
      </c>
      <c r="B66" s="8">
        <f>IF('2-定性盤查'!B67&lt;&gt;"",'2-定性盤查'!B67,"")</f>
        <v>0</v>
      </c>
      <c r="C66" s="8">
        <f>IF('2-定性盤查'!C67&lt;&gt;"",'2-定性盤查'!C67,"")</f>
        <v>0</v>
      </c>
      <c r="D66" s="8">
        <f>IF('2-定性盤查'!D67&lt;&gt;"",'2-定性盤查'!D67,"")</f>
        <v>0</v>
      </c>
      <c r="E66" s="8">
        <f>IF('2-定性盤查'!E67&lt;&gt;"",'2-定性盤查'!E67,"")</f>
        <v>0</v>
      </c>
      <c r="F66" s="8">
        <f>IF('2-定性盤查'!F67&lt;&gt;"",'2-定性盤查'!F67,"")</f>
        <v>0</v>
      </c>
      <c r="G66" s="8">
        <f>IF('2-定性盤查'!G67&lt;&gt;"",'2-定性盤查'!G67,"")</f>
        <v>0</v>
      </c>
      <c r="H66" s="11" t="s">
        <v>431</v>
      </c>
      <c r="I66" s="11" t="s">
        <v>451</v>
      </c>
      <c r="J66" s="8">
        <f>IF('2-定性盤查'!X67&lt;&gt;"",IF('2-定性盤查'!X67&lt;&gt;0,'2-定性盤查'!X67,""),"")</f>
        <v>0</v>
      </c>
      <c r="K66" s="15">
        <f>'3.1-排放係數'!F66</f>
        <v>0</v>
      </c>
      <c r="L66" s="11">
        <f>'3.1-排放係數'!G66</f>
        <v>0</v>
      </c>
      <c r="M66" s="16">
        <f>IF(J66="","",H66*K66)</f>
        <v>0</v>
      </c>
      <c r="N66" s="11">
        <f>'附表二、含氟氣體之GWP值'!G3</f>
        <v>0</v>
      </c>
      <c r="O66" s="16">
        <f>IF(M66="","",M66*N66)</f>
        <v>0</v>
      </c>
      <c r="P66" s="8">
        <f>IF('2-定性盤查'!Y67&lt;&gt;"",IF('2-定性盤查'!Y67&lt;&gt;0,'2-定性盤查'!Y67,""),"")</f>
        <v>0</v>
      </c>
      <c r="Q66" s="15">
        <f>IF('3.1-排放係數'!J66="", "", '3.1-排放係數'!J66)</f>
        <v>0</v>
      </c>
      <c r="R66" s="11">
        <f>IF(Q66="","",'3.1-排放係數'!K66)</f>
        <v>0</v>
      </c>
      <c r="S66" s="16">
        <f>IF(P66="","",H66*Q66)</f>
        <v>0</v>
      </c>
      <c r="T66" s="11">
        <f>IF(S66="", "", '附表二、含氟氣體之GWP值'!G4)</f>
        <v>0</v>
      </c>
      <c r="U66" s="16">
        <f>IF(S66="","",S66*T66)</f>
        <v>0</v>
      </c>
      <c r="V66" s="8">
        <f>IF('2-定性盤查'!Z67&lt;&gt;"",IF('2-定性盤查'!Z67&lt;&gt;0,'2-定性盤查'!Z67,""),"")</f>
        <v>0</v>
      </c>
      <c r="W66" s="15">
        <f>IF('3.1-排放係數'!N66 ="", "", '3.1-排放係數'!N66)</f>
        <v>0</v>
      </c>
      <c r="X66" s="11">
        <f>IF(W66="","",'3.1-排放係數'!O66)</f>
        <v>0</v>
      </c>
      <c r="Y66" s="16">
        <f>IF(V66="","",H66*W66)</f>
        <v>0</v>
      </c>
      <c r="Z66" s="11">
        <f>IF(Y66="", "", '附表二、含氟氣體之GWP值'!G5)</f>
        <v>0</v>
      </c>
      <c r="AA66" s="16">
        <f>IF(Y66="","",Y66*Z66)</f>
        <v>0</v>
      </c>
      <c r="AB66" s="16">
        <f>IF('2-定性盤查'!E67="是",IF(J66="CO2",SUM(U66,AA66),SUM(O66,U66,AA66)),IF(SUM(O66,U66,AA66)&lt;&gt;0,SUM(O66,U66,AA66),0))</f>
        <v>0</v>
      </c>
      <c r="AC66" s="16">
        <f>IF('2-定性盤查'!E67="是",IF(J66="CO2",O66,""),"")</f>
        <v>0</v>
      </c>
      <c r="AD66" s="17">
        <f>IF(AB66&lt;&gt;"",AB66/'6-彙總表'!$J$5,"")</f>
        <v>0</v>
      </c>
      <c r="AE66" s="10">
        <f>F60&amp;J60&amp;E60</f>
        <v>0</v>
      </c>
      <c r="AF66" s="10">
        <f>F60&amp;J60</f>
        <v>0</v>
      </c>
      <c r="AG66" s="10">
        <f>F60&amp;P60</f>
        <v>0</v>
      </c>
      <c r="AH66" s="10">
        <f>F60&amp;V60</f>
        <v>0</v>
      </c>
      <c r="AI66" s="10">
        <f>F60&amp;G60</f>
        <v>0</v>
      </c>
      <c r="AJ66" s="10">
        <f>F60&amp;G60</f>
        <v>0</v>
      </c>
      <c r="AK66" s="10">
        <f>F60&amp;G60</f>
        <v>0</v>
      </c>
      <c r="AL66" s="10">
        <f>F60&amp;J60&amp;G60&amp;E60</f>
        <v>0</v>
      </c>
      <c r="AM66" s="10">
        <f>IFERROR(ABS(AB60),"")</f>
        <v>0</v>
      </c>
    </row>
    <row r="67" spans="1:39" ht="30" customHeight="1">
      <c r="A67" s="8">
        <f>IF('2-定性盤查'!A68&lt;&gt;"",'2-定性盤查'!A68,"")</f>
        <v>0</v>
      </c>
      <c r="B67" s="8">
        <f>IF('2-定性盤查'!B68&lt;&gt;"",'2-定性盤查'!B68,"")</f>
        <v>0</v>
      </c>
      <c r="C67" s="8">
        <f>IF('2-定性盤查'!C68&lt;&gt;"",'2-定性盤查'!C68,"")</f>
        <v>0</v>
      </c>
      <c r="D67" s="8">
        <f>IF('2-定性盤查'!D68&lt;&gt;"",'2-定性盤查'!D68,"")</f>
        <v>0</v>
      </c>
      <c r="E67" s="8">
        <f>IF('2-定性盤查'!E68&lt;&gt;"",'2-定性盤查'!E68,"")</f>
        <v>0</v>
      </c>
      <c r="F67" s="8">
        <f>IF('2-定性盤查'!F68&lt;&gt;"",'2-定性盤查'!F68,"")</f>
        <v>0</v>
      </c>
      <c r="G67" s="8">
        <f>IF('2-定性盤查'!G68&lt;&gt;"",'2-定性盤查'!G68,"")</f>
        <v>0</v>
      </c>
      <c r="H67" s="11" t="s">
        <v>457</v>
      </c>
      <c r="I67" s="11" t="s">
        <v>430</v>
      </c>
      <c r="J67" s="8">
        <f>IF('2-定性盤查'!X68&lt;&gt;"",IF('2-定性盤查'!X68&lt;&gt;0,'2-定性盤查'!X68,""),"")</f>
        <v>0</v>
      </c>
      <c r="K67" s="15">
        <f>'3.1-排放係數'!F67</f>
        <v>0</v>
      </c>
      <c r="L67" s="11">
        <f>'3.1-排放係數'!G67</f>
        <v>0</v>
      </c>
      <c r="M67" s="16">
        <f>IF(J67="","",H67*K67)</f>
        <v>0</v>
      </c>
      <c r="N67" s="11">
        <f>'附表二、含氟氣體之GWP值'!G3</f>
        <v>0</v>
      </c>
      <c r="O67" s="16">
        <f>IF(M67="","",M67*N67)</f>
        <v>0</v>
      </c>
      <c r="P67" s="8">
        <f>IF('2-定性盤查'!Y68&lt;&gt;"",IF('2-定性盤查'!Y68&lt;&gt;0,'2-定性盤查'!Y68,""),"")</f>
        <v>0</v>
      </c>
      <c r="Q67" s="15">
        <f>IF('3.1-排放係數'!J67="", "", '3.1-排放係數'!J67)</f>
        <v>0</v>
      </c>
      <c r="R67" s="11">
        <f>IF(Q67="","",'3.1-排放係數'!K67)</f>
        <v>0</v>
      </c>
      <c r="S67" s="16">
        <f>IF(P67="","",H67*Q67)</f>
        <v>0</v>
      </c>
      <c r="T67" s="11">
        <f>IF(S67="", "", '附表二、含氟氣體之GWP值'!G4)</f>
        <v>0</v>
      </c>
      <c r="U67" s="16">
        <f>IF(S67="","",S67*T67)</f>
        <v>0</v>
      </c>
      <c r="V67" s="8">
        <f>IF('2-定性盤查'!Z68&lt;&gt;"",IF('2-定性盤查'!Z68&lt;&gt;0,'2-定性盤查'!Z68,""),"")</f>
        <v>0</v>
      </c>
      <c r="W67" s="15">
        <f>IF('3.1-排放係數'!N67 ="", "", '3.1-排放係數'!N67)</f>
        <v>0</v>
      </c>
      <c r="X67" s="11">
        <f>IF(W67="","",'3.1-排放係數'!O67)</f>
        <v>0</v>
      </c>
      <c r="Y67" s="16">
        <f>IF(V67="","",H67*W67)</f>
        <v>0</v>
      </c>
      <c r="Z67" s="11">
        <f>IF(Y67="", "", '附表二、含氟氣體之GWP值'!G5)</f>
        <v>0</v>
      </c>
      <c r="AA67" s="16">
        <f>IF(Y67="","",Y67*Z67)</f>
        <v>0</v>
      </c>
      <c r="AB67" s="16">
        <f>IF('2-定性盤查'!E68="是",IF(J67="CO2",SUM(U67,AA67),SUM(O67,U67,AA67)),IF(SUM(O67,U67,AA67)&lt;&gt;0,SUM(O67,U67,AA67),0))</f>
        <v>0</v>
      </c>
      <c r="AC67" s="16">
        <f>IF('2-定性盤查'!E68="是",IF(J67="CO2",O67,""),"")</f>
        <v>0</v>
      </c>
      <c r="AD67" s="17">
        <f>IF(AB67&lt;&gt;"",AB67/'6-彙總表'!$J$5,"")</f>
        <v>0</v>
      </c>
      <c r="AE67" s="10">
        <f>F61&amp;J61&amp;E61</f>
        <v>0</v>
      </c>
      <c r="AF67" s="10">
        <f>F61&amp;J61</f>
        <v>0</v>
      </c>
      <c r="AG67" s="10">
        <f>F61&amp;P61</f>
        <v>0</v>
      </c>
      <c r="AH67" s="10">
        <f>F61&amp;V61</f>
        <v>0</v>
      </c>
      <c r="AI67" s="10">
        <f>F61&amp;G61</f>
        <v>0</v>
      </c>
      <c r="AJ67" s="10">
        <f>F61&amp;G61</f>
        <v>0</v>
      </c>
      <c r="AK67" s="10">
        <f>F61&amp;G61</f>
        <v>0</v>
      </c>
      <c r="AL67" s="10">
        <f>F61&amp;J61&amp;G61&amp;E61</f>
        <v>0</v>
      </c>
      <c r="AM67" s="10">
        <f>IFERROR(ABS(AB61),"")</f>
        <v>0</v>
      </c>
    </row>
    <row r="68" spans="1:39" ht="30" customHeight="1">
      <c r="A68" s="8">
        <f>IF('2-定性盤查'!A69&lt;&gt;"",'2-定性盤查'!A69,"")</f>
        <v>0</v>
      </c>
      <c r="B68" s="8">
        <f>IF('2-定性盤查'!B69&lt;&gt;"",'2-定性盤查'!B69,"")</f>
        <v>0</v>
      </c>
      <c r="C68" s="8">
        <f>IF('2-定性盤查'!C69&lt;&gt;"",'2-定性盤查'!C69,"")</f>
        <v>0</v>
      </c>
      <c r="D68" s="8">
        <f>IF('2-定性盤查'!D69&lt;&gt;"",'2-定性盤查'!D69,"")</f>
        <v>0</v>
      </c>
      <c r="E68" s="8">
        <f>IF('2-定性盤查'!E69&lt;&gt;"",'2-定性盤查'!E69,"")</f>
        <v>0</v>
      </c>
      <c r="F68" s="8">
        <f>IF('2-定性盤查'!F69&lt;&gt;"",'2-定性盤查'!F69,"")</f>
        <v>0</v>
      </c>
      <c r="G68" s="8">
        <f>IF('2-定性盤查'!G69&lt;&gt;"",'2-定性盤查'!G69,"")</f>
        <v>0</v>
      </c>
      <c r="H68" s="11" t="s">
        <v>436</v>
      </c>
      <c r="I68" s="11" t="s">
        <v>430</v>
      </c>
      <c r="J68" s="8">
        <f>IF('2-定性盤查'!X69&lt;&gt;"",IF('2-定性盤查'!X69&lt;&gt;0,'2-定性盤查'!X69,""),"")</f>
        <v>0</v>
      </c>
      <c r="K68" s="15">
        <f>'3.1-排放係數'!F68</f>
        <v>0</v>
      </c>
      <c r="L68" s="11">
        <f>'3.1-排放係數'!G68</f>
        <v>0</v>
      </c>
      <c r="M68" s="16">
        <f>IF(J68="","",H68*K68)</f>
        <v>0</v>
      </c>
      <c r="N68" s="11">
        <f>'附表二、含氟氣體之GWP值'!G3</f>
        <v>0</v>
      </c>
      <c r="O68" s="16">
        <f>IF(M68="","",M68*N68)</f>
        <v>0</v>
      </c>
      <c r="P68" s="8">
        <f>IF('2-定性盤查'!Y69&lt;&gt;"",IF('2-定性盤查'!Y69&lt;&gt;0,'2-定性盤查'!Y69,""),"")</f>
        <v>0</v>
      </c>
      <c r="Q68" s="15">
        <f>IF('3.1-排放係數'!J68="", "", '3.1-排放係數'!J68)</f>
        <v>0</v>
      </c>
      <c r="R68" s="11">
        <f>IF(Q68="","",'3.1-排放係數'!K68)</f>
        <v>0</v>
      </c>
      <c r="S68" s="16">
        <f>IF(P68="","",H68*Q68)</f>
        <v>0</v>
      </c>
      <c r="T68" s="11">
        <f>IF(S68="", "", '附表二、含氟氣體之GWP值'!G4)</f>
        <v>0</v>
      </c>
      <c r="U68" s="16">
        <f>IF(S68="","",S68*T68)</f>
        <v>0</v>
      </c>
      <c r="V68" s="8">
        <f>IF('2-定性盤查'!Z69&lt;&gt;"",IF('2-定性盤查'!Z69&lt;&gt;0,'2-定性盤查'!Z69,""),"")</f>
        <v>0</v>
      </c>
      <c r="W68" s="15">
        <f>IF('3.1-排放係數'!N68 ="", "", '3.1-排放係數'!N68)</f>
        <v>0</v>
      </c>
      <c r="X68" s="11">
        <f>IF(W68="","",'3.1-排放係數'!O68)</f>
        <v>0</v>
      </c>
      <c r="Y68" s="16">
        <f>IF(V68="","",H68*W68)</f>
        <v>0</v>
      </c>
      <c r="Z68" s="11">
        <f>IF(Y68="", "", '附表二、含氟氣體之GWP值'!G5)</f>
        <v>0</v>
      </c>
      <c r="AA68" s="16">
        <f>IF(Y68="","",Y68*Z68)</f>
        <v>0</v>
      </c>
      <c r="AB68" s="16">
        <f>IF('2-定性盤查'!E69="是",IF(J68="CO2",SUM(U68,AA68),SUM(O68,U68,AA68)),IF(SUM(O68,U68,AA68)&lt;&gt;0,SUM(O68,U68,AA68),0))</f>
        <v>0</v>
      </c>
      <c r="AC68" s="16">
        <f>IF('2-定性盤查'!E69="是",IF(J68="CO2",O68,""),"")</f>
        <v>0</v>
      </c>
      <c r="AD68" s="17">
        <f>IF(AB68&lt;&gt;"",AB68/'6-彙總表'!$J$5,"")</f>
        <v>0</v>
      </c>
      <c r="AE68" s="10">
        <f>F62&amp;J62&amp;E62</f>
        <v>0</v>
      </c>
      <c r="AF68" s="10">
        <f>F62&amp;J62</f>
        <v>0</v>
      </c>
      <c r="AG68" s="10">
        <f>F62&amp;P62</f>
        <v>0</v>
      </c>
      <c r="AH68" s="10">
        <f>F62&amp;V62</f>
        <v>0</v>
      </c>
      <c r="AI68" s="10">
        <f>F62&amp;G62</f>
        <v>0</v>
      </c>
      <c r="AJ68" s="10">
        <f>F62&amp;G62</f>
        <v>0</v>
      </c>
      <c r="AK68" s="10">
        <f>F62&amp;G62</f>
        <v>0</v>
      </c>
      <c r="AL68" s="10">
        <f>F62&amp;J62&amp;G62&amp;E62</f>
        <v>0</v>
      </c>
      <c r="AM68" s="10">
        <f>IFERROR(ABS(AB62),"")</f>
        <v>0</v>
      </c>
    </row>
    <row r="69" spans="1:39" ht="30" customHeight="1">
      <c r="A69" s="8">
        <f>IF('2-定性盤查'!A70&lt;&gt;"",'2-定性盤查'!A70,"")</f>
        <v>0</v>
      </c>
      <c r="B69" s="8">
        <f>IF('2-定性盤查'!B70&lt;&gt;"",'2-定性盤查'!B70,"")</f>
        <v>0</v>
      </c>
      <c r="C69" s="8">
        <f>IF('2-定性盤查'!C70&lt;&gt;"",'2-定性盤查'!C70,"")</f>
        <v>0</v>
      </c>
      <c r="D69" s="8">
        <f>IF('2-定性盤查'!D70&lt;&gt;"",'2-定性盤查'!D70,"")</f>
        <v>0</v>
      </c>
      <c r="E69" s="8">
        <f>IF('2-定性盤查'!E70&lt;&gt;"",'2-定性盤查'!E70,"")</f>
        <v>0</v>
      </c>
      <c r="F69" s="8">
        <f>IF('2-定性盤查'!F70&lt;&gt;"",'2-定性盤查'!F70,"")</f>
        <v>0</v>
      </c>
      <c r="G69" s="8">
        <f>IF('2-定性盤查'!G70&lt;&gt;"",'2-定性盤查'!G70,"")</f>
        <v>0</v>
      </c>
      <c r="H69" s="11" t="s">
        <v>431</v>
      </c>
      <c r="I69" s="11" t="s">
        <v>430</v>
      </c>
      <c r="J69" s="8">
        <f>IF('2-定性盤查'!X70&lt;&gt;"",IF('2-定性盤查'!X70&lt;&gt;0,'2-定性盤查'!X70,""),"")</f>
        <v>0</v>
      </c>
      <c r="K69" s="15">
        <f>'3.1-排放係數'!F69</f>
        <v>0</v>
      </c>
      <c r="L69" s="11">
        <f>'3.1-排放係數'!G69</f>
        <v>0</v>
      </c>
      <c r="M69" s="16">
        <f>IF(J69="","",H69*K69)</f>
        <v>0</v>
      </c>
      <c r="N69" s="11">
        <f>'附表二、含氟氣體之GWP值'!G3</f>
        <v>0</v>
      </c>
      <c r="O69" s="16">
        <f>IF(M69="","",M69*N69)</f>
        <v>0</v>
      </c>
      <c r="P69" s="8">
        <f>IF('2-定性盤查'!Y70&lt;&gt;"",IF('2-定性盤查'!Y70&lt;&gt;0,'2-定性盤查'!Y70,""),"")</f>
        <v>0</v>
      </c>
      <c r="Q69" s="15">
        <f>IF('3.1-排放係數'!J69="", "", '3.1-排放係數'!J69)</f>
        <v>0</v>
      </c>
      <c r="R69" s="11">
        <f>IF(Q69="","",'3.1-排放係數'!K69)</f>
        <v>0</v>
      </c>
      <c r="S69" s="16">
        <f>IF(P69="","",H69*Q69)</f>
        <v>0</v>
      </c>
      <c r="T69" s="11">
        <f>IF(S69="", "", '附表二、含氟氣體之GWP值'!G4)</f>
        <v>0</v>
      </c>
      <c r="U69" s="16">
        <f>IF(S69="","",S69*T69)</f>
        <v>0</v>
      </c>
      <c r="V69" s="8">
        <f>IF('2-定性盤查'!Z70&lt;&gt;"",IF('2-定性盤查'!Z70&lt;&gt;0,'2-定性盤查'!Z70,""),"")</f>
        <v>0</v>
      </c>
      <c r="W69" s="15">
        <f>IF('3.1-排放係數'!N69 ="", "", '3.1-排放係數'!N69)</f>
        <v>0</v>
      </c>
      <c r="X69" s="11">
        <f>IF(W69="","",'3.1-排放係數'!O69)</f>
        <v>0</v>
      </c>
      <c r="Y69" s="16">
        <f>IF(V69="","",H69*W69)</f>
        <v>0</v>
      </c>
      <c r="Z69" s="11">
        <f>IF(Y69="", "", '附表二、含氟氣體之GWP值'!G5)</f>
        <v>0</v>
      </c>
      <c r="AA69" s="16">
        <f>IF(Y69="","",Y69*Z69)</f>
        <v>0</v>
      </c>
      <c r="AB69" s="16">
        <f>IF('2-定性盤查'!E70="是",IF(J69="CO2",SUM(U69,AA69),SUM(O69,U69,AA69)),IF(SUM(O69,U69,AA69)&lt;&gt;0,SUM(O69,U69,AA69),0))</f>
        <v>0</v>
      </c>
      <c r="AC69" s="16">
        <f>IF('2-定性盤查'!E70="是",IF(J69="CO2",O69,""),"")</f>
        <v>0</v>
      </c>
      <c r="AD69" s="17">
        <f>IF(AB69&lt;&gt;"",AB69/'6-彙總表'!$J$5,"")</f>
        <v>0</v>
      </c>
      <c r="AE69" s="10">
        <f>F63&amp;J63&amp;E63</f>
        <v>0</v>
      </c>
      <c r="AF69" s="10">
        <f>F63&amp;J63</f>
        <v>0</v>
      </c>
      <c r="AG69" s="10">
        <f>F63&amp;P63</f>
        <v>0</v>
      </c>
      <c r="AH69" s="10">
        <f>F63&amp;V63</f>
        <v>0</v>
      </c>
      <c r="AI69" s="10">
        <f>F63&amp;G63</f>
        <v>0</v>
      </c>
      <c r="AJ69" s="10">
        <f>F63&amp;G63</f>
        <v>0</v>
      </c>
      <c r="AK69" s="10">
        <f>F63&amp;G63</f>
        <v>0</v>
      </c>
      <c r="AL69" s="10">
        <f>F63&amp;J63&amp;G63&amp;E63</f>
        <v>0</v>
      </c>
      <c r="AM69" s="10">
        <f>IFERROR(ABS(AB63),"")</f>
        <v>0</v>
      </c>
    </row>
    <row r="70" spans="1:39" ht="30" customHeight="1">
      <c r="A70" s="8">
        <f>IF('2-定性盤查'!A71&lt;&gt;"",'2-定性盤查'!A71,"")</f>
        <v>0</v>
      </c>
      <c r="B70" s="8">
        <f>IF('2-定性盤查'!B71&lt;&gt;"",'2-定性盤查'!B71,"")</f>
        <v>0</v>
      </c>
      <c r="C70" s="8">
        <f>IF('2-定性盤查'!C71&lt;&gt;"",'2-定性盤查'!C71,"")</f>
        <v>0</v>
      </c>
      <c r="D70" s="8">
        <f>IF('2-定性盤查'!D71&lt;&gt;"",'2-定性盤查'!D71,"")</f>
        <v>0</v>
      </c>
      <c r="E70" s="8">
        <f>IF('2-定性盤查'!E71&lt;&gt;"",'2-定性盤查'!E71,"")</f>
        <v>0</v>
      </c>
      <c r="F70" s="8">
        <f>IF('2-定性盤查'!F71&lt;&gt;"",'2-定性盤查'!F71,"")</f>
        <v>0</v>
      </c>
      <c r="G70" s="8">
        <f>IF('2-定性盤查'!G71&lt;&gt;"",'2-定性盤查'!G71,"")</f>
        <v>0</v>
      </c>
      <c r="H70" s="11" t="s">
        <v>431</v>
      </c>
      <c r="I70" s="11" t="s">
        <v>430</v>
      </c>
      <c r="J70" s="8">
        <f>IF('2-定性盤查'!X71&lt;&gt;"",IF('2-定性盤查'!X71&lt;&gt;0,'2-定性盤查'!X71,""),"")</f>
        <v>0</v>
      </c>
      <c r="K70" s="15">
        <f>'3.1-排放係數'!F70</f>
        <v>0</v>
      </c>
      <c r="L70" s="11">
        <f>'3.1-排放係數'!G70</f>
        <v>0</v>
      </c>
      <c r="M70" s="16">
        <f>IF(J70="","",H70*K70)</f>
        <v>0</v>
      </c>
      <c r="N70" s="11">
        <f>'附表二、含氟氣體之GWP值'!G3</f>
        <v>0</v>
      </c>
      <c r="O70" s="16">
        <f>IF(M70="","",M70*N70)</f>
        <v>0</v>
      </c>
      <c r="P70" s="8">
        <f>IF('2-定性盤查'!Y71&lt;&gt;"",IF('2-定性盤查'!Y71&lt;&gt;0,'2-定性盤查'!Y71,""),"")</f>
        <v>0</v>
      </c>
      <c r="Q70" s="15">
        <f>IF('3.1-排放係數'!J70="", "", '3.1-排放係數'!J70)</f>
        <v>0</v>
      </c>
      <c r="R70" s="11">
        <f>IF(Q70="","",'3.1-排放係數'!K70)</f>
        <v>0</v>
      </c>
      <c r="S70" s="16">
        <f>IF(P70="","",H70*Q70)</f>
        <v>0</v>
      </c>
      <c r="T70" s="11">
        <f>IF(S70="", "", '附表二、含氟氣體之GWP值'!G4)</f>
        <v>0</v>
      </c>
      <c r="U70" s="16">
        <f>IF(S70="","",S70*T70)</f>
        <v>0</v>
      </c>
      <c r="V70" s="8">
        <f>IF('2-定性盤查'!Z71&lt;&gt;"",IF('2-定性盤查'!Z71&lt;&gt;0,'2-定性盤查'!Z71,""),"")</f>
        <v>0</v>
      </c>
      <c r="W70" s="15">
        <f>IF('3.1-排放係數'!N70 ="", "", '3.1-排放係數'!N70)</f>
        <v>0</v>
      </c>
      <c r="X70" s="11">
        <f>IF(W70="","",'3.1-排放係數'!O70)</f>
        <v>0</v>
      </c>
      <c r="Y70" s="16">
        <f>IF(V70="","",H70*W70)</f>
        <v>0</v>
      </c>
      <c r="Z70" s="11">
        <f>IF(Y70="", "", '附表二、含氟氣體之GWP值'!G5)</f>
        <v>0</v>
      </c>
      <c r="AA70" s="16">
        <f>IF(Y70="","",Y70*Z70)</f>
        <v>0</v>
      </c>
      <c r="AB70" s="16">
        <f>IF('2-定性盤查'!E71="是",IF(J70="CO2",SUM(U70,AA70),SUM(O70,U70,AA70)),IF(SUM(O70,U70,AA70)&lt;&gt;0,SUM(O70,U70,AA70),0))</f>
        <v>0</v>
      </c>
      <c r="AC70" s="16">
        <f>IF('2-定性盤查'!E71="是",IF(J70="CO2",O70,""),"")</f>
        <v>0</v>
      </c>
      <c r="AD70" s="17">
        <f>IF(AB70&lt;&gt;"",AB70/'6-彙總表'!$J$5,"")</f>
        <v>0</v>
      </c>
      <c r="AE70" s="10">
        <f>F64&amp;J64&amp;E64</f>
        <v>0</v>
      </c>
      <c r="AF70" s="10">
        <f>F64&amp;J64</f>
        <v>0</v>
      </c>
      <c r="AG70" s="10">
        <f>F64&amp;P64</f>
        <v>0</v>
      </c>
      <c r="AH70" s="10">
        <f>F64&amp;V64</f>
        <v>0</v>
      </c>
      <c r="AI70" s="10">
        <f>F64&amp;G64</f>
        <v>0</v>
      </c>
      <c r="AJ70" s="10">
        <f>F64&amp;G64</f>
        <v>0</v>
      </c>
      <c r="AK70" s="10">
        <f>F64&amp;G64</f>
        <v>0</v>
      </c>
      <c r="AL70" s="10">
        <f>F64&amp;J64&amp;G64&amp;E64</f>
        <v>0</v>
      </c>
      <c r="AM70" s="10">
        <f>IFERROR(ABS(AB64),"")</f>
        <v>0</v>
      </c>
    </row>
    <row r="71" spans="1:39" ht="30" customHeight="1">
      <c r="A71" s="8">
        <f>IF('2-定性盤查'!A72&lt;&gt;"",'2-定性盤查'!A72,"")</f>
        <v>0</v>
      </c>
      <c r="B71" s="8">
        <f>IF('2-定性盤查'!B72&lt;&gt;"",'2-定性盤查'!B72,"")</f>
        <v>0</v>
      </c>
      <c r="C71" s="8">
        <f>IF('2-定性盤查'!C72&lt;&gt;"",'2-定性盤查'!C72,"")</f>
        <v>0</v>
      </c>
      <c r="D71" s="8">
        <f>IF('2-定性盤查'!D72&lt;&gt;"",'2-定性盤查'!D72,"")</f>
        <v>0</v>
      </c>
      <c r="E71" s="8">
        <f>IF('2-定性盤查'!E72&lt;&gt;"",'2-定性盤查'!E72,"")</f>
        <v>0</v>
      </c>
      <c r="F71" s="8">
        <f>IF('2-定性盤查'!F72&lt;&gt;"",'2-定性盤查'!F72,"")</f>
        <v>0</v>
      </c>
      <c r="G71" s="8">
        <f>IF('2-定性盤查'!G72&lt;&gt;"",'2-定性盤查'!G72,"")</f>
        <v>0</v>
      </c>
      <c r="H71" s="11" t="s">
        <v>431</v>
      </c>
      <c r="I71" s="11" t="s">
        <v>430</v>
      </c>
      <c r="J71" s="8">
        <f>IF('2-定性盤查'!X72&lt;&gt;"",IF('2-定性盤查'!X72&lt;&gt;0,'2-定性盤查'!X72,""),"")</f>
        <v>0</v>
      </c>
      <c r="K71" s="15">
        <f>'3.1-排放係數'!F71</f>
        <v>0</v>
      </c>
      <c r="L71" s="11">
        <f>'3.1-排放係數'!G71</f>
        <v>0</v>
      </c>
      <c r="M71" s="16">
        <f>IF(J71="","",H71*K71)</f>
        <v>0</v>
      </c>
      <c r="N71" s="11">
        <f>'附表二、含氟氣體之GWP值'!G3</f>
        <v>0</v>
      </c>
      <c r="O71" s="16">
        <f>IF(M71="","",M71*N71)</f>
        <v>0</v>
      </c>
      <c r="P71" s="8">
        <f>IF('2-定性盤查'!Y72&lt;&gt;"",IF('2-定性盤查'!Y72&lt;&gt;0,'2-定性盤查'!Y72,""),"")</f>
        <v>0</v>
      </c>
      <c r="Q71" s="15">
        <f>IF('3.1-排放係數'!J71="", "", '3.1-排放係數'!J71)</f>
        <v>0</v>
      </c>
      <c r="R71" s="11">
        <f>IF(Q71="","",'3.1-排放係數'!K71)</f>
        <v>0</v>
      </c>
      <c r="S71" s="16">
        <f>IF(P71="","",H71*Q71)</f>
        <v>0</v>
      </c>
      <c r="T71" s="11">
        <f>IF(S71="", "", '附表二、含氟氣體之GWP值'!G4)</f>
        <v>0</v>
      </c>
      <c r="U71" s="16">
        <f>IF(S71="","",S71*T71)</f>
        <v>0</v>
      </c>
      <c r="V71" s="8">
        <f>IF('2-定性盤查'!Z72&lt;&gt;"",IF('2-定性盤查'!Z72&lt;&gt;0,'2-定性盤查'!Z72,""),"")</f>
        <v>0</v>
      </c>
      <c r="W71" s="15">
        <f>IF('3.1-排放係數'!N71 ="", "", '3.1-排放係數'!N71)</f>
        <v>0</v>
      </c>
      <c r="X71" s="11">
        <f>IF(W71="","",'3.1-排放係數'!O71)</f>
        <v>0</v>
      </c>
      <c r="Y71" s="16">
        <f>IF(V71="","",H71*W71)</f>
        <v>0</v>
      </c>
      <c r="Z71" s="11">
        <f>IF(Y71="", "", '附表二、含氟氣體之GWP值'!G5)</f>
        <v>0</v>
      </c>
      <c r="AA71" s="16">
        <f>IF(Y71="","",Y71*Z71)</f>
        <v>0</v>
      </c>
      <c r="AB71" s="16">
        <f>IF('2-定性盤查'!E72="是",IF(J71="CO2",SUM(U71,AA71),SUM(O71,U71,AA71)),IF(SUM(O71,U71,AA71)&lt;&gt;0,SUM(O71,U71,AA71),0))</f>
        <v>0</v>
      </c>
      <c r="AC71" s="16">
        <f>IF('2-定性盤查'!E72="是",IF(J71="CO2",O71,""),"")</f>
        <v>0</v>
      </c>
      <c r="AD71" s="17">
        <f>IF(AB71&lt;&gt;"",AB71/'6-彙總表'!$J$5,"")</f>
        <v>0</v>
      </c>
      <c r="AE71" s="10">
        <f>F65&amp;J65&amp;E65</f>
        <v>0</v>
      </c>
      <c r="AF71" s="10">
        <f>F65&amp;J65</f>
        <v>0</v>
      </c>
      <c r="AG71" s="10">
        <f>F65&amp;P65</f>
        <v>0</v>
      </c>
      <c r="AH71" s="10">
        <f>F65&amp;V65</f>
        <v>0</v>
      </c>
      <c r="AI71" s="10">
        <f>F65&amp;G65</f>
        <v>0</v>
      </c>
      <c r="AJ71" s="10">
        <f>F65&amp;G65</f>
        <v>0</v>
      </c>
      <c r="AK71" s="10">
        <f>F65&amp;G65</f>
        <v>0</v>
      </c>
      <c r="AL71" s="10">
        <f>F65&amp;J65&amp;G65&amp;E65</f>
        <v>0</v>
      </c>
      <c r="AM71" s="10">
        <f>IFERROR(ABS(AB65),"")</f>
        <v>0</v>
      </c>
    </row>
    <row r="72" spans="1:39" ht="30" customHeight="1">
      <c r="A72" s="8">
        <f>IF('2-定性盤查'!A73&lt;&gt;"",'2-定性盤查'!A73,"")</f>
        <v>0</v>
      </c>
      <c r="B72" s="8">
        <f>IF('2-定性盤查'!B73&lt;&gt;"",'2-定性盤查'!B73,"")</f>
        <v>0</v>
      </c>
      <c r="C72" s="8">
        <f>IF('2-定性盤查'!C73&lt;&gt;"",'2-定性盤查'!C73,"")</f>
        <v>0</v>
      </c>
      <c r="D72" s="8">
        <f>IF('2-定性盤查'!D73&lt;&gt;"",'2-定性盤查'!D73,"")</f>
        <v>0</v>
      </c>
      <c r="E72" s="8">
        <f>IF('2-定性盤查'!E73&lt;&gt;"",'2-定性盤查'!E73,"")</f>
        <v>0</v>
      </c>
      <c r="F72" s="8">
        <f>IF('2-定性盤查'!F73&lt;&gt;"",'2-定性盤查'!F73,"")</f>
        <v>0</v>
      </c>
      <c r="G72" s="8">
        <f>IF('2-定性盤查'!G73&lt;&gt;"",'2-定性盤查'!G73,"")</f>
        <v>0</v>
      </c>
      <c r="H72" s="11" t="s">
        <v>458</v>
      </c>
      <c r="I72" s="11" t="s">
        <v>430</v>
      </c>
      <c r="J72" s="8">
        <f>IF('2-定性盤查'!X73&lt;&gt;"",IF('2-定性盤查'!X73&lt;&gt;0,'2-定性盤查'!X73,""),"")</f>
        <v>0</v>
      </c>
      <c r="K72" s="15">
        <f>'3.1-排放係數'!F72</f>
        <v>0</v>
      </c>
      <c r="L72" s="11">
        <f>'3.1-排放係數'!G72</f>
        <v>0</v>
      </c>
      <c r="M72" s="16">
        <f>IF(J72="","",H72*K72)</f>
        <v>0</v>
      </c>
      <c r="N72" s="11">
        <f>'附表二、含氟氣體之GWP值'!G3</f>
        <v>0</v>
      </c>
      <c r="O72" s="16">
        <f>IF(M72="","",M72*N72)</f>
        <v>0</v>
      </c>
      <c r="P72" s="8">
        <f>IF('2-定性盤查'!Y73&lt;&gt;"",IF('2-定性盤查'!Y73&lt;&gt;0,'2-定性盤查'!Y73,""),"")</f>
        <v>0</v>
      </c>
      <c r="Q72" s="15">
        <f>IF('3.1-排放係數'!J72="", "", '3.1-排放係數'!J72)</f>
        <v>0</v>
      </c>
      <c r="R72" s="11">
        <f>IF(Q72="","",'3.1-排放係數'!K72)</f>
        <v>0</v>
      </c>
      <c r="S72" s="16">
        <f>IF(P72="","",H72*Q72)</f>
        <v>0</v>
      </c>
      <c r="T72" s="11">
        <f>IF(S72="", "", '附表二、含氟氣體之GWP值'!G4)</f>
        <v>0</v>
      </c>
      <c r="U72" s="16">
        <f>IF(S72="","",S72*T72)</f>
        <v>0</v>
      </c>
      <c r="V72" s="8">
        <f>IF('2-定性盤查'!Z73&lt;&gt;"",IF('2-定性盤查'!Z73&lt;&gt;0,'2-定性盤查'!Z73,""),"")</f>
        <v>0</v>
      </c>
      <c r="W72" s="15">
        <f>IF('3.1-排放係數'!N72 ="", "", '3.1-排放係數'!N72)</f>
        <v>0</v>
      </c>
      <c r="X72" s="11">
        <f>IF(W72="","",'3.1-排放係數'!O72)</f>
        <v>0</v>
      </c>
      <c r="Y72" s="16">
        <f>IF(V72="","",H72*W72)</f>
        <v>0</v>
      </c>
      <c r="Z72" s="11">
        <f>IF(Y72="", "", '附表二、含氟氣體之GWP值'!G5)</f>
        <v>0</v>
      </c>
      <c r="AA72" s="16">
        <f>IF(Y72="","",Y72*Z72)</f>
        <v>0</v>
      </c>
      <c r="AB72" s="16">
        <f>IF('2-定性盤查'!E73="是",IF(J72="CO2",SUM(U72,AA72),SUM(O72,U72,AA72)),IF(SUM(O72,U72,AA72)&lt;&gt;0,SUM(O72,U72,AA72),0))</f>
        <v>0</v>
      </c>
      <c r="AC72" s="16">
        <f>IF('2-定性盤查'!E73="是",IF(J72="CO2",O72,""),"")</f>
        <v>0</v>
      </c>
      <c r="AD72" s="17">
        <f>IF(AB72&lt;&gt;"",AB72/'6-彙總表'!$J$5,"")</f>
        <v>0</v>
      </c>
      <c r="AE72" s="10">
        <f>F66&amp;J66&amp;E66</f>
        <v>0</v>
      </c>
      <c r="AF72" s="10">
        <f>F66&amp;J66</f>
        <v>0</v>
      </c>
      <c r="AG72" s="10">
        <f>F66&amp;P66</f>
        <v>0</v>
      </c>
      <c r="AH72" s="10">
        <f>F66&amp;V66</f>
        <v>0</v>
      </c>
      <c r="AI72" s="10">
        <f>F66&amp;G66</f>
        <v>0</v>
      </c>
      <c r="AJ72" s="10">
        <f>F66&amp;G66</f>
        <v>0</v>
      </c>
      <c r="AK72" s="10">
        <f>F66&amp;G66</f>
        <v>0</v>
      </c>
      <c r="AL72" s="10">
        <f>F66&amp;J66&amp;G66&amp;E66</f>
        <v>0</v>
      </c>
      <c r="AM72" s="10">
        <f>IFERROR(ABS(AB66),"")</f>
        <v>0</v>
      </c>
    </row>
    <row r="73" spans="1:39" ht="30" customHeight="1">
      <c r="A73" s="8">
        <f>IF('2-定性盤查'!A74&lt;&gt;"",'2-定性盤查'!A74,"")</f>
        <v>0</v>
      </c>
      <c r="B73" s="8">
        <f>IF('2-定性盤查'!B74&lt;&gt;"",'2-定性盤查'!B74,"")</f>
        <v>0</v>
      </c>
      <c r="C73" s="8">
        <f>IF('2-定性盤查'!C74&lt;&gt;"",'2-定性盤查'!C74,"")</f>
        <v>0</v>
      </c>
      <c r="D73" s="8">
        <f>IF('2-定性盤查'!D74&lt;&gt;"",'2-定性盤查'!D74,"")</f>
        <v>0</v>
      </c>
      <c r="E73" s="8">
        <f>IF('2-定性盤查'!E74&lt;&gt;"",'2-定性盤查'!E74,"")</f>
        <v>0</v>
      </c>
      <c r="F73" s="8">
        <f>IF('2-定性盤查'!F74&lt;&gt;"",'2-定性盤查'!F74,"")</f>
        <v>0</v>
      </c>
      <c r="G73" s="8">
        <f>IF('2-定性盤查'!G74&lt;&gt;"",'2-定性盤查'!G74,"")</f>
        <v>0</v>
      </c>
      <c r="H73" s="11" t="s">
        <v>431</v>
      </c>
      <c r="I73" s="11" t="s">
        <v>430</v>
      </c>
      <c r="J73" s="8">
        <f>IF('2-定性盤查'!X74&lt;&gt;"",IF('2-定性盤查'!X74&lt;&gt;0,'2-定性盤查'!X74,""),"")</f>
        <v>0</v>
      </c>
      <c r="K73" s="15">
        <f>'3.1-排放係數'!F73</f>
        <v>0</v>
      </c>
      <c r="L73" s="11">
        <f>'3.1-排放係數'!G73</f>
        <v>0</v>
      </c>
      <c r="M73" s="16">
        <f>IF(J73="","",H73*K73)</f>
        <v>0</v>
      </c>
      <c r="N73" s="11">
        <f>'附表二、含氟氣體之GWP值'!G3</f>
        <v>0</v>
      </c>
      <c r="O73" s="16">
        <f>IF(M73="","",M73*N73)</f>
        <v>0</v>
      </c>
      <c r="P73" s="8">
        <f>IF('2-定性盤查'!Y74&lt;&gt;"",IF('2-定性盤查'!Y74&lt;&gt;0,'2-定性盤查'!Y74,""),"")</f>
        <v>0</v>
      </c>
      <c r="Q73" s="15">
        <f>IF('3.1-排放係數'!J73="", "", '3.1-排放係數'!J73)</f>
        <v>0</v>
      </c>
      <c r="R73" s="11">
        <f>IF(Q73="","",'3.1-排放係數'!K73)</f>
        <v>0</v>
      </c>
      <c r="S73" s="16">
        <f>IF(P73="","",H73*Q73)</f>
        <v>0</v>
      </c>
      <c r="T73" s="11">
        <f>IF(S73="", "", '附表二、含氟氣體之GWP值'!G4)</f>
        <v>0</v>
      </c>
      <c r="U73" s="16">
        <f>IF(S73="","",S73*T73)</f>
        <v>0</v>
      </c>
      <c r="V73" s="8">
        <f>IF('2-定性盤查'!Z74&lt;&gt;"",IF('2-定性盤查'!Z74&lt;&gt;0,'2-定性盤查'!Z74,""),"")</f>
        <v>0</v>
      </c>
      <c r="W73" s="15">
        <f>IF('3.1-排放係數'!N73 ="", "", '3.1-排放係數'!N73)</f>
        <v>0</v>
      </c>
      <c r="X73" s="11">
        <f>IF(W73="","",'3.1-排放係數'!O73)</f>
        <v>0</v>
      </c>
      <c r="Y73" s="16">
        <f>IF(V73="","",H73*W73)</f>
        <v>0</v>
      </c>
      <c r="Z73" s="11">
        <f>IF(Y73="", "", '附表二、含氟氣體之GWP值'!G5)</f>
        <v>0</v>
      </c>
      <c r="AA73" s="16">
        <f>IF(Y73="","",Y73*Z73)</f>
        <v>0</v>
      </c>
      <c r="AB73" s="16">
        <f>IF('2-定性盤查'!E74="是",IF(J73="CO2",SUM(U73,AA73),SUM(O73,U73,AA73)),IF(SUM(O73,U73,AA73)&lt;&gt;0,SUM(O73,U73,AA73),0))</f>
        <v>0</v>
      </c>
      <c r="AC73" s="16">
        <f>IF('2-定性盤查'!E74="是",IF(J73="CO2",O73,""),"")</f>
        <v>0</v>
      </c>
      <c r="AD73" s="17">
        <f>IF(AB73&lt;&gt;"",AB73/'6-彙總表'!$J$5,"")</f>
        <v>0</v>
      </c>
      <c r="AE73" s="10">
        <f>F67&amp;J67&amp;E67</f>
        <v>0</v>
      </c>
      <c r="AF73" s="10">
        <f>F67&amp;J67</f>
        <v>0</v>
      </c>
      <c r="AG73" s="10">
        <f>F67&amp;P67</f>
        <v>0</v>
      </c>
      <c r="AH73" s="10">
        <f>F67&amp;V67</f>
        <v>0</v>
      </c>
      <c r="AI73" s="10">
        <f>F67&amp;G67</f>
        <v>0</v>
      </c>
      <c r="AJ73" s="10">
        <f>F67&amp;G67</f>
        <v>0</v>
      </c>
      <c r="AK73" s="10">
        <f>F67&amp;G67</f>
        <v>0</v>
      </c>
      <c r="AL73" s="10">
        <f>F67&amp;J67&amp;G67&amp;E67</f>
        <v>0</v>
      </c>
      <c r="AM73" s="10">
        <f>IFERROR(ABS(AB67),"")</f>
        <v>0</v>
      </c>
    </row>
    <row r="74" spans="1:39" ht="30" customHeight="1">
      <c r="A74" s="8">
        <f>IF('2-定性盤查'!A75&lt;&gt;"",'2-定性盤查'!A75,"")</f>
        <v>0</v>
      </c>
      <c r="B74" s="8">
        <f>IF('2-定性盤查'!B75&lt;&gt;"",'2-定性盤查'!B75,"")</f>
        <v>0</v>
      </c>
      <c r="C74" s="8">
        <f>IF('2-定性盤查'!C75&lt;&gt;"",'2-定性盤查'!C75,"")</f>
        <v>0</v>
      </c>
      <c r="D74" s="8">
        <f>IF('2-定性盤查'!D75&lt;&gt;"",'2-定性盤查'!D75,"")</f>
        <v>0</v>
      </c>
      <c r="E74" s="8">
        <f>IF('2-定性盤查'!E75&lt;&gt;"",'2-定性盤查'!E75,"")</f>
        <v>0</v>
      </c>
      <c r="F74" s="8">
        <f>IF('2-定性盤查'!F75&lt;&gt;"",'2-定性盤查'!F75,"")</f>
        <v>0</v>
      </c>
      <c r="G74" s="8">
        <f>IF('2-定性盤查'!G75&lt;&gt;"",'2-定性盤查'!G75,"")</f>
        <v>0</v>
      </c>
      <c r="H74" s="11" t="s">
        <v>431</v>
      </c>
      <c r="I74" s="11" t="s">
        <v>430</v>
      </c>
      <c r="J74" s="8">
        <f>IF('2-定性盤查'!X75&lt;&gt;"",IF('2-定性盤查'!X75&lt;&gt;0,'2-定性盤查'!X75,""),"")</f>
        <v>0</v>
      </c>
      <c r="K74" s="15">
        <f>'3.1-排放係數'!F74</f>
        <v>0</v>
      </c>
      <c r="L74" s="11">
        <f>'3.1-排放係數'!G74</f>
        <v>0</v>
      </c>
      <c r="M74" s="16">
        <f>IF(J74="","",H74*K74)</f>
        <v>0</v>
      </c>
      <c r="N74" s="11">
        <f>'附表二、含氟氣體之GWP值'!G3</f>
        <v>0</v>
      </c>
      <c r="O74" s="16">
        <f>IF(M74="","",M74*N74)</f>
        <v>0</v>
      </c>
      <c r="P74" s="8">
        <f>IF('2-定性盤查'!Y75&lt;&gt;"",IF('2-定性盤查'!Y75&lt;&gt;0,'2-定性盤查'!Y75,""),"")</f>
        <v>0</v>
      </c>
      <c r="Q74" s="15">
        <f>IF('3.1-排放係數'!J74="", "", '3.1-排放係數'!J74)</f>
        <v>0</v>
      </c>
      <c r="R74" s="11">
        <f>IF(Q74="","",'3.1-排放係數'!K74)</f>
        <v>0</v>
      </c>
      <c r="S74" s="16">
        <f>IF(P74="","",H74*Q74)</f>
        <v>0</v>
      </c>
      <c r="T74" s="11">
        <f>IF(S74="", "", '附表二、含氟氣體之GWP值'!G4)</f>
        <v>0</v>
      </c>
      <c r="U74" s="16">
        <f>IF(S74="","",S74*T74)</f>
        <v>0</v>
      </c>
      <c r="V74" s="8">
        <f>IF('2-定性盤查'!Z75&lt;&gt;"",IF('2-定性盤查'!Z75&lt;&gt;0,'2-定性盤查'!Z75,""),"")</f>
        <v>0</v>
      </c>
      <c r="W74" s="15">
        <f>IF('3.1-排放係數'!N74 ="", "", '3.1-排放係數'!N74)</f>
        <v>0</v>
      </c>
      <c r="X74" s="11">
        <f>IF(W74="","",'3.1-排放係數'!O74)</f>
        <v>0</v>
      </c>
      <c r="Y74" s="16">
        <f>IF(V74="","",H74*W74)</f>
        <v>0</v>
      </c>
      <c r="Z74" s="11">
        <f>IF(Y74="", "", '附表二、含氟氣體之GWP值'!G5)</f>
        <v>0</v>
      </c>
      <c r="AA74" s="16">
        <f>IF(Y74="","",Y74*Z74)</f>
        <v>0</v>
      </c>
      <c r="AB74" s="16">
        <f>IF('2-定性盤查'!E75="是",IF(J74="CO2",SUM(U74,AA74),SUM(O74,U74,AA74)),IF(SUM(O74,U74,AA74)&lt;&gt;0,SUM(O74,U74,AA74),0))</f>
        <v>0</v>
      </c>
      <c r="AC74" s="16">
        <f>IF('2-定性盤查'!E75="是",IF(J74="CO2",O74,""),"")</f>
        <v>0</v>
      </c>
      <c r="AD74" s="17">
        <f>IF(AB74&lt;&gt;"",AB74/'6-彙總表'!$J$5,"")</f>
        <v>0</v>
      </c>
      <c r="AE74" s="10">
        <f>F68&amp;J68&amp;E68</f>
        <v>0</v>
      </c>
      <c r="AF74" s="10">
        <f>F68&amp;J68</f>
        <v>0</v>
      </c>
      <c r="AG74" s="10">
        <f>F68&amp;P68</f>
        <v>0</v>
      </c>
      <c r="AH74" s="10">
        <f>F68&amp;V68</f>
        <v>0</v>
      </c>
      <c r="AI74" s="10">
        <f>F68&amp;G68</f>
        <v>0</v>
      </c>
      <c r="AJ74" s="10">
        <f>F68&amp;G68</f>
        <v>0</v>
      </c>
      <c r="AK74" s="10">
        <f>F68&amp;G68</f>
        <v>0</v>
      </c>
      <c r="AL74" s="10">
        <f>F68&amp;J68&amp;G68&amp;E68</f>
        <v>0</v>
      </c>
      <c r="AM74" s="10">
        <f>IFERROR(ABS(AB68),"")</f>
        <v>0</v>
      </c>
    </row>
    <row r="75" spans="1:39" ht="30" customHeight="1">
      <c r="A75" s="8">
        <f>IF('2-定性盤查'!A76&lt;&gt;"",'2-定性盤查'!A76,"")</f>
        <v>0</v>
      </c>
      <c r="B75" s="8">
        <f>IF('2-定性盤查'!B76&lt;&gt;"",'2-定性盤查'!B76,"")</f>
        <v>0</v>
      </c>
      <c r="C75" s="8">
        <f>IF('2-定性盤查'!C76&lt;&gt;"",'2-定性盤查'!C76,"")</f>
        <v>0</v>
      </c>
      <c r="D75" s="8">
        <f>IF('2-定性盤查'!D76&lt;&gt;"",'2-定性盤查'!D76,"")</f>
        <v>0</v>
      </c>
      <c r="E75" s="8">
        <f>IF('2-定性盤查'!E76&lt;&gt;"",'2-定性盤查'!E76,"")</f>
        <v>0</v>
      </c>
      <c r="F75" s="8">
        <f>IF('2-定性盤查'!F76&lt;&gt;"",'2-定性盤查'!F76,"")</f>
        <v>0</v>
      </c>
      <c r="G75" s="8">
        <f>IF('2-定性盤查'!G76&lt;&gt;"",'2-定性盤查'!G76,"")</f>
        <v>0</v>
      </c>
      <c r="H75" s="11" t="s">
        <v>431</v>
      </c>
      <c r="I75" s="11" t="s">
        <v>430</v>
      </c>
      <c r="J75" s="8">
        <f>IF('2-定性盤查'!X76&lt;&gt;"",IF('2-定性盤查'!X76&lt;&gt;0,'2-定性盤查'!X76,""),"")</f>
        <v>0</v>
      </c>
      <c r="K75" s="15">
        <f>'3.1-排放係數'!F75</f>
        <v>0</v>
      </c>
      <c r="L75" s="11">
        <f>'3.1-排放係數'!G75</f>
        <v>0</v>
      </c>
      <c r="M75" s="16">
        <f>IF(J75="","",H75*K75)</f>
        <v>0</v>
      </c>
      <c r="N75" s="11">
        <f>'附表二、含氟氣體之GWP值'!G3</f>
        <v>0</v>
      </c>
      <c r="O75" s="16">
        <f>IF(M75="","",M75*N75)</f>
        <v>0</v>
      </c>
      <c r="P75" s="8">
        <f>IF('2-定性盤查'!Y76&lt;&gt;"",IF('2-定性盤查'!Y76&lt;&gt;0,'2-定性盤查'!Y76,""),"")</f>
        <v>0</v>
      </c>
      <c r="Q75" s="15">
        <f>IF('3.1-排放係數'!J75="", "", '3.1-排放係數'!J75)</f>
        <v>0</v>
      </c>
      <c r="R75" s="11">
        <f>IF(Q75="","",'3.1-排放係數'!K75)</f>
        <v>0</v>
      </c>
      <c r="S75" s="16">
        <f>IF(P75="","",H75*Q75)</f>
        <v>0</v>
      </c>
      <c r="T75" s="11">
        <f>IF(S75="", "", '附表二、含氟氣體之GWP值'!G4)</f>
        <v>0</v>
      </c>
      <c r="U75" s="16">
        <f>IF(S75="","",S75*T75)</f>
        <v>0</v>
      </c>
      <c r="V75" s="8">
        <f>IF('2-定性盤查'!Z76&lt;&gt;"",IF('2-定性盤查'!Z76&lt;&gt;0,'2-定性盤查'!Z76,""),"")</f>
        <v>0</v>
      </c>
      <c r="W75" s="15">
        <f>IF('3.1-排放係數'!N75 ="", "", '3.1-排放係數'!N75)</f>
        <v>0</v>
      </c>
      <c r="X75" s="11">
        <f>IF(W75="","",'3.1-排放係數'!O75)</f>
        <v>0</v>
      </c>
      <c r="Y75" s="16">
        <f>IF(V75="","",H75*W75)</f>
        <v>0</v>
      </c>
      <c r="Z75" s="11">
        <f>IF(Y75="", "", '附表二、含氟氣體之GWP值'!G5)</f>
        <v>0</v>
      </c>
      <c r="AA75" s="16">
        <f>IF(Y75="","",Y75*Z75)</f>
        <v>0</v>
      </c>
      <c r="AB75" s="16">
        <f>IF('2-定性盤查'!E76="是",IF(J75="CO2",SUM(U75,AA75),SUM(O75,U75,AA75)),IF(SUM(O75,U75,AA75)&lt;&gt;0,SUM(O75,U75,AA75),0))</f>
        <v>0</v>
      </c>
      <c r="AC75" s="16">
        <f>IF('2-定性盤查'!E76="是",IF(J75="CO2",O75,""),"")</f>
        <v>0</v>
      </c>
      <c r="AD75" s="17">
        <f>IF(AB75&lt;&gt;"",AB75/'6-彙總表'!$J$5,"")</f>
        <v>0</v>
      </c>
      <c r="AE75" s="10">
        <f>F69&amp;J69&amp;E69</f>
        <v>0</v>
      </c>
      <c r="AF75" s="10">
        <f>F69&amp;J69</f>
        <v>0</v>
      </c>
      <c r="AG75" s="10">
        <f>F69&amp;P69</f>
        <v>0</v>
      </c>
      <c r="AH75" s="10">
        <f>F69&amp;V69</f>
        <v>0</v>
      </c>
      <c r="AI75" s="10">
        <f>F69&amp;G69</f>
        <v>0</v>
      </c>
      <c r="AJ75" s="10">
        <f>F69&amp;G69</f>
        <v>0</v>
      </c>
      <c r="AK75" s="10">
        <f>F69&amp;G69</f>
        <v>0</v>
      </c>
      <c r="AL75" s="10">
        <f>F69&amp;J69&amp;G69&amp;E69</f>
        <v>0</v>
      </c>
      <c r="AM75" s="10">
        <f>IFERROR(ABS(AB69),"")</f>
        <v>0</v>
      </c>
    </row>
    <row r="76" spans="1:39" ht="30" customHeight="1">
      <c r="A76" s="8">
        <f>IF('2-定性盤查'!A77&lt;&gt;"",'2-定性盤查'!A77,"")</f>
        <v>0</v>
      </c>
      <c r="B76" s="8">
        <f>IF('2-定性盤查'!B77&lt;&gt;"",'2-定性盤查'!B77,"")</f>
        <v>0</v>
      </c>
      <c r="C76" s="8">
        <f>IF('2-定性盤查'!C77&lt;&gt;"",'2-定性盤查'!C77,"")</f>
        <v>0</v>
      </c>
      <c r="D76" s="8">
        <f>IF('2-定性盤查'!D77&lt;&gt;"",'2-定性盤查'!D77,"")</f>
        <v>0</v>
      </c>
      <c r="E76" s="8">
        <f>IF('2-定性盤查'!E77&lt;&gt;"",'2-定性盤查'!E77,"")</f>
        <v>0</v>
      </c>
      <c r="F76" s="8">
        <f>IF('2-定性盤查'!F77&lt;&gt;"",'2-定性盤查'!F77,"")</f>
        <v>0</v>
      </c>
      <c r="G76" s="8">
        <f>IF('2-定性盤查'!G77&lt;&gt;"",'2-定性盤查'!G77,"")</f>
        <v>0</v>
      </c>
      <c r="H76" s="11" t="s">
        <v>431</v>
      </c>
      <c r="I76" s="11" t="s">
        <v>430</v>
      </c>
      <c r="J76" s="8">
        <f>IF('2-定性盤查'!X77&lt;&gt;"",IF('2-定性盤查'!X77&lt;&gt;0,'2-定性盤查'!X77,""),"")</f>
        <v>0</v>
      </c>
      <c r="K76" s="15">
        <f>'3.1-排放係數'!F76</f>
        <v>0</v>
      </c>
      <c r="L76" s="11">
        <f>'3.1-排放係數'!G76</f>
        <v>0</v>
      </c>
      <c r="M76" s="16">
        <f>IF(J76="","",H76*K76)</f>
        <v>0</v>
      </c>
      <c r="N76" s="11">
        <f>'附表二、含氟氣體之GWP值'!G3</f>
        <v>0</v>
      </c>
      <c r="O76" s="16">
        <f>IF(M76="","",M76*N76)</f>
        <v>0</v>
      </c>
      <c r="P76" s="8">
        <f>IF('2-定性盤查'!Y77&lt;&gt;"",IF('2-定性盤查'!Y77&lt;&gt;0,'2-定性盤查'!Y77,""),"")</f>
        <v>0</v>
      </c>
      <c r="Q76" s="15">
        <f>IF('3.1-排放係數'!J76="", "", '3.1-排放係數'!J76)</f>
        <v>0</v>
      </c>
      <c r="R76" s="11">
        <f>IF(Q76="","",'3.1-排放係數'!K76)</f>
        <v>0</v>
      </c>
      <c r="S76" s="16">
        <f>IF(P76="","",H76*Q76)</f>
        <v>0</v>
      </c>
      <c r="T76" s="11">
        <f>IF(S76="", "", '附表二、含氟氣體之GWP值'!G4)</f>
        <v>0</v>
      </c>
      <c r="U76" s="16">
        <f>IF(S76="","",S76*T76)</f>
        <v>0</v>
      </c>
      <c r="V76" s="8">
        <f>IF('2-定性盤查'!Z77&lt;&gt;"",IF('2-定性盤查'!Z77&lt;&gt;0,'2-定性盤查'!Z77,""),"")</f>
        <v>0</v>
      </c>
      <c r="W76" s="15">
        <f>IF('3.1-排放係數'!N76 ="", "", '3.1-排放係數'!N76)</f>
        <v>0</v>
      </c>
      <c r="X76" s="11">
        <f>IF(W76="","",'3.1-排放係數'!O76)</f>
        <v>0</v>
      </c>
      <c r="Y76" s="16">
        <f>IF(V76="","",H76*W76)</f>
        <v>0</v>
      </c>
      <c r="Z76" s="11">
        <f>IF(Y76="", "", '附表二、含氟氣體之GWP值'!G5)</f>
        <v>0</v>
      </c>
      <c r="AA76" s="16">
        <f>IF(Y76="","",Y76*Z76)</f>
        <v>0</v>
      </c>
      <c r="AB76" s="16">
        <f>IF('2-定性盤查'!E77="是",IF(J76="CO2",SUM(U76,AA76),SUM(O76,U76,AA76)),IF(SUM(O76,U76,AA76)&lt;&gt;0,SUM(O76,U76,AA76),0))</f>
        <v>0</v>
      </c>
      <c r="AC76" s="16">
        <f>IF('2-定性盤查'!E77="是",IF(J76="CO2",O76,""),"")</f>
        <v>0</v>
      </c>
      <c r="AD76" s="17">
        <f>IF(AB76&lt;&gt;"",AB76/'6-彙總表'!$J$5,"")</f>
        <v>0</v>
      </c>
      <c r="AE76" s="10">
        <f>F70&amp;J70&amp;E70</f>
        <v>0</v>
      </c>
      <c r="AF76" s="10">
        <f>F70&amp;J70</f>
        <v>0</v>
      </c>
      <c r="AG76" s="10">
        <f>F70&amp;P70</f>
        <v>0</v>
      </c>
      <c r="AH76" s="10">
        <f>F70&amp;V70</f>
        <v>0</v>
      </c>
      <c r="AI76" s="10">
        <f>F70&amp;G70</f>
        <v>0</v>
      </c>
      <c r="AJ76" s="10">
        <f>F70&amp;G70</f>
        <v>0</v>
      </c>
      <c r="AK76" s="10">
        <f>F70&amp;G70</f>
        <v>0</v>
      </c>
      <c r="AL76" s="10">
        <f>F70&amp;J70&amp;G70&amp;E70</f>
        <v>0</v>
      </c>
      <c r="AM76" s="10">
        <f>IFERROR(ABS(AB70),"")</f>
        <v>0</v>
      </c>
    </row>
    <row r="77" spans="1:39" ht="30" customHeight="1">
      <c r="A77" s="8">
        <f>IF('2-定性盤查'!A78&lt;&gt;"",'2-定性盤查'!A78,"")</f>
        <v>0</v>
      </c>
      <c r="B77" s="8">
        <f>IF('2-定性盤查'!B78&lt;&gt;"",'2-定性盤查'!B78,"")</f>
        <v>0</v>
      </c>
      <c r="C77" s="8">
        <f>IF('2-定性盤查'!C78&lt;&gt;"",'2-定性盤查'!C78,"")</f>
        <v>0</v>
      </c>
      <c r="D77" s="8">
        <f>IF('2-定性盤查'!D78&lt;&gt;"",'2-定性盤查'!D78,"")</f>
        <v>0</v>
      </c>
      <c r="E77" s="8">
        <f>IF('2-定性盤查'!E78&lt;&gt;"",'2-定性盤查'!E78,"")</f>
        <v>0</v>
      </c>
      <c r="F77" s="8">
        <f>IF('2-定性盤查'!F78&lt;&gt;"",'2-定性盤查'!F78,"")</f>
        <v>0</v>
      </c>
      <c r="G77" s="8">
        <f>IF('2-定性盤查'!G78&lt;&gt;"",'2-定性盤查'!G78,"")</f>
        <v>0</v>
      </c>
      <c r="H77" s="11" t="s">
        <v>422</v>
      </c>
      <c r="I77" s="11" t="s">
        <v>430</v>
      </c>
      <c r="J77" s="8">
        <f>IF('2-定性盤查'!X78&lt;&gt;"",IF('2-定性盤查'!X78&lt;&gt;0,'2-定性盤查'!X78,""),"")</f>
        <v>0</v>
      </c>
      <c r="K77" s="15">
        <f>'3.1-排放係數'!F77</f>
        <v>0</v>
      </c>
      <c r="L77" s="11">
        <f>'3.1-排放係數'!G77</f>
        <v>0</v>
      </c>
      <c r="M77" s="16">
        <f>IF(J77="","",H77*K77)</f>
        <v>0</v>
      </c>
      <c r="N77" s="11">
        <f>'附表二、含氟氣體之GWP值'!G3</f>
        <v>0</v>
      </c>
      <c r="O77" s="16">
        <f>IF(M77="","",M77*N77)</f>
        <v>0</v>
      </c>
      <c r="P77" s="8">
        <f>IF('2-定性盤查'!Y78&lt;&gt;"",IF('2-定性盤查'!Y78&lt;&gt;0,'2-定性盤查'!Y78,""),"")</f>
        <v>0</v>
      </c>
      <c r="Q77" s="15">
        <f>IF('3.1-排放係數'!J77="", "", '3.1-排放係數'!J77)</f>
        <v>0</v>
      </c>
      <c r="R77" s="11">
        <f>IF(Q77="","",'3.1-排放係數'!K77)</f>
        <v>0</v>
      </c>
      <c r="S77" s="16">
        <f>IF(P77="","",H77*Q77)</f>
        <v>0</v>
      </c>
      <c r="T77" s="11">
        <f>IF(S77="", "", '附表二、含氟氣體之GWP值'!G4)</f>
        <v>0</v>
      </c>
      <c r="U77" s="16">
        <f>IF(S77="","",S77*T77)</f>
        <v>0</v>
      </c>
      <c r="V77" s="8">
        <f>IF('2-定性盤查'!Z78&lt;&gt;"",IF('2-定性盤查'!Z78&lt;&gt;0,'2-定性盤查'!Z78,""),"")</f>
        <v>0</v>
      </c>
      <c r="W77" s="15">
        <f>IF('3.1-排放係數'!N77 ="", "", '3.1-排放係數'!N77)</f>
        <v>0</v>
      </c>
      <c r="X77" s="11">
        <f>IF(W77="","",'3.1-排放係數'!O77)</f>
        <v>0</v>
      </c>
      <c r="Y77" s="16">
        <f>IF(V77="","",H77*W77)</f>
        <v>0</v>
      </c>
      <c r="Z77" s="11">
        <f>IF(Y77="", "", '附表二、含氟氣體之GWP值'!G5)</f>
        <v>0</v>
      </c>
      <c r="AA77" s="16">
        <f>IF(Y77="","",Y77*Z77)</f>
        <v>0</v>
      </c>
      <c r="AB77" s="16">
        <f>IF('2-定性盤查'!E78="是",IF(J77="CO2",SUM(U77,AA77),SUM(O77,U77,AA77)),IF(SUM(O77,U77,AA77)&lt;&gt;0,SUM(O77,U77,AA77),0))</f>
        <v>0</v>
      </c>
      <c r="AC77" s="16">
        <f>IF('2-定性盤查'!E78="是",IF(J77="CO2",O77,""),"")</f>
        <v>0</v>
      </c>
      <c r="AD77" s="17">
        <f>IF(AB77&lt;&gt;"",AB77/'6-彙總表'!$J$5,"")</f>
        <v>0</v>
      </c>
      <c r="AE77" s="10">
        <f>F71&amp;J71&amp;E71</f>
        <v>0</v>
      </c>
      <c r="AF77" s="10">
        <f>F71&amp;J71</f>
        <v>0</v>
      </c>
      <c r="AG77" s="10">
        <f>F71&amp;P71</f>
        <v>0</v>
      </c>
      <c r="AH77" s="10">
        <f>F71&amp;V71</f>
        <v>0</v>
      </c>
      <c r="AI77" s="10">
        <f>F71&amp;G71</f>
        <v>0</v>
      </c>
      <c r="AJ77" s="10">
        <f>F71&amp;G71</f>
        <v>0</v>
      </c>
      <c r="AK77" s="10">
        <f>F71&amp;G71</f>
        <v>0</v>
      </c>
      <c r="AL77" s="10">
        <f>F71&amp;J71&amp;G71&amp;E71</f>
        <v>0</v>
      </c>
      <c r="AM77" s="10">
        <f>IFERROR(ABS(AB71),"")</f>
        <v>0</v>
      </c>
    </row>
    <row r="78" spans="1:39" ht="30" customHeight="1">
      <c r="A78" s="8">
        <f>IF('2-定性盤查'!A79&lt;&gt;"",'2-定性盤查'!A79,"")</f>
        <v>0</v>
      </c>
      <c r="B78" s="8">
        <f>IF('2-定性盤查'!B79&lt;&gt;"",'2-定性盤查'!B79,"")</f>
        <v>0</v>
      </c>
      <c r="C78" s="8">
        <f>IF('2-定性盤查'!C79&lt;&gt;"",'2-定性盤查'!C79,"")</f>
        <v>0</v>
      </c>
      <c r="D78" s="8">
        <f>IF('2-定性盤查'!D79&lt;&gt;"",'2-定性盤查'!D79,"")</f>
        <v>0</v>
      </c>
      <c r="E78" s="8">
        <f>IF('2-定性盤查'!E79&lt;&gt;"",'2-定性盤查'!E79,"")</f>
        <v>0</v>
      </c>
      <c r="F78" s="8">
        <f>IF('2-定性盤查'!F79&lt;&gt;"",'2-定性盤查'!F79,"")</f>
        <v>0</v>
      </c>
      <c r="G78" s="8">
        <f>IF('2-定性盤查'!G79&lt;&gt;"",'2-定性盤查'!G79,"")</f>
        <v>0</v>
      </c>
      <c r="H78" s="11" t="s">
        <v>459</v>
      </c>
      <c r="I78" s="11" t="s">
        <v>430</v>
      </c>
      <c r="J78" s="8">
        <f>IF('2-定性盤查'!X79&lt;&gt;"",IF('2-定性盤查'!X79&lt;&gt;0,'2-定性盤查'!X79,""),"")</f>
        <v>0</v>
      </c>
      <c r="K78" s="15">
        <f>'3.1-排放係數'!F78</f>
        <v>0</v>
      </c>
      <c r="L78" s="11">
        <f>'3.1-排放係數'!G78</f>
        <v>0</v>
      </c>
      <c r="M78" s="16">
        <f>IF(J78="","",H78*K78)</f>
        <v>0</v>
      </c>
      <c r="N78" s="11">
        <f>'附表二、含氟氣體之GWP值'!G3</f>
        <v>0</v>
      </c>
      <c r="O78" s="16">
        <f>IF(M78="","",M78*N78)</f>
        <v>0</v>
      </c>
      <c r="P78" s="8">
        <f>IF('2-定性盤查'!Y79&lt;&gt;"",IF('2-定性盤查'!Y79&lt;&gt;0,'2-定性盤查'!Y79,""),"")</f>
        <v>0</v>
      </c>
      <c r="Q78" s="15">
        <f>IF('3.1-排放係數'!J78="", "", '3.1-排放係數'!J78)</f>
        <v>0</v>
      </c>
      <c r="R78" s="11">
        <f>IF(Q78="","",'3.1-排放係數'!K78)</f>
        <v>0</v>
      </c>
      <c r="S78" s="16">
        <f>IF(P78="","",H78*Q78)</f>
        <v>0</v>
      </c>
      <c r="T78" s="11">
        <f>IF(S78="", "", '附表二、含氟氣體之GWP值'!G4)</f>
        <v>0</v>
      </c>
      <c r="U78" s="16">
        <f>IF(S78="","",S78*T78)</f>
        <v>0</v>
      </c>
      <c r="V78" s="8">
        <f>IF('2-定性盤查'!Z79&lt;&gt;"",IF('2-定性盤查'!Z79&lt;&gt;0,'2-定性盤查'!Z79,""),"")</f>
        <v>0</v>
      </c>
      <c r="W78" s="15">
        <f>IF('3.1-排放係數'!N78 ="", "", '3.1-排放係數'!N78)</f>
        <v>0</v>
      </c>
      <c r="X78" s="11">
        <f>IF(W78="","",'3.1-排放係數'!O78)</f>
        <v>0</v>
      </c>
      <c r="Y78" s="16">
        <f>IF(V78="","",H78*W78)</f>
        <v>0</v>
      </c>
      <c r="Z78" s="11">
        <f>IF(Y78="", "", '附表二、含氟氣體之GWP值'!G5)</f>
        <v>0</v>
      </c>
      <c r="AA78" s="16">
        <f>IF(Y78="","",Y78*Z78)</f>
        <v>0</v>
      </c>
      <c r="AB78" s="16">
        <f>IF('2-定性盤查'!E79="是",IF(J78="CO2",SUM(U78,AA78),SUM(O78,U78,AA78)),IF(SUM(O78,U78,AA78)&lt;&gt;0,SUM(O78,U78,AA78),0))</f>
        <v>0</v>
      </c>
      <c r="AC78" s="16">
        <f>IF('2-定性盤查'!E79="是",IF(J78="CO2",O78,""),"")</f>
        <v>0</v>
      </c>
      <c r="AD78" s="17">
        <f>IF(AB78&lt;&gt;"",AB78/'6-彙總表'!$J$5,"")</f>
        <v>0</v>
      </c>
      <c r="AE78" s="10">
        <f>F72&amp;J72&amp;E72</f>
        <v>0</v>
      </c>
      <c r="AF78" s="10">
        <f>F72&amp;J72</f>
        <v>0</v>
      </c>
      <c r="AG78" s="10">
        <f>F72&amp;P72</f>
        <v>0</v>
      </c>
      <c r="AH78" s="10">
        <f>F72&amp;V72</f>
        <v>0</v>
      </c>
      <c r="AI78" s="10">
        <f>F72&amp;G72</f>
        <v>0</v>
      </c>
      <c r="AJ78" s="10">
        <f>F72&amp;G72</f>
        <v>0</v>
      </c>
      <c r="AK78" s="10">
        <f>F72&amp;G72</f>
        <v>0</v>
      </c>
      <c r="AL78" s="10">
        <f>F72&amp;J72&amp;G72&amp;E72</f>
        <v>0</v>
      </c>
      <c r="AM78" s="10">
        <f>IFERROR(ABS(AB72),"")</f>
        <v>0</v>
      </c>
    </row>
    <row r="79" spans="1:39" ht="30" customHeight="1">
      <c r="A79" s="8">
        <f>IF('2-定性盤查'!A80&lt;&gt;"",'2-定性盤查'!A80,"")</f>
        <v>0</v>
      </c>
      <c r="B79" s="8">
        <f>IF('2-定性盤查'!B80&lt;&gt;"",'2-定性盤查'!B80,"")</f>
        <v>0</v>
      </c>
      <c r="C79" s="8">
        <f>IF('2-定性盤查'!C80&lt;&gt;"",'2-定性盤查'!C80,"")</f>
        <v>0</v>
      </c>
      <c r="D79" s="8">
        <f>IF('2-定性盤查'!D80&lt;&gt;"",'2-定性盤查'!D80,"")</f>
        <v>0</v>
      </c>
      <c r="E79" s="8">
        <f>IF('2-定性盤查'!E80&lt;&gt;"",'2-定性盤查'!E80,"")</f>
        <v>0</v>
      </c>
      <c r="F79" s="8">
        <f>IF('2-定性盤查'!F80&lt;&gt;"",'2-定性盤查'!F80,"")</f>
        <v>0</v>
      </c>
      <c r="G79" s="8">
        <f>IF('2-定性盤查'!G80&lt;&gt;"",'2-定性盤查'!G80,"")</f>
        <v>0</v>
      </c>
      <c r="H79" s="11" t="s">
        <v>460</v>
      </c>
      <c r="I79" s="11" t="s">
        <v>430</v>
      </c>
      <c r="J79" s="8">
        <f>IF('2-定性盤查'!X80&lt;&gt;"",IF('2-定性盤查'!X80&lt;&gt;0,'2-定性盤查'!X80,""),"")</f>
        <v>0</v>
      </c>
      <c r="K79" s="15">
        <f>'3.1-排放係數'!F79</f>
        <v>0</v>
      </c>
      <c r="L79" s="11">
        <f>'3.1-排放係數'!G79</f>
        <v>0</v>
      </c>
      <c r="M79" s="16">
        <f>IF(J79="","",H79*K79)</f>
        <v>0</v>
      </c>
      <c r="N79" s="11">
        <f>'附表二、含氟氣體之GWP值'!G3</f>
        <v>0</v>
      </c>
      <c r="O79" s="16">
        <f>IF(M79="","",M79*N79)</f>
        <v>0</v>
      </c>
      <c r="P79" s="8">
        <f>IF('2-定性盤查'!Y80&lt;&gt;"",IF('2-定性盤查'!Y80&lt;&gt;0,'2-定性盤查'!Y80,""),"")</f>
        <v>0</v>
      </c>
      <c r="Q79" s="15">
        <f>IF('3.1-排放係數'!J79="", "", '3.1-排放係數'!J79)</f>
        <v>0</v>
      </c>
      <c r="R79" s="11">
        <f>IF(Q79="","",'3.1-排放係數'!K79)</f>
        <v>0</v>
      </c>
      <c r="S79" s="16">
        <f>IF(P79="","",H79*Q79)</f>
        <v>0</v>
      </c>
      <c r="T79" s="11">
        <f>IF(S79="", "", '附表二、含氟氣體之GWP值'!G4)</f>
        <v>0</v>
      </c>
      <c r="U79" s="16">
        <f>IF(S79="","",S79*T79)</f>
        <v>0</v>
      </c>
      <c r="V79" s="8">
        <f>IF('2-定性盤查'!Z80&lt;&gt;"",IF('2-定性盤查'!Z80&lt;&gt;0,'2-定性盤查'!Z80,""),"")</f>
        <v>0</v>
      </c>
      <c r="W79" s="15">
        <f>IF('3.1-排放係數'!N79 ="", "", '3.1-排放係數'!N79)</f>
        <v>0</v>
      </c>
      <c r="X79" s="11">
        <f>IF(W79="","",'3.1-排放係數'!O79)</f>
        <v>0</v>
      </c>
      <c r="Y79" s="16">
        <f>IF(V79="","",H79*W79)</f>
        <v>0</v>
      </c>
      <c r="Z79" s="11">
        <f>IF(Y79="", "", '附表二、含氟氣體之GWP值'!G5)</f>
        <v>0</v>
      </c>
      <c r="AA79" s="16">
        <f>IF(Y79="","",Y79*Z79)</f>
        <v>0</v>
      </c>
      <c r="AB79" s="16">
        <f>IF('2-定性盤查'!E80="是",IF(J79="CO2",SUM(U79,AA79),SUM(O79,U79,AA79)),IF(SUM(O79,U79,AA79)&lt;&gt;0,SUM(O79,U79,AA79),0))</f>
        <v>0</v>
      </c>
      <c r="AC79" s="16">
        <f>IF('2-定性盤查'!E80="是",IF(J79="CO2",O79,""),"")</f>
        <v>0</v>
      </c>
      <c r="AD79" s="17">
        <f>IF(AB79&lt;&gt;"",AB79/'6-彙總表'!$J$5,"")</f>
        <v>0</v>
      </c>
      <c r="AE79" s="10">
        <f>F73&amp;J73&amp;E73</f>
        <v>0</v>
      </c>
      <c r="AF79" s="10">
        <f>F73&amp;J73</f>
        <v>0</v>
      </c>
      <c r="AG79" s="10">
        <f>F73&amp;P73</f>
        <v>0</v>
      </c>
      <c r="AH79" s="10">
        <f>F73&amp;V73</f>
        <v>0</v>
      </c>
      <c r="AI79" s="10">
        <f>F73&amp;G73</f>
        <v>0</v>
      </c>
      <c r="AJ79" s="10">
        <f>F73&amp;G73</f>
        <v>0</v>
      </c>
      <c r="AK79" s="10">
        <f>F73&amp;G73</f>
        <v>0</v>
      </c>
      <c r="AL79" s="10">
        <f>F73&amp;J73&amp;G73&amp;E73</f>
        <v>0</v>
      </c>
      <c r="AM79" s="10">
        <f>IFERROR(ABS(AB73),"")</f>
        <v>0</v>
      </c>
    </row>
    <row r="80" spans="1:39" ht="30" customHeight="1">
      <c r="A80" s="8">
        <f>IF('2-定性盤查'!A81&lt;&gt;"",'2-定性盤查'!A81,"")</f>
        <v>0</v>
      </c>
      <c r="B80" s="8">
        <f>IF('2-定性盤查'!B81&lt;&gt;"",'2-定性盤查'!B81,"")</f>
        <v>0</v>
      </c>
      <c r="C80" s="8">
        <f>IF('2-定性盤查'!C81&lt;&gt;"",'2-定性盤查'!C81,"")</f>
        <v>0</v>
      </c>
      <c r="D80" s="8">
        <f>IF('2-定性盤查'!D81&lt;&gt;"",'2-定性盤查'!D81,"")</f>
        <v>0</v>
      </c>
      <c r="E80" s="8">
        <f>IF('2-定性盤查'!E81&lt;&gt;"",'2-定性盤查'!E81,"")</f>
        <v>0</v>
      </c>
      <c r="F80" s="8">
        <f>IF('2-定性盤查'!F81&lt;&gt;"",'2-定性盤查'!F81,"")</f>
        <v>0</v>
      </c>
      <c r="G80" s="8">
        <f>IF('2-定性盤查'!G81&lt;&gt;"",'2-定性盤查'!G81,"")</f>
        <v>0</v>
      </c>
      <c r="H80" s="11" t="s">
        <v>431</v>
      </c>
      <c r="I80" s="11" t="s">
        <v>430</v>
      </c>
      <c r="J80" s="8">
        <f>IF('2-定性盤查'!X81&lt;&gt;"",IF('2-定性盤查'!X81&lt;&gt;0,'2-定性盤查'!X81,""),"")</f>
        <v>0</v>
      </c>
      <c r="K80" s="15">
        <f>'3.1-排放係數'!F80</f>
        <v>0</v>
      </c>
      <c r="L80" s="11">
        <f>'3.1-排放係數'!G80</f>
        <v>0</v>
      </c>
      <c r="M80" s="16">
        <f>IF(J80="","",H80*K80)</f>
        <v>0</v>
      </c>
      <c r="N80" s="11">
        <f>'附表二、含氟氣體之GWP值'!G3</f>
        <v>0</v>
      </c>
      <c r="O80" s="16">
        <f>IF(M80="","",M80*N80)</f>
        <v>0</v>
      </c>
      <c r="P80" s="8">
        <f>IF('2-定性盤查'!Y81&lt;&gt;"",IF('2-定性盤查'!Y81&lt;&gt;0,'2-定性盤查'!Y81,""),"")</f>
        <v>0</v>
      </c>
      <c r="Q80" s="15">
        <f>IF('3.1-排放係數'!J80="", "", '3.1-排放係數'!J80)</f>
        <v>0</v>
      </c>
      <c r="R80" s="11">
        <f>IF(Q80="","",'3.1-排放係數'!K80)</f>
        <v>0</v>
      </c>
      <c r="S80" s="16">
        <f>IF(P80="","",H80*Q80)</f>
        <v>0</v>
      </c>
      <c r="T80" s="11">
        <f>IF(S80="", "", '附表二、含氟氣體之GWP值'!G4)</f>
        <v>0</v>
      </c>
      <c r="U80" s="16">
        <f>IF(S80="","",S80*T80)</f>
        <v>0</v>
      </c>
      <c r="V80" s="8">
        <f>IF('2-定性盤查'!Z81&lt;&gt;"",IF('2-定性盤查'!Z81&lt;&gt;0,'2-定性盤查'!Z81,""),"")</f>
        <v>0</v>
      </c>
      <c r="W80" s="15">
        <f>IF('3.1-排放係數'!N80 ="", "", '3.1-排放係數'!N80)</f>
        <v>0</v>
      </c>
      <c r="X80" s="11">
        <f>IF(W80="","",'3.1-排放係數'!O80)</f>
        <v>0</v>
      </c>
      <c r="Y80" s="16">
        <f>IF(V80="","",H80*W80)</f>
        <v>0</v>
      </c>
      <c r="Z80" s="11">
        <f>IF(Y80="", "", '附表二、含氟氣體之GWP值'!G5)</f>
        <v>0</v>
      </c>
      <c r="AA80" s="16">
        <f>IF(Y80="","",Y80*Z80)</f>
        <v>0</v>
      </c>
      <c r="AB80" s="16">
        <f>IF('2-定性盤查'!E81="是",IF(J80="CO2",SUM(U80,AA80),SUM(O80,U80,AA80)),IF(SUM(O80,U80,AA80)&lt;&gt;0,SUM(O80,U80,AA80),0))</f>
        <v>0</v>
      </c>
      <c r="AC80" s="16">
        <f>IF('2-定性盤查'!E81="是",IF(J80="CO2",O80,""),"")</f>
        <v>0</v>
      </c>
      <c r="AD80" s="17">
        <f>IF(AB80&lt;&gt;"",AB80/'6-彙總表'!$J$5,"")</f>
        <v>0</v>
      </c>
      <c r="AE80" s="10">
        <f>F74&amp;J74&amp;E74</f>
        <v>0</v>
      </c>
      <c r="AF80" s="10">
        <f>F74&amp;J74</f>
        <v>0</v>
      </c>
      <c r="AG80" s="10">
        <f>F74&amp;P74</f>
        <v>0</v>
      </c>
      <c r="AH80" s="10">
        <f>F74&amp;V74</f>
        <v>0</v>
      </c>
      <c r="AI80" s="10">
        <f>F74&amp;G74</f>
        <v>0</v>
      </c>
      <c r="AJ80" s="10">
        <f>F74&amp;G74</f>
        <v>0</v>
      </c>
      <c r="AK80" s="10">
        <f>F74&amp;G74</f>
        <v>0</v>
      </c>
      <c r="AL80" s="10">
        <f>F74&amp;J74&amp;G74&amp;E74</f>
        <v>0</v>
      </c>
      <c r="AM80" s="10">
        <f>IFERROR(ABS(AB74),"")</f>
        <v>0</v>
      </c>
    </row>
    <row r="81" spans="1:39" ht="30" customHeight="1">
      <c r="A81" s="8">
        <f>IF('2-定性盤查'!A82&lt;&gt;"",'2-定性盤查'!A82,"")</f>
        <v>0</v>
      </c>
      <c r="B81" s="8">
        <f>IF('2-定性盤查'!B82&lt;&gt;"",'2-定性盤查'!B82,"")</f>
        <v>0</v>
      </c>
      <c r="C81" s="8">
        <f>IF('2-定性盤查'!C82&lt;&gt;"",'2-定性盤查'!C82,"")</f>
        <v>0</v>
      </c>
      <c r="D81" s="8">
        <f>IF('2-定性盤查'!D82&lt;&gt;"",'2-定性盤查'!D82,"")</f>
        <v>0</v>
      </c>
      <c r="E81" s="8">
        <f>IF('2-定性盤查'!E82&lt;&gt;"",'2-定性盤查'!E82,"")</f>
        <v>0</v>
      </c>
      <c r="F81" s="8">
        <f>IF('2-定性盤查'!F82&lt;&gt;"",'2-定性盤查'!F82,"")</f>
        <v>0</v>
      </c>
      <c r="G81" s="8">
        <f>IF('2-定性盤查'!G82&lt;&gt;"",'2-定性盤查'!G82,"")</f>
        <v>0</v>
      </c>
      <c r="H81" s="11" t="s">
        <v>431</v>
      </c>
      <c r="I81" s="11" t="s">
        <v>461</v>
      </c>
      <c r="J81" s="8">
        <f>IF('2-定性盤查'!X82&lt;&gt;"",IF('2-定性盤查'!X82&lt;&gt;0,'2-定性盤查'!X82,""),"")</f>
        <v>0</v>
      </c>
      <c r="K81" s="15">
        <f>'3.1-排放係數'!F81</f>
        <v>0</v>
      </c>
      <c r="L81" s="11">
        <f>'3.1-排放係數'!G81</f>
        <v>0</v>
      </c>
      <c r="M81" s="16">
        <f>IF(J81="","",H81*K81)</f>
        <v>0</v>
      </c>
      <c r="N81" s="11">
        <f>'附表二、含氟氣體之GWP值'!G3</f>
        <v>0</v>
      </c>
      <c r="O81" s="16">
        <f>IF(M81="","",M81*N81)</f>
        <v>0</v>
      </c>
      <c r="P81" s="8">
        <f>IF('2-定性盤查'!Y82&lt;&gt;"",IF('2-定性盤查'!Y82&lt;&gt;0,'2-定性盤查'!Y82,""),"")</f>
        <v>0</v>
      </c>
      <c r="Q81" s="15">
        <f>IF('3.1-排放係數'!J81="", "", '3.1-排放係數'!J81)</f>
        <v>0</v>
      </c>
      <c r="R81" s="11">
        <f>IF(Q81="","",'3.1-排放係數'!K81)</f>
        <v>0</v>
      </c>
      <c r="S81" s="16">
        <f>IF(P81="","",H81*Q81)</f>
        <v>0</v>
      </c>
      <c r="T81" s="11">
        <f>IF(S81="", "", '附表二、含氟氣體之GWP值'!G4)</f>
        <v>0</v>
      </c>
      <c r="U81" s="16">
        <f>IF(S81="","",S81*T81)</f>
        <v>0</v>
      </c>
      <c r="V81" s="8">
        <f>IF('2-定性盤查'!Z82&lt;&gt;"",IF('2-定性盤查'!Z82&lt;&gt;0,'2-定性盤查'!Z82,""),"")</f>
        <v>0</v>
      </c>
      <c r="W81" s="15">
        <f>IF('3.1-排放係數'!N81 ="", "", '3.1-排放係數'!N81)</f>
        <v>0</v>
      </c>
      <c r="X81" s="11">
        <f>IF(W81="","",'3.1-排放係數'!O81)</f>
        <v>0</v>
      </c>
      <c r="Y81" s="16">
        <f>IF(V81="","",H81*W81)</f>
        <v>0</v>
      </c>
      <c r="Z81" s="11">
        <f>IF(Y81="", "", '附表二、含氟氣體之GWP值'!G5)</f>
        <v>0</v>
      </c>
      <c r="AA81" s="16">
        <f>IF(Y81="","",Y81*Z81)</f>
        <v>0</v>
      </c>
      <c r="AB81" s="16">
        <f>IF('2-定性盤查'!E82="是",IF(J81="CO2",SUM(U81,AA81),SUM(O81,U81,AA81)),IF(SUM(O81,U81,AA81)&lt;&gt;0,SUM(O81,U81,AA81),0))</f>
        <v>0</v>
      </c>
      <c r="AC81" s="16">
        <f>IF('2-定性盤查'!E82="是",IF(J81="CO2",O81,""),"")</f>
        <v>0</v>
      </c>
      <c r="AD81" s="17">
        <f>IF(AB81&lt;&gt;"",AB81/'6-彙總表'!$J$5,"")</f>
        <v>0</v>
      </c>
      <c r="AE81" s="10">
        <f>F75&amp;J75&amp;E75</f>
        <v>0</v>
      </c>
      <c r="AF81" s="10">
        <f>F75&amp;J75</f>
        <v>0</v>
      </c>
      <c r="AG81" s="10">
        <f>F75&amp;P75</f>
        <v>0</v>
      </c>
      <c r="AH81" s="10">
        <f>F75&amp;V75</f>
        <v>0</v>
      </c>
      <c r="AI81" s="10">
        <f>F75&amp;G75</f>
        <v>0</v>
      </c>
      <c r="AJ81" s="10">
        <f>F75&amp;G75</f>
        <v>0</v>
      </c>
      <c r="AK81" s="10">
        <f>F75&amp;G75</f>
        <v>0</v>
      </c>
      <c r="AL81" s="10">
        <f>F75&amp;J75&amp;G75&amp;E75</f>
        <v>0</v>
      </c>
      <c r="AM81" s="10">
        <f>IFERROR(ABS(AB75),"")</f>
        <v>0</v>
      </c>
    </row>
    <row r="82" spans="1:39" ht="30" customHeight="1">
      <c r="A82" s="8">
        <f>IF('2-定性盤查'!A83&lt;&gt;"",'2-定性盤查'!A83,"")</f>
        <v>0</v>
      </c>
      <c r="B82" s="8">
        <f>IF('2-定性盤查'!B83&lt;&gt;"",'2-定性盤查'!B83,"")</f>
        <v>0</v>
      </c>
      <c r="C82" s="8">
        <f>IF('2-定性盤查'!C83&lt;&gt;"",'2-定性盤查'!C83,"")</f>
        <v>0</v>
      </c>
      <c r="D82" s="8">
        <f>IF('2-定性盤查'!D83&lt;&gt;"",'2-定性盤查'!D83,"")</f>
        <v>0</v>
      </c>
      <c r="E82" s="8">
        <f>IF('2-定性盤查'!E83&lt;&gt;"",'2-定性盤查'!E83,"")</f>
        <v>0</v>
      </c>
      <c r="F82" s="8">
        <f>IF('2-定性盤查'!F83&lt;&gt;"",'2-定性盤查'!F83,"")</f>
        <v>0</v>
      </c>
      <c r="G82" s="8">
        <f>IF('2-定性盤查'!G83&lt;&gt;"",'2-定性盤查'!G83,"")</f>
        <v>0</v>
      </c>
      <c r="H82" s="11" t="s">
        <v>431</v>
      </c>
      <c r="I82" s="11" t="s">
        <v>430</v>
      </c>
      <c r="J82" s="8">
        <f>IF('2-定性盤查'!X83&lt;&gt;"",IF('2-定性盤查'!X83&lt;&gt;0,'2-定性盤查'!X83,""),"")</f>
        <v>0</v>
      </c>
      <c r="K82" s="15">
        <f>'3.1-排放係數'!F82</f>
        <v>0</v>
      </c>
      <c r="L82" s="11">
        <f>'3.1-排放係數'!G82</f>
        <v>0</v>
      </c>
      <c r="M82" s="16">
        <f>IF(J82="","",H82*K82)</f>
        <v>0</v>
      </c>
      <c r="N82" s="11">
        <f>'附表二、含氟氣體之GWP值'!G3</f>
        <v>0</v>
      </c>
      <c r="O82" s="16">
        <f>IF(M82="","",M82*N82)</f>
        <v>0</v>
      </c>
      <c r="P82" s="8">
        <f>IF('2-定性盤查'!Y83&lt;&gt;"",IF('2-定性盤查'!Y83&lt;&gt;0,'2-定性盤查'!Y83,""),"")</f>
        <v>0</v>
      </c>
      <c r="Q82" s="15">
        <f>IF('3.1-排放係數'!J82="", "", '3.1-排放係數'!J82)</f>
        <v>0</v>
      </c>
      <c r="R82" s="11">
        <f>IF(Q82="","",'3.1-排放係數'!K82)</f>
        <v>0</v>
      </c>
      <c r="S82" s="16">
        <f>IF(P82="","",H82*Q82)</f>
        <v>0</v>
      </c>
      <c r="T82" s="11">
        <f>IF(S82="", "", '附表二、含氟氣體之GWP值'!G4)</f>
        <v>0</v>
      </c>
      <c r="U82" s="16">
        <f>IF(S82="","",S82*T82)</f>
        <v>0</v>
      </c>
      <c r="V82" s="8">
        <f>IF('2-定性盤查'!Z83&lt;&gt;"",IF('2-定性盤查'!Z83&lt;&gt;0,'2-定性盤查'!Z83,""),"")</f>
        <v>0</v>
      </c>
      <c r="W82" s="15">
        <f>IF('3.1-排放係數'!N82 ="", "", '3.1-排放係數'!N82)</f>
        <v>0</v>
      </c>
      <c r="X82" s="11">
        <f>IF(W82="","",'3.1-排放係數'!O82)</f>
        <v>0</v>
      </c>
      <c r="Y82" s="16">
        <f>IF(V82="","",H82*W82)</f>
        <v>0</v>
      </c>
      <c r="Z82" s="11">
        <f>IF(Y82="", "", '附表二、含氟氣體之GWP值'!G5)</f>
        <v>0</v>
      </c>
      <c r="AA82" s="16">
        <f>IF(Y82="","",Y82*Z82)</f>
        <v>0</v>
      </c>
      <c r="AB82" s="16">
        <f>IF('2-定性盤查'!E83="是",IF(J82="CO2",SUM(U82,AA82),SUM(O82,U82,AA82)),IF(SUM(O82,U82,AA82)&lt;&gt;0,SUM(O82,U82,AA82),0))</f>
        <v>0</v>
      </c>
      <c r="AC82" s="16">
        <f>IF('2-定性盤查'!E83="是",IF(J82="CO2",O82,""),"")</f>
        <v>0</v>
      </c>
      <c r="AD82" s="17">
        <f>IF(AB82&lt;&gt;"",AB82/'6-彙總表'!$J$5,"")</f>
        <v>0</v>
      </c>
      <c r="AE82" s="10">
        <f>F76&amp;J76&amp;E76</f>
        <v>0</v>
      </c>
      <c r="AF82" s="10">
        <f>F76&amp;J76</f>
        <v>0</v>
      </c>
      <c r="AG82" s="10">
        <f>F76&amp;P76</f>
        <v>0</v>
      </c>
      <c r="AH82" s="10">
        <f>F76&amp;V76</f>
        <v>0</v>
      </c>
      <c r="AI82" s="10">
        <f>F76&amp;G76</f>
        <v>0</v>
      </c>
      <c r="AJ82" s="10">
        <f>F76&amp;G76</f>
        <v>0</v>
      </c>
      <c r="AK82" s="10">
        <f>F76&amp;G76</f>
        <v>0</v>
      </c>
      <c r="AL82" s="10">
        <f>F76&amp;J76&amp;G76&amp;E76</f>
        <v>0</v>
      </c>
      <c r="AM82" s="10">
        <f>IFERROR(ABS(AB76),"")</f>
        <v>0</v>
      </c>
    </row>
    <row r="83" spans="1:39" ht="30" customHeight="1">
      <c r="A83" s="8">
        <f>IF('2-定性盤查'!A84&lt;&gt;"",'2-定性盤查'!A84,"")</f>
        <v>0</v>
      </c>
      <c r="B83" s="8">
        <f>IF('2-定性盤查'!B84&lt;&gt;"",'2-定性盤查'!B84,"")</f>
        <v>0</v>
      </c>
      <c r="C83" s="8">
        <f>IF('2-定性盤查'!C84&lt;&gt;"",'2-定性盤查'!C84,"")</f>
        <v>0</v>
      </c>
      <c r="D83" s="8">
        <f>IF('2-定性盤查'!D84&lt;&gt;"",'2-定性盤查'!D84,"")</f>
        <v>0</v>
      </c>
      <c r="E83" s="8">
        <f>IF('2-定性盤查'!E84&lt;&gt;"",'2-定性盤查'!E84,"")</f>
        <v>0</v>
      </c>
      <c r="F83" s="8">
        <f>IF('2-定性盤查'!F84&lt;&gt;"",'2-定性盤查'!F84,"")</f>
        <v>0</v>
      </c>
      <c r="G83" s="8">
        <f>IF('2-定性盤查'!G84&lt;&gt;"",'2-定性盤查'!G84,"")</f>
        <v>0</v>
      </c>
      <c r="H83" s="11" t="s">
        <v>431</v>
      </c>
      <c r="I83" s="11" t="s">
        <v>423</v>
      </c>
      <c r="J83" s="8">
        <f>IF('2-定性盤查'!X84&lt;&gt;"",IF('2-定性盤查'!X84&lt;&gt;0,'2-定性盤查'!X84,""),"")</f>
        <v>0</v>
      </c>
      <c r="K83" s="15">
        <f>'3.1-排放係數'!F83</f>
        <v>0</v>
      </c>
      <c r="L83" s="11">
        <f>'3.1-排放係數'!G83</f>
        <v>0</v>
      </c>
      <c r="M83" s="16">
        <f>IF(J83="","",H83*K83)</f>
        <v>0</v>
      </c>
      <c r="N83" s="11">
        <f>'附表二、含氟氣體之GWP值'!G3</f>
        <v>0</v>
      </c>
      <c r="O83" s="16">
        <f>IF(M83="","",M83*N83)</f>
        <v>0</v>
      </c>
      <c r="P83" s="8">
        <f>IF('2-定性盤查'!Y84&lt;&gt;"",IF('2-定性盤查'!Y84&lt;&gt;0,'2-定性盤查'!Y84,""),"")</f>
        <v>0</v>
      </c>
      <c r="Q83" s="15">
        <f>IF('3.1-排放係數'!J83="", "", '3.1-排放係數'!J83)</f>
        <v>0</v>
      </c>
      <c r="R83" s="11">
        <f>IF(Q83="","",'3.1-排放係數'!K83)</f>
        <v>0</v>
      </c>
      <c r="S83" s="16">
        <f>IF(P83="","",H83*Q83)</f>
        <v>0</v>
      </c>
      <c r="T83" s="11">
        <f>IF(S83="", "", '附表二、含氟氣體之GWP值'!G4)</f>
        <v>0</v>
      </c>
      <c r="U83" s="16">
        <f>IF(S83="","",S83*T83)</f>
        <v>0</v>
      </c>
      <c r="V83" s="8">
        <f>IF('2-定性盤查'!Z84&lt;&gt;"",IF('2-定性盤查'!Z84&lt;&gt;0,'2-定性盤查'!Z84,""),"")</f>
        <v>0</v>
      </c>
      <c r="W83" s="15">
        <f>IF('3.1-排放係數'!N83 ="", "", '3.1-排放係數'!N83)</f>
        <v>0</v>
      </c>
      <c r="X83" s="11">
        <f>IF(W83="","",'3.1-排放係數'!O83)</f>
        <v>0</v>
      </c>
      <c r="Y83" s="16">
        <f>IF(V83="","",H83*W83)</f>
        <v>0</v>
      </c>
      <c r="Z83" s="11">
        <f>IF(Y83="", "", '附表二、含氟氣體之GWP值'!G5)</f>
        <v>0</v>
      </c>
      <c r="AA83" s="16">
        <f>IF(Y83="","",Y83*Z83)</f>
        <v>0</v>
      </c>
      <c r="AB83" s="16">
        <f>IF('2-定性盤查'!E84="是",IF(J83="CO2",SUM(U83,AA83),SUM(O83,U83,AA83)),IF(SUM(O83,U83,AA83)&lt;&gt;0,SUM(O83,U83,AA83),0))</f>
        <v>0</v>
      </c>
      <c r="AC83" s="16">
        <f>IF('2-定性盤查'!E84="是",IF(J83="CO2",O83,""),"")</f>
        <v>0</v>
      </c>
      <c r="AD83" s="17">
        <f>IF(AB83&lt;&gt;"",AB83/'6-彙總表'!$J$5,"")</f>
        <v>0</v>
      </c>
      <c r="AE83" s="10">
        <f>F77&amp;J77&amp;E77</f>
        <v>0</v>
      </c>
      <c r="AF83" s="10">
        <f>F77&amp;J77</f>
        <v>0</v>
      </c>
      <c r="AG83" s="10">
        <f>F77&amp;P77</f>
        <v>0</v>
      </c>
      <c r="AH83" s="10">
        <f>F77&amp;V77</f>
        <v>0</v>
      </c>
      <c r="AI83" s="10">
        <f>F77&amp;G77</f>
        <v>0</v>
      </c>
      <c r="AJ83" s="10">
        <f>F77&amp;G77</f>
        <v>0</v>
      </c>
      <c r="AK83" s="10">
        <f>F77&amp;G77</f>
        <v>0</v>
      </c>
      <c r="AL83" s="10">
        <f>F77&amp;J77&amp;G77&amp;E77</f>
        <v>0</v>
      </c>
      <c r="AM83" s="10">
        <f>IFERROR(ABS(AB77),"")</f>
        <v>0</v>
      </c>
    </row>
    <row r="84" spans="1:39" ht="30" customHeight="1">
      <c r="A84" s="8">
        <f>IF('2-定性盤查'!A85&lt;&gt;"",'2-定性盤查'!A85,"")</f>
        <v>0</v>
      </c>
      <c r="B84" s="8">
        <f>IF('2-定性盤查'!B85&lt;&gt;"",'2-定性盤查'!B85,"")</f>
        <v>0</v>
      </c>
      <c r="C84" s="8">
        <f>IF('2-定性盤查'!C85&lt;&gt;"",'2-定性盤查'!C85,"")</f>
        <v>0</v>
      </c>
      <c r="D84" s="8">
        <f>IF('2-定性盤查'!D85&lt;&gt;"",'2-定性盤查'!D85,"")</f>
        <v>0</v>
      </c>
      <c r="E84" s="8">
        <f>IF('2-定性盤查'!E85&lt;&gt;"",'2-定性盤查'!E85,"")</f>
        <v>0</v>
      </c>
      <c r="F84" s="8">
        <f>IF('2-定性盤查'!F85&lt;&gt;"",'2-定性盤查'!F85,"")</f>
        <v>0</v>
      </c>
      <c r="G84" s="8">
        <f>IF('2-定性盤查'!G85&lt;&gt;"",'2-定性盤查'!G85,"")</f>
        <v>0</v>
      </c>
      <c r="H84" s="11" t="s">
        <v>436</v>
      </c>
      <c r="I84" s="11" t="s">
        <v>425</v>
      </c>
      <c r="J84" s="8">
        <f>IF('2-定性盤查'!X85&lt;&gt;"",IF('2-定性盤查'!X85&lt;&gt;0,'2-定性盤查'!X85,""),"")</f>
        <v>0</v>
      </c>
      <c r="K84" s="15">
        <f>'3.1-排放係數'!F84</f>
        <v>0</v>
      </c>
      <c r="L84" s="11">
        <f>'3.1-排放係數'!G84</f>
        <v>0</v>
      </c>
      <c r="M84" s="16">
        <f>IF(J84="","",H84*K84)</f>
        <v>0</v>
      </c>
      <c r="N84" s="11">
        <f>'附表二、含氟氣體之GWP值'!G3</f>
        <v>0</v>
      </c>
      <c r="O84" s="16">
        <f>IF(M84="","",M84*N84)</f>
        <v>0</v>
      </c>
      <c r="P84" s="8">
        <f>IF('2-定性盤查'!Y85&lt;&gt;"",IF('2-定性盤查'!Y85&lt;&gt;0,'2-定性盤查'!Y85,""),"")</f>
        <v>0</v>
      </c>
      <c r="Q84" s="15">
        <f>IF('3.1-排放係數'!J84="", "", '3.1-排放係數'!J84)</f>
        <v>0</v>
      </c>
      <c r="R84" s="11">
        <f>IF(Q84="","",'3.1-排放係數'!K84)</f>
        <v>0</v>
      </c>
      <c r="S84" s="16">
        <f>IF(P84="","",H84*Q84)</f>
        <v>0</v>
      </c>
      <c r="T84" s="11">
        <f>IF(S84="", "", '附表二、含氟氣體之GWP值'!G4)</f>
        <v>0</v>
      </c>
      <c r="U84" s="16">
        <f>IF(S84="","",S84*T84)</f>
        <v>0</v>
      </c>
      <c r="V84" s="8">
        <f>IF('2-定性盤查'!Z85&lt;&gt;"",IF('2-定性盤查'!Z85&lt;&gt;0,'2-定性盤查'!Z85,""),"")</f>
        <v>0</v>
      </c>
      <c r="W84" s="15">
        <f>IF('3.1-排放係數'!N84 ="", "", '3.1-排放係數'!N84)</f>
        <v>0</v>
      </c>
      <c r="X84" s="11">
        <f>IF(W84="","",'3.1-排放係數'!O84)</f>
        <v>0</v>
      </c>
      <c r="Y84" s="16">
        <f>IF(V84="","",H84*W84)</f>
        <v>0</v>
      </c>
      <c r="Z84" s="11">
        <f>IF(Y84="", "", '附表二、含氟氣體之GWP值'!G5)</f>
        <v>0</v>
      </c>
      <c r="AA84" s="16">
        <f>IF(Y84="","",Y84*Z84)</f>
        <v>0</v>
      </c>
      <c r="AB84" s="16">
        <f>IF('2-定性盤查'!E85="是",IF(J84="CO2",SUM(U84,AA84),SUM(O84,U84,AA84)),IF(SUM(O84,U84,AA84)&lt;&gt;0,SUM(O84,U84,AA84),0))</f>
        <v>0</v>
      </c>
      <c r="AC84" s="16">
        <f>IF('2-定性盤查'!E85="是",IF(J84="CO2",O84,""),"")</f>
        <v>0</v>
      </c>
      <c r="AD84" s="17">
        <f>IF(AB84&lt;&gt;"",AB84/'6-彙總表'!$J$5,"")</f>
        <v>0</v>
      </c>
      <c r="AE84" s="10">
        <f>F78&amp;J78&amp;E78</f>
        <v>0</v>
      </c>
      <c r="AF84" s="10">
        <f>F78&amp;J78</f>
        <v>0</v>
      </c>
      <c r="AG84" s="10">
        <f>F78&amp;P78</f>
        <v>0</v>
      </c>
      <c r="AH84" s="10">
        <f>F78&amp;V78</f>
        <v>0</v>
      </c>
      <c r="AI84" s="10">
        <f>F78&amp;G78</f>
        <v>0</v>
      </c>
      <c r="AJ84" s="10">
        <f>F78&amp;G78</f>
        <v>0</v>
      </c>
      <c r="AK84" s="10">
        <f>F78&amp;G78</f>
        <v>0</v>
      </c>
      <c r="AL84" s="10">
        <f>F78&amp;J78&amp;G78&amp;E78</f>
        <v>0</v>
      </c>
      <c r="AM84" s="10">
        <f>IFERROR(ABS(AB78),"")</f>
        <v>0</v>
      </c>
    </row>
    <row r="85" spans="1:39" ht="30" customHeight="1">
      <c r="A85" s="8">
        <f>IF('2-定性盤查'!A86&lt;&gt;"",'2-定性盤查'!A86,"")</f>
        <v>0</v>
      </c>
      <c r="B85" s="8">
        <f>IF('2-定性盤查'!B86&lt;&gt;"",'2-定性盤查'!B86,"")</f>
        <v>0</v>
      </c>
      <c r="C85" s="8">
        <f>IF('2-定性盤查'!C86&lt;&gt;"",'2-定性盤查'!C86,"")</f>
        <v>0</v>
      </c>
      <c r="D85" s="8">
        <f>IF('2-定性盤查'!D86&lt;&gt;"",'2-定性盤查'!D86,"")</f>
        <v>0</v>
      </c>
      <c r="E85" s="8">
        <f>IF('2-定性盤查'!E86&lt;&gt;"",'2-定性盤查'!E86,"")</f>
        <v>0</v>
      </c>
      <c r="F85" s="8">
        <f>IF('2-定性盤查'!F86&lt;&gt;"",'2-定性盤查'!F86,"")</f>
        <v>0</v>
      </c>
      <c r="G85" s="8">
        <f>IF('2-定性盤查'!G86&lt;&gt;"",'2-定性盤查'!G86,"")</f>
        <v>0</v>
      </c>
      <c r="H85" s="11" t="s">
        <v>431</v>
      </c>
      <c r="I85" s="11" t="s">
        <v>425</v>
      </c>
      <c r="J85" s="8">
        <f>IF('2-定性盤查'!X86&lt;&gt;"",IF('2-定性盤查'!X86&lt;&gt;0,'2-定性盤查'!X86,""),"")</f>
        <v>0</v>
      </c>
      <c r="K85" s="15">
        <f>'3.1-排放係數'!F85</f>
        <v>0</v>
      </c>
      <c r="L85" s="11">
        <f>'3.1-排放係數'!G85</f>
        <v>0</v>
      </c>
      <c r="M85" s="16">
        <f>IF(J85="","",H85*K85)</f>
        <v>0</v>
      </c>
      <c r="N85" s="11">
        <f>'附表二、含氟氣體之GWP值'!G3</f>
        <v>0</v>
      </c>
      <c r="O85" s="16">
        <f>IF(M85="","",M85*N85)</f>
        <v>0</v>
      </c>
      <c r="P85" s="8">
        <f>IF('2-定性盤查'!Y86&lt;&gt;"",IF('2-定性盤查'!Y86&lt;&gt;0,'2-定性盤查'!Y86,""),"")</f>
        <v>0</v>
      </c>
      <c r="Q85" s="15">
        <f>IF('3.1-排放係數'!J85="", "", '3.1-排放係數'!J85)</f>
        <v>0</v>
      </c>
      <c r="R85" s="11">
        <f>IF(Q85="","",'3.1-排放係數'!K85)</f>
        <v>0</v>
      </c>
      <c r="S85" s="16">
        <f>IF(P85="","",H85*Q85)</f>
        <v>0</v>
      </c>
      <c r="T85" s="11">
        <f>IF(S85="", "", '附表二、含氟氣體之GWP值'!G4)</f>
        <v>0</v>
      </c>
      <c r="U85" s="16">
        <f>IF(S85="","",S85*T85)</f>
        <v>0</v>
      </c>
      <c r="V85" s="8">
        <f>IF('2-定性盤查'!Z86&lt;&gt;"",IF('2-定性盤查'!Z86&lt;&gt;0,'2-定性盤查'!Z86,""),"")</f>
        <v>0</v>
      </c>
      <c r="W85" s="15">
        <f>IF('3.1-排放係數'!N85 ="", "", '3.1-排放係數'!N85)</f>
        <v>0</v>
      </c>
      <c r="X85" s="11">
        <f>IF(W85="","",'3.1-排放係數'!O85)</f>
        <v>0</v>
      </c>
      <c r="Y85" s="16">
        <f>IF(V85="","",H85*W85)</f>
        <v>0</v>
      </c>
      <c r="Z85" s="11">
        <f>IF(Y85="", "", '附表二、含氟氣體之GWP值'!G5)</f>
        <v>0</v>
      </c>
      <c r="AA85" s="16">
        <f>IF(Y85="","",Y85*Z85)</f>
        <v>0</v>
      </c>
      <c r="AB85" s="16">
        <f>IF('2-定性盤查'!E86="是",IF(J85="CO2",SUM(U85,AA85),SUM(O85,U85,AA85)),IF(SUM(O85,U85,AA85)&lt;&gt;0,SUM(O85,U85,AA85),0))</f>
        <v>0</v>
      </c>
      <c r="AC85" s="16">
        <f>IF('2-定性盤查'!E86="是",IF(J85="CO2",O85,""),"")</f>
        <v>0</v>
      </c>
      <c r="AD85" s="17">
        <f>IF(AB85&lt;&gt;"",AB85/'6-彙總表'!$J$5,"")</f>
        <v>0</v>
      </c>
      <c r="AE85" s="10">
        <f>F79&amp;J79&amp;E79</f>
        <v>0</v>
      </c>
      <c r="AF85" s="10">
        <f>F79&amp;J79</f>
        <v>0</v>
      </c>
      <c r="AG85" s="10">
        <f>F79&amp;P79</f>
        <v>0</v>
      </c>
      <c r="AH85" s="10">
        <f>F79&amp;V79</f>
        <v>0</v>
      </c>
      <c r="AI85" s="10">
        <f>F79&amp;G79</f>
        <v>0</v>
      </c>
      <c r="AJ85" s="10">
        <f>F79&amp;G79</f>
        <v>0</v>
      </c>
      <c r="AK85" s="10">
        <f>F79&amp;G79</f>
        <v>0</v>
      </c>
      <c r="AL85" s="10">
        <f>F79&amp;J79&amp;G79&amp;E79</f>
        <v>0</v>
      </c>
      <c r="AM85" s="10">
        <f>IFERROR(ABS(AB79),"")</f>
        <v>0</v>
      </c>
    </row>
    <row r="86" spans="1:39" ht="30" customHeight="1">
      <c r="A86" s="8">
        <f>IF('2-定性盤查'!A87&lt;&gt;"",'2-定性盤查'!A87,"")</f>
        <v>0</v>
      </c>
      <c r="B86" s="8">
        <f>IF('2-定性盤查'!B87&lt;&gt;"",'2-定性盤查'!B87,"")</f>
        <v>0</v>
      </c>
      <c r="C86" s="8">
        <f>IF('2-定性盤查'!C87&lt;&gt;"",'2-定性盤查'!C87,"")</f>
        <v>0</v>
      </c>
      <c r="D86" s="8">
        <f>IF('2-定性盤查'!D87&lt;&gt;"",'2-定性盤查'!D87,"")</f>
        <v>0</v>
      </c>
      <c r="E86" s="8">
        <f>IF('2-定性盤查'!E87&lt;&gt;"",'2-定性盤查'!E87,"")</f>
        <v>0</v>
      </c>
      <c r="F86" s="8">
        <f>IF('2-定性盤查'!F87&lt;&gt;"",'2-定性盤查'!F87,"")</f>
        <v>0</v>
      </c>
      <c r="G86" s="8">
        <f>IF('2-定性盤查'!G87&lt;&gt;"",'2-定性盤查'!G87,"")</f>
        <v>0</v>
      </c>
      <c r="H86" s="11" t="s">
        <v>431</v>
      </c>
      <c r="I86" s="11" t="s">
        <v>440</v>
      </c>
      <c r="J86" s="8">
        <f>IF('2-定性盤查'!X87&lt;&gt;"",IF('2-定性盤查'!X87&lt;&gt;0,'2-定性盤查'!X87,""),"")</f>
        <v>0</v>
      </c>
      <c r="K86" s="15">
        <f>'3.1-排放係數'!F86</f>
        <v>0</v>
      </c>
      <c r="L86" s="11">
        <f>'3.1-排放係數'!G86</f>
        <v>0</v>
      </c>
      <c r="M86" s="16">
        <f>IF(J86="","",H86*K86)</f>
        <v>0</v>
      </c>
      <c r="N86" s="11">
        <f>'附表二、含氟氣體之GWP值'!G3</f>
        <v>0</v>
      </c>
      <c r="O86" s="16">
        <f>IF(M86="","",M86*N86)</f>
        <v>0</v>
      </c>
      <c r="P86" s="8">
        <f>IF('2-定性盤查'!Y87&lt;&gt;"",IF('2-定性盤查'!Y87&lt;&gt;0,'2-定性盤查'!Y87,""),"")</f>
        <v>0</v>
      </c>
      <c r="Q86" s="15">
        <f>IF('3.1-排放係數'!J86="", "", '3.1-排放係數'!J86)</f>
        <v>0</v>
      </c>
      <c r="R86" s="11">
        <f>IF(Q86="","",'3.1-排放係數'!K86)</f>
        <v>0</v>
      </c>
      <c r="S86" s="16">
        <f>IF(P86="","",H86*Q86)</f>
        <v>0</v>
      </c>
      <c r="T86" s="11">
        <f>IF(S86="", "", '附表二、含氟氣體之GWP值'!G4)</f>
        <v>0</v>
      </c>
      <c r="U86" s="16">
        <f>IF(S86="","",S86*T86)</f>
        <v>0</v>
      </c>
      <c r="V86" s="8">
        <f>IF('2-定性盤查'!Z87&lt;&gt;"",IF('2-定性盤查'!Z87&lt;&gt;0,'2-定性盤查'!Z87,""),"")</f>
        <v>0</v>
      </c>
      <c r="W86" s="15">
        <f>IF('3.1-排放係數'!N86 ="", "", '3.1-排放係數'!N86)</f>
        <v>0</v>
      </c>
      <c r="X86" s="11">
        <f>IF(W86="","",'3.1-排放係數'!O86)</f>
        <v>0</v>
      </c>
      <c r="Y86" s="16">
        <f>IF(V86="","",H86*W86)</f>
        <v>0</v>
      </c>
      <c r="Z86" s="11">
        <f>IF(Y86="", "", '附表二、含氟氣體之GWP值'!G5)</f>
        <v>0</v>
      </c>
      <c r="AA86" s="16">
        <f>IF(Y86="","",Y86*Z86)</f>
        <v>0</v>
      </c>
      <c r="AB86" s="16">
        <f>IF('2-定性盤查'!E87="是",IF(J86="CO2",SUM(U86,AA86),SUM(O86,U86,AA86)),IF(SUM(O86,U86,AA86)&lt;&gt;0,SUM(O86,U86,AA86),0))</f>
        <v>0</v>
      </c>
      <c r="AC86" s="16">
        <f>IF('2-定性盤查'!E87="是",IF(J86="CO2",O86,""),"")</f>
        <v>0</v>
      </c>
      <c r="AD86" s="17">
        <f>IF(AB86&lt;&gt;"",AB86/'6-彙總表'!$J$5,"")</f>
        <v>0</v>
      </c>
      <c r="AE86" s="10">
        <f>F80&amp;J80&amp;E80</f>
        <v>0</v>
      </c>
      <c r="AF86" s="10">
        <f>F80&amp;J80</f>
        <v>0</v>
      </c>
      <c r="AG86" s="10">
        <f>F80&amp;P80</f>
        <v>0</v>
      </c>
      <c r="AH86" s="10">
        <f>F80&amp;V80</f>
        <v>0</v>
      </c>
      <c r="AI86" s="10">
        <f>F80&amp;G80</f>
        <v>0</v>
      </c>
      <c r="AJ86" s="10">
        <f>F80&amp;G80</f>
        <v>0</v>
      </c>
      <c r="AK86" s="10">
        <f>F80&amp;G80</f>
        <v>0</v>
      </c>
      <c r="AL86" s="10">
        <f>F80&amp;J80&amp;G80&amp;E80</f>
        <v>0</v>
      </c>
      <c r="AM86" s="10">
        <f>IFERROR(ABS(AB80),"")</f>
        <v>0</v>
      </c>
    </row>
    <row r="87" spans="1:39" ht="30" customHeight="1">
      <c r="A87" s="8">
        <f>IF('2-定性盤查'!A88&lt;&gt;"",'2-定性盤查'!A88,"")</f>
        <v>0</v>
      </c>
      <c r="B87" s="8">
        <f>IF('2-定性盤查'!B88&lt;&gt;"",'2-定性盤查'!B88,"")</f>
        <v>0</v>
      </c>
      <c r="C87" s="8">
        <f>IF('2-定性盤查'!C88&lt;&gt;"",'2-定性盤查'!C88,"")</f>
        <v>0</v>
      </c>
      <c r="D87" s="8">
        <f>IF('2-定性盤查'!D88&lt;&gt;"",'2-定性盤查'!D88,"")</f>
        <v>0</v>
      </c>
      <c r="E87" s="8">
        <f>IF('2-定性盤查'!E88&lt;&gt;"",'2-定性盤查'!E88,"")</f>
        <v>0</v>
      </c>
      <c r="F87" s="8">
        <f>IF('2-定性盤查'!F88&lt;&gt;"",'2-定性盤查'!F88,"")</f>
        <v>0</v>
      </c>
      <c r="G87" s="8">
        <f>IF('2-定性盤查'!G88&lt;&gt;"",'2-定性盤查'!G88,"")</f>
        <v>0</v>
      </c>
      <c r="H87" s="11" t="s">
        <v>422</v>
      </c>
      <c r="I87" s="11" t="s">
        <v>423</v>
      </c>
      <c r="J87" s="8">
        <f>IF('2-定性盤查'!X88&lt;&gt;"",IF('2-定性盤查'!X88&lt;&gt;0,'2-定性盤查'!X88,""),"")</f>
        <v>0</v>
      </c>
      <c r="K87" s="15">
        <f>'3.1-排放係數'!F87</f>
        <v>0</v>
      </c>
      <c r="L87" s="11">
        <f>'3.1-排放係數'!G87</f>
        <v>0</v>
      </c>
      <c r="M87" s="16">
        <f>IF(J87="","",H87*K87)</f>
        <v>0</v>
      </c>
      <c r="N87" s="11">
        <f>'附表二、含氟氣體之GWP值'!G3</f>
        <v>0</v>
      </c>
      <c r="O87" s="16">
        <f>IF(M87="","",M87*N87)</f>
        <v>0</v>
      </c>
      <c r="P87" s="8">
        <f>IF('2-定性盤查'!Y88&lt;&gt;"",IF('2-定性盤查'!Y88&lt;&gt;0,'2-定性盤查'!Y88,""),"")</f>
        <v>0</v>
      </c>
      <c r="Q87" s="15">
        <f>IF('3.1-排放係數'!J87="", "", '3.1-排放係數'!J87)</f>
        <v>0</v>
      </c>
      <c r="R87" s="11">
        <f>IF(Q87="","",'3.1-排放係數'!K87)</f>
        <v>0</v>
      </c>
      <c r="S87" s="16">
        <f>IF(P87="","",H87*Q87)</f>
        <v>0</v>
      </c>
      <c r="T87" s="11">
        <f>IF(S87="", "", '附表二、含氟氣體之GWP值'!G4)</f>
        <v>0</v>
      </c>
      <c r="U87" s="16">
        <f>IF(S87="","",S87*T87)</f>
        <v>0</v>
      </c>
      <c r="V87" s="8">
        <f>IF('2-定性盤查'!Z88&lt;&gt;"",IF('2-定性盤查'!Z88&lt;&gt;0,'2-定性盤查'!Z88,""),"")</f>
        <v>0</v>
      </c>
      <c r="W87" s="15">
        <f>IF('3.1-排放係數'!N87 ="", "", '3.1-排放係數'!N87)</f>
        <v>0</v>
      </c>
      <c r="X87" s="11">
        <f>IF(W87="","",'3.1-排放係數'!O87)</f>
        <v>0</v>
      </c>
      <c r="Y87" s="16">
        <f>IF(V87="","",H87*W87)</f>
        <v>0</v>
      </c>
      <c r="Z87" s="11">
        <f>IF(Y87="", "", '附表二、含氟氣體之GWP值'!G5)</f>
        <v>0</v>
      </c>
      <c r="AA87" s="16">
        <f>IF(Y87="","",Y87*Z87)</f>
        <v>0</v>
      </c>
      <c r="AB87" s="16">
        <f>IF('2-定性盤查'!E88="是",IF(J87="CO2",SUM(U87,AA87),SUM(O87,U87,AA87)),IF(SUM(O87,U87,AA87)&lt;&gt;0,SUM(O87,U87,AA87),0))</f>
        <v>0</v>
      </c>
      <c r="AC87" s="16">
        <f>IF('2-定性盤查'!E88="是",IF(J87="CO2",O87,""),"")</f>
        <v>0</v>
      </c>
      <c r="AD87" s="17">
        <f>IF(AB87&lt;&gt;"",AB87/'6-彙總表'!$J$5,"")</f>
        <v>0</v>
      </c>
      <c r="AE87" s="10">
        <f>F81&amp;J81&amp;E81</f>
        <v>0</v>
      </c>
      <c r="AF87" s="10">
        <f>F81&amp;J81</f>
        <v>0</v>
      </c>
      <c r="AG87" s="10">
        <f>F81&amp;P81</f>
        <v>0</v>
      </c>
      <c r="AH87" s="10">
        <f>F81&amp;V81</f>
        <v>0</v>
      </c>
      <c r="AI87" s="10">
        <f>F81&amp;G81</f>
        <v>0</v>
      </c>
      <c r="AJ87" s="10">
        <f>F81&amp;G81</f>
        <v>0</v>
      </c>
      <c r="AK87" s="10">
        <f>F81&amp;G81</f>
        <v>0</v>
      </c>
      <c r="AL87" s="10">
        <f>F81&amp;J81&amp;G81&amp;E81</f>
        <v>0</v>
      </c>
      <c r="AM87" s="10">
        <f>IFERROR(ABS(AB81),"")</f>
        <v>0</v>
      </c>
    </row>
    <row r="88" spans="1:39" ht="30" customHeight="1">
      <c r="A88" s="8">
        <f>IF('2-定性盤查'!A89&lt;&gt;"",'2-定性盤查'!A89,"")</f>
        <v>0</v>
      </c>
      <c r="B88" s="8">
        <f>IF('2-定性盤查'!B89&lt;&gt;"",'2-定性盤查'!B89,"")</f>
        <v>0</v>
      </c>
      <c r="C88" s="8">
        <f>IF('2-定性盤查'!C89&lt;&gt;"",'2-定性盤查'!C89,"")</f>
        <v>0</v>
      </c>
      <c r="D88" s="8">
        <f>IF('2-定性盤查'!D89&lt;&gt;"",'2-定性盤查'!D89,"")</f>
        <v>0</v>
      </c>
      <c r="E88" s="8">
        <f>IF('2-定性盤查'!E89&lt;&gt;"",'2-定性盤查'!E89,"")</f>
        <v>0</v>
      </c>
      <c r="F88" s="8">
        <f>IF('2-定性盤查'!F89&lt;&gt;"",'2-定性盤查'!F89,"")</f>
        <v>0</v>
      </c>
      <c r="G88" s="8">
        <f>IF('2-定性盤查'!G89&lt;&gt;"",'2-定性盤查'!G89,"")</f>
        <v>0</v>
      </c>
      <c r="H88" s="11" t="s">
        <v>431</v>
      </c>
      <c r="I88" s="11" t="s">
        <v>430</v>
      </c>
      <c r="J88" s="8">
        <f>IF('2-定性盤查'!X89&lt;&gt;"",IF('2-定性盤查'!X89&lt;&gt;0,'2-定性盤查'!X89,""),"")</f>
        <v>0</v>
      </c>
      <c r="K88" s="15">
        <f>'3.1-排放係數'!F88</f>
        <v>0</v>
      </c>
      <c r="L88" s="11">
        <f>'3.1-排放係數'!G88</f>
        <v>0</v>
      </c>
      <c r="M88" s="16">
        <f>IF(J88="","",H88*K88)</f>
        <v>0</v>
      </c>
      <c r="N88" s="11">
        <f>'附表二、含氟氣體之GWP值'!G3</f>
        <v>0</v>
      </c>
      <c r="O88" s="16">
        <f>IF(M88="","",M88*N88)</f>
        <v>0</v>
      </c>
      <c r="P88" s="8">
        <f>IF('2-定性盤查'!Y89&lt;&gt;"",IF('2-定性盤查'!Y89&lt;&gt;0,'2-定性盤查'!Y89,""),"")</f>
        <v>0</v>
      </c>
      <c r="Q88" s="15">
        <f>IF('3.1-排放係數'!J88="", "", '3.1-排放係數'!J88)</f>
        <v>0</v>
      </c>
      <c r="R88" s="11">
        <f>IF(Q88="","",'3.1-排放係數'!K88)</f>
        <v>0</v>
      </c>
      <c r="S88" s="16">
        <f>IF(P88="","",H88*Q88)</f>
        <v>0</v>
      </c>
      <c r="T88" s="11">
        <f>IF(S88="", "", '附表二、含氟氣體之GWP值'!G4)</f>
        <v>0</v>
      </c>
      <c r="U88" s="16">
        <f>IF(S88="","",S88*T88)</f>
        <v>0</v>
      </c>
      <c r="V88" s="8">
        <f>IF('2-定性盤查'!Z89&lt;&gt;"",IF('2-定性盤查'!Z89&lt;&gt;0,'2-定性盤查'!Z89,""),"")</f>
        <v>0</v>
      </c>
      <c r="W88" s="15">
        <f>IF('3.1-排放係數'!N88 ="", "", '3.1-排放係數'!N88)</f>
        <v>0</v>
      </c>
      <c r="X88" s="11">
        <f>IF(W88="","",'3.1-排放係數'!O88)</f>
        <v>0</v>
      </c>
      <c r="Y88" s="16">
        <f>IF(V88="","",H88*W88)</f>
        <v>0</v>
      </c>
      <c r="Z88" s="11">
        <f>IF(Y88="", "", '附表二、含氟氣體之GWP值'!G5)</f>
        <v>0</v>
      </c>
      <c r="AA88" s="16">
        <f>IF(Y88="","",Y88*Z88)</f>
        <v>0</v>
      </c>
      <c r="AB88" s="16">
        <f>IF('2-定性盤查'!E89="是",IF(J88="CO2",SUM(U88,AA88),SUM(O88,U88,AA88)),IF(SUM(O88,U88,AA88)&lt;&gt;0,SUM(O88,U88,AA88),0))</f>
        <v>0</v>
      </c>
      <c r="AC88" s="16">
        <f>IF('2-定性盤查'!E89="是",IF(J88="CO2",O88,""),"")</f>
        <v>0</v>
      </c>
      <c r="AD88" s="17">
        <f>IF(AB88&lt;&gt;"",AB88/'6-彙總表'!$J$5,"")</f>
        <v>0</v>
      </c>
      <c r="AE88" s="10">
        <f>F82&amp;J82&amp;E82</f>
        <v>0</v>
      </c>
      <c r="AF88" s="10">
        <f>F82&amp;J82</f>
        <v>0</v>
      </c>
      <c r="AG88" s="10">
        <f>F82&amp;P82</f>
        <v>0</v>
      </c>
      <c r="AH88" s="10">
        <f>F82&amp;V82</f>
        <v>0</v>
      </c>
      <c r="AI88" s="10">
        <f>F82&amp;G82</f>
        <v>0</v>
      </c>
      <c r="AJ88" s="10">
        <f>F82&amp;G82</f>
        <v>0</v>
      </c>
      <c r="AK88" s="10">
        <f>F82&amp;G82</f>
        <v>0</v>
      </c>
      <c r="AL88" s="10">
        <f>F82&amp;J82&amp;G82&amp;E82</f>
        <v>0</v>
      </c>
      <c r="AM88" s="10">
        <f>IFERROR(ABS(AB82),"")</f>
        <v>0</v>
      </c>
    </row>
    <row r="89" spans="1:39" ht="30" customHeight="1">
      <c r="A89" s="8">
        <f>IF('2-定性盤查'!A90&lt;&gt;"",'2-定性盤查'!A90,"")</f>
        <v>0</v>
      </c>
      <c r="B89" s="8">
        <f>IF('2-定性盤查'!B90&lt;&gt;"",'2-定性盤查'!B90,"")</f>
        <v>0</v>
      </c>
      <c r="C89" s="8">
        <f>IF('2-定性盤查'!C90&lt;&gt;"",'2-定性盤查'!C90,"")</f>
        <v>0</v>
      </c>
      <c r="D89" s="8">
        <f>IF('2-定性盤查'!D90&lt;&gt;"",'2-定性盤查'!D90,"")</f>
        <v>0</v>
      </c>
      <c r="E89" s="8">
        <f>IF('2-定性盤查'!E90&lt;&gt;"",'2-定性盤查'!E90,"")</f>
        <v>0</v>
      </c>
      <c r="F89" s="8">
        <f>IF('2-定性盤查'!F90&lt;&gt;"",'2-定性盤查'!F90,"")</f>
        <v>0</v>
      </c>
      <c r="G89" s="8">
        <f>IF('2-定性盤查'!G90&lt;&gt;"",'2-定性盤查'!G90,"")</f>
        <v>0</v>
      </c>
      <c r="H89" s="11" t="s">
        <v>431</v>
      </c>
      <c r="I89" s="11" t="s">
        <v>430</v>
      </c>
      <c r="J89" s="8">
        <f>IF('2-定性盤查'!X90&lt;&gt;"",IF('2-定性盤查'!X90&lt;&gt;0,'2-定性盤查'!X90,""),"")</f>
        <v>0</v>
      </c>
      <c r="K89" s="15">
        <f>'3.1-排放係數'!F89</f>
        <v>0</v>
      </c>
      <c r="L89" s="11">
        <f>'3.1-排放係數'!G89</f>
        <v>0</v>
      </c>
      <c r="M89" s="16">
        <f>IF(J89="","",H89*K89)</f>
        <v>0</v>
      </c>
      <c r="N89" s="11">
        <f>'附表二、含氟氣體之GWP值'!G3</f>
        <v>0</v>
      </c>
      <c r="O89" s="16">
        <f>IF(M89="","",M89*N89)</f>
        <v>0</v>
      </c>
      <c r="P89" s="8">
        <f>IF('2-定性盤查'!Y90&lt;&gt;"",IF('2-定性盤查'!Y90&lt;&gt;0,'2-定性盤查'!Y90,""),"")</f>
        <v>0</v>
      </c>
      <c r="Q89" s="15">
        <f>IF('3.1-排放係數'!J89="", "", '3.1-排放係數'!J89)</f>
        <v>0</v>
      </c>
      <c r="R89" s="11">
        <f>IF(Q89="","",'3.1-排放係數'!K89)</f>
        <v>0</v>
      </c>
      <c r="S89" s="16">
        <f>IF(P89="","",H89*Q89)</f>
        <v>0</v>
      </c>
      <c r="T89" s="11">
        <f>IF(S89="", "", '附表二、含氟氣體之GWP值'!G4)</f>
        <v>0</v>
      </c>
      <c r="U89" s="16">
        <f>IF(S89="","",S89*T89)</f>
        <v>0</v>
      </c>
      <c r="V89" s="8">
        <f>IF('2-定性盤查'!Z90&lt;&gt;"",IF('2-定性盤查'!Z90&lt;&gt;0,'2-定性盤查'!Z90,""),"")</f>
        <v>0</v>
      </c>
      <c r="W89" s="15">
        <f>IF('3.1-排放係數'!N89 ="", "", '3.1-排放係數'!N89)</f>
        <v>0</v>
      </c>
      <c r="X89" s="11">
        <f>IF(W89="","",'3.1-排放係數'!O89)</f>
        <v>0</v>
      </c>
      <c r="Y89" s="16">
        <f>IF(V89="","",H89*W89)</f>
        <v>0</v>
      </c>
      <c r="Z89" s="11">
        <f>IF(Y89="", "", '附表二、含氟氣體之GWP值'!G5)</f>
        <v>0</v>
      </c>
      <c r="AA89" s="16">
        <f>IF(Y89="","",Y89*Z89)</f>
        <v>0</v>
      </c>
      <c r="AB89" s="16">
        <f>IF('2-定性盤查'!E90="是",IF(J89="CO2",SUM(U89,AA89),SUM(O89,U89,AA89)),IF(SUM(O89,U89,AA89)&lt;&gt;0,SUM(O89,U89,AA89),0))</f>
        <v>0</v>
      </c>
      <c r="AC89" s="16">
        <f>IF('2-定性盤查'!E90="是",IF(J89="CO2",O89,""),"")</f>
        <v>0</v>
      </c>
      <c r="AD89" s="17">
        <f>IF(AB89&lt;&gt;"",AB89/'6-彙總表'!$J$5,"")</f>
        <v>0</v>
      </c>
      <c r="AE89" s="10">
        <f>F83&amp;J83&amp;E83</f>
        <v>0</v>
      </c>
      <c r="AF89" s="10">
        <f>F83&amp;J83</f>
        <v>0</v>
      </c>
      <c r="AG89" s="10">
        <f>F83&amp;P83</f>
        <v>0</v>
      </c>
      <c r="AH89" s="10">
        <f>F83&amp;V83</f>
        <v>0</v>
      </c>
      <c r="AI89" s="10">
        <f>F83&amp;G83</f>
        <v>0</v>
      </c>
      <c r="AJ89" s="10">
        <f>F83&amp;G83</f>
        <v>0</v>
      </c>
      <c r="AK89" s="10">
        <f>F83&amp;G83</f>
        <v>0</v>
      </c>
      <c r="AL89" s="10">
        <f>F83&amp;J83&amp;G83&amp;E83</f>
        <v>0</v>
      </c>
      <c r="AM89" s="10">
        <f>IFERROR(ABS(AB83),"")</f>
        <v>0</v>
      </c>
    </row>
    <row r="90" spans="1:39" ht="30" customHeight="1">
      <c r="A90" s="8">
        <f>IF('2-定性盤查'!A91&lt;&gt;"",'2-定性盤查'!A91,"")</f>
        <v>0</v>
      </c>
      <c r="B90" s="8">
        <f>IF('2-定性盤查'!B91&lt;&gt;"",'2-定性盤查'!B91,"")</f>
        <v>0</v>
      </c>
      <c r="C90" s="8">
        <f>IF('2-定性盤查'!C91&lt;&gt;"",'2-定性盤查'!C91,"")</f>
        <v>0</v>
      </c>
      <c r="D90" s="8">
        <f>IF('2-定性盤查'!D91&lt;&gt;"",'2-定性盤查'!D91,"")</f>
        <v>0</v>
      </c>
      <c r="E90" s="8">
        <f>IF('2-定性盤查'!E91&lt;&gt;"",'2-定性盤查'!E91,"")</f>
        <v>0</v>
      </c>
      <c r="F90" s="8">
        <f>IF('2-定性盤查'!F91&lt;&gt;"",'2-定性盤查'!F91,"")</f>
        <v>0</v>
      </c>
      <c r="G90" s="8">
        <f>IF('2-定性盤查'!G91&lt;&gt;"",'2-定性盤查'!G91,"")</f>
        <v>0</v>
      </c>
      <c r="H90" s="11" t="s">
        <v>431</v>
      </c>
      <c r="I90" s="11" t="s">
        <v>430</v>
      </c>
      <c r="J90" s="8">
        <f>IF('2-定性盤查'!X91&lt;&gt;"",IF('2-定性盤查'!X91&lt;&gt;0,'2-定性盤查'!X91,""),"")</f>
        <v>0</v>
      </c>
      <c r="K90" s="15">
        <f>'3.1-排放係數'!F90</f>
        <v>0</v>
      </c>
      <c r="L90" s="11">
        <f>'3.1-排放係數'!G90</f>
        <v>0</v>
      </c>
      <c r="M90" s="16">
        <f>IF(J90="","",H90*K90)</f>
        <v>0</v>
      </c>
      <c r="N90" s="11">
        <f>'附表二、含氟氣體之GWP值'!G3</f>
        <v>0</v>
      </c>
      <c r="O90" s="16">
        <f>IF(M90="","",M90*N90)</f>
        <v>0</v>
      </c>
      <c r="P90" s="8">
        <f>IF('2-定性盤查'!Y91&lt;&gt;"",IF('2-定性盤查'!Y91&lt;&gt;0,'2-定性盤查'!Y91,""),"")</f>
        <v>0</v>
      </c>
      <c r="Q90" s="15">
        <f>IF('3.1-排放係數'!J90="", "", '3.1-排放係數'!J90)</f>
        <v>0</v>
      </c>
      <c r="R90" s="11">
        <f>IF(Q90="","",'3.1-排放係數'!K90)</f>
        <v>0</v>
      </c>
      <c r="S90" s="16">
        <f>IF(P90="","",H90*Q90)</f>
        <v>0</v>
      </c>
      <c r="T90" s="11">
        <f>IF(S90="", "", '附表二、含氟氣體之GWP值'!G4)</f>
        <v>0</v>
      </c>
      <c r="U90" s="16">
        <f>IF(S90="","",S90*T90)</f>
        <v>0</v>
      </c>
      <c r="V90" s="8">
        <f>IF('2-定性盤查'!Z91&lt;&gt;"",IF('2-定性盤查'!Z91&lt;&gt;0,'2-定性盤查'!Z91,""),"")</f>
        <v>0</v>
      </c>
      <c r="W90" s="15">
        <f>IF('3.1-排放係數'!N90 ="", "", '3.1-排放係數'!N90)</f>
        <v>0</v>
      </c>
      <c r="X90" s="11">
        <f>IF(W90="","",'3.1-排放係數'!O90)</f>
        <v>0</v>
      </c>
      <c r="Y90" s="16">
        <f>IF(V90="","",H90*W90)</f>
        <v>0</v>
      </c>
      <c r="Z90" s="11">
        <f>IF(Y90="", "", '附表二、含氟氣體之GWP值'!G5)</f>
        <v>0</v>
      </c>
      <c r="AA90" s="16">
        <f>IF(Y90="","",Y90*Z90)</f>
        <v>0</v>
      </c>
      <c r="AB90" s="16">
        <f>IF('2-定性盤查'!E91="是",IF(J90="CO2",SUM(U90,AA90),SUM(O90,U90,AA90)),IF(SUM(O90,U90,AA90)&lt;&gt;0,SUM(O90,U90,AA90),0))</f>
        <v>0</v>
      </c>
      <c r="AC90" s="16">
        <f>IF('2-定性盤查'!E91="是",IF(J90="CO2",O90,""),"")</f>
        <v>0</v>
      </c>
      <c r="AD90" s="17">
        <f>IF(AB90&lt;&gt;"",AB90/'6-彙總表'!$J$5,"")</f>
        <v>0</v>
      </c>
      <c r="AE90" s="10">
        <f>F84&amp;J84&amp;E84</f>
        <v>0</v>
      </c>
      <c r="AF90" s="10">
        <f>F84&amp;J84</f>
        <v>0</v>
      </c>
      <c r="AG90" s="10">
        <f>F84&amp;P84</f>
        <v>0</v>
      </c>
      <c r="AH90" s="10">
        <f>F84&amp;V84</f>
        <v>0</v>
      </c>
      <c r="AI90" s="10">
        <f>F84&amp;G84</f>
        <v>0</v>
      </c>
      <c r="AJ90" s="10">
        <f>F84&amp;G84</f>
        <v>0</v>
      </c>
      <c r="AK90" s="10">
        <f>F84&amp;G84</f>
        <v>0</v>
      </c>
      <c r="AL90" s="10">
        <f>F84&amp;J84&amp;G84&amp;E84</f>
        <v>0</v>
      </c>
      <c r="AM90" s="10">
        <f>IFERROR(ABS(AB84),"")</f>
        <v>0</v>
      </c>
    </row>
    <row r="91" spans="1:39" ht="30" customHeight="1">
      <c r="A91" s="8">
        <f>IF('2-定性盤查'!A92&lt;&gt;"",'2-定性盤查'!A92,"")</f>
        <v>0</v>
      </c>
      <c r="B91" s="8">
        <f>IF('2-定性盤查'!B92&lt;&gt;"",'2-定性盤查'!B92,"")</f>
        <v>0</v>
      </c>
      <c r="C91" s="8">
        <f>IF('2-定性盤查'!C92&lt;&gt;"",'2-定性盤查'!C92,"")</f>
        <v>0</v>
      </c>
      <c r="D91" s="8">
        <f>IF('2-定性盤查'!D92&lt;&gt;"",'2-定性盤查'!D92,"")</f>
        <v>0</v>
      </c>
      <c r="E91" s="8">
        <f>IF('2-定性盤查'!E92&lt;&gt;"",'2-定性盤查'!E92,"")</f>
        <v>0</v>
      </c>
      <c r="F91" s="8">
        <f>IF('2-定性盤查'!F92&lt;&gt;"",'2-定性盤查'!F92,"")</f>
        <v>0</v>
      </c>
      <c r="G91" s="8">
        <f>IF('2-定性盤查'!G92&lt;&gt;"",'2-定性盤查'!G92,"")</f>
        <v>0</v>
      </c>
      <c r="H91" s="11" t="s">
        <v>436</v>
      </c>
      <c r="I91" s="11" t="s">
        <v>430</v>
      </c>
      <c r="J91" s="8">
        <f>IF('2-定性盤查'!X92&lt;&gt;"",IF('2-定性盤查'!X92&lt;&gt;0,'2-定性盤查'!X92,""),"")</f>
        <v>0</v>
      </c>
      <c r="K91" s="15">
        <f>'3.1-排放係數'!F91</f>
        <v>0</v>
      </c>
      <c r="L91" s="11">
        <f>'3.1-排放係數'!G91</f>
        <v>0</v>
      </c>
      <c r="M91" s="16">
        <f>IF(J91="","",H91*K91)</f>
        <v>0</v>
      </c>
      <c r="N91" s="11">
        <f>'附表二、含氟氣體之GWP值'!G3</f>
        <v>0</v>
      </c>
      <c r="O91" s="16">
        <f>IF(M91="","",M91*N91)</f>
        <v>0</v>
      </c>
      <c r="P91" s="8">
        <f>IF('2-定性盤查'!Y92&lt;&gt;"",IF('2-定性盤查'!Y92&lt;&gt;0,'2-定性盤查'!Y92,""),"")</f>
        <v>0</v>
      </c>
      <c r="Q91" s="15">
        <f>IF('3.1-排放係數'!J91="", "", '3.1-排放係數'!J91)</f>
        <v>0</v>
      </c>
      <c r="R91" s="11">
        <f>IF(Q91="","",'3.1-排放係數'!K91)</f>
        <v>0</v>
      </c>
      <c r="S91" s="16">
        <f>IF(P91="","",H91*Q91)</f>
        <v>0</v>
      </c>
      <c r="T91" s="11">
        <f>IF(S91="", "", '附表二、含氟氣體之GWP值'!G4)</f>
        <v>0</v>
      </c>
      <c r="U91" s="16">
        <f>IF(S91="","",S91*T91)</f>
        <v>0</v>
      </c>
      <c r="V91" s="8">
        <f>IF('2-定性盤查'!Z92&lt;&gt;"",IF('2-定性盤查'!Z92&lt;&gt;0,'2-定性盤查'!Z92,""),"")</f>
        <v>0</v>
      </c>
      <c r="W91" s="15">
        <f>IF('3.1-排放係數'!N91 ="", "", '3.1-排放係數'!N91)</f>
        <v>0</v>
      </c>
      <c r="X91" s="11">
        <f>IF(W91="","",'3.1-排放係數'!O91)</f>
        <v>0</v>
      </c>
      <c r="Y91" s="16">
        <f>IF(V91="","",H91*W91)</f>
        <v>0</v>
      </c>
      <c r="Z91" s="11">
        <f>IF(Y91="", "", '附表二、含氟氣體之GWP值'!G5)</f>
        <v>0</v>
      </c>
      <c r="AA91" s="16">
        <f>IF(Y91="","",Y91*Z91)</f>
        <v>0</v>
      </c>
      <c r="AB91" s="16">
        <f>IF('2-定性盤查'!E92="是",IF(J91="CO2",SUM(U91,AA91),SUM(O91,U91,AA91)),IF(SUM(O91,U91,AA91)&lt;&gt;0,SUM(O91,U91,AA91),0))</f>
        <v>0</v>
      </c>
      <c r="AC91" s="16">
        <f>IF('2-定性盤查'!E92="是",IF(J91="CO2",O91,""),"")</f>
        <v>0</v>
      </c>
      <c r="AD91" s="17">
        <f>IF(AB91&lt;&gt;"",AB91/'6-彙總表'!$J$5,"")</f>
        <v>0</v>
      </c>
      <c r="AE91" s="10">
        <f>F85&amp;J85&amp;E85</f>
        <v>0</v>
      </c>
      <c r="AF91" s="10">
        <f>F85&amp;J85</f>
        <v>0</v>
      </c>
      <c r="AG91" s="10">
        <f>F85&amp;P85</f>
        <v>0</v>
      </c>
      <c r="AH91" s="10">
        <f>F85&amp;V85</f>
        <v>0</v>
      </c>
      <c r="AI91" s="10">
        <f>F85&amp;G85</f>
        <v>0</v>
      </c>
      <c r="AJ91" s="10">
        <f>F85&amp;G85</f>
        <v>0</v>
      </c>
      <c r="AK91" s="10">
        <f>F85&amp;G85</f>
        <v>0</v>
      </c>
      <c r="AL91" s="10">
        <f>F85&amp;J85&amp;G85&amp;E85</f>
        <v>0</v>
      </c>
      <c r="AM91" s="10">
        <f>IFERROR(ABS(AB85),"")</f>
        <v>0</v>
      </c>
    </row>
    <row r="92" spans="1:39" ht="30" customHeight="1">
      <c r="A92" s="8">
        <f>IF('2-定性盤查'!A93&lt;&gt;"",'2-定性盤查'!A93,"")</f>
        <v>0</v>
      </c>
      <c r="B92" s="8">
        <f>IF('2-定性盤查'!B93&lt;&gt;"",'2-定性盤查'!B93,"")</f>
        <v>0</v>
      </c>
      <c r="C92" s="8">
        <f>IF('2-定性盤查'!C93&lt;&gt;"",'2-定性盤查'!C93,"")</f>
        <v>0</v>
      </c>
      <c r="D92" s="8">
        <f>IF('2-定性盤查'!D93&lt;&gt;"",'2-定性盤查'!D93,"")</f>
        <v>0</v>
      </c>
      <c r="E92" s="8">
        <f>IF('2-定性盤查'!E93&lt;&gt;"",'2-定性盤查'!E93,"")</f>
        <v>0</v>
      </c>
      <c r="F92" s="8">
        <f>IF('2-定性盤查'!F93&lt;&gt;"",'2-定性盤查'!F93,"")</f>
        <v>0</v>
      </c>
      <c r="G92" s="8">
        <f>IF('2-定性盤查'!G93&lt;&gt;"",'2-定性盤查'!G93,"")</f>
        <v>0</v>
      </c>
      <c r="H92" s="11" t="s">
        <v>431</v>
      </c>
      <c r="I92" s="11" t="s">
        <v>430</v>
      </c>
      <c r="J92" s="8">
        <f>IF('2-定性盤查'!X93&lt;&gt;"",IF('2-定性盤查'!X93&lt;&gt;0,'2-定性盤查'!X93,""),"")</f>
        <v>0</v>
      </c>
      <c r="K92" s="15">
        <f>'3.1-排放係數'!F92</f>
        <v>0</v>
      </c>
      <c r="L92" s="11">
        <f>'3.1-排放係數'!G92</f>
        <v>0</v>
      </c>
      <c r="M92" s="16">
        <f>IF(J92="","",H92*K92)</f>
        <v>0</v>
      </c>
      <c r="N92" s="11">
        <f>'附表二、含氟氣體之GWP值'!G3</f>
        <v>0</v>
      </c>
      <c r="O92" s="16">
        <f>IF(M92="","",M92*N92)</f>
        <v>0</v>
      </c>
      <c r="P92" s="8">
        <f>IF('2-定性盤查'!Y93&lt;&gt;"",IF('2-定性盤查'!Y93&lt;&gt;0,'2-定性盤查'!Y93,""),"")</f>
        <v>0</v>
      </c>
      <c r="Q92" s="15">
        <f>IF('3.1-排放係數'!J92="", "", '3.1-排放係數'!J92)</f>
        <v>0</v>
      </c>
      <c r="R92" s="11">
        <f>IF(Q92="","",'3.1-排放係數'!K92)</f>
        <v>0</v>
      </c>
      <c r="S92" s="16">
        <f>IF(P92="","",H92*Q92)</f>
        <v>0</v>
      </c>
      <c r="T92" s="11">
        <f>IF(S92="", "", '附表二、含氟氣體之GWP值'!G4)</f>
        <v>0</v>
      </c>
      <c r="U92" s="16">
        <f>IF(S92="","",S92*T92)</f>
        <v>0</v>
      </c>
      <c r="V92" s="8">
        <f>IF('2-定性盤查'!Z93&lt;&gt;"",IF('2-定性盤查'!Z93&lt;&gt;0,'2-定性盤查'!Z93,""),"")</f>
        <v>0</v>
      </c>
      <c r="W92" s="15">
        <f>IF('3.1-排放係數'!N92 ="", "", '3.1-排放係數'!N92)</f>
        <v>0</v>
      </c>
      <c r="X92" s="11">
        <f>IF(W92="","",'3.1-排放係數'!O92)</f>
        <v>0</v>
      </c>
      <c r="Y92" s="16">
        <f>IF(V92="","",H92*W92)</f>
        <v>0</v>
      </c>
      <c r="Z92" s="11">
        <f>IF(Y92="", "", '附表二、含氟氣體之GWP值'!G5)</f>
        <v>0</v>
      </c>
      <c r="AA92" s="16">
        <f>IF(Y92="","",Y92*Z92)</f>
        <v>0</v>
      </c>
      <c r="AB92" s="16">
        <f>IF('2-定性盤查'!E93="是",IF(J92="CO2",SUM(U92,AA92),SUM(O92,U92,AA92)),IF(SUM(O92,U92,AA92)&lt;&gt;0,SUM(O92,U92,AA92),0))</f>
        <v>0</v>
      </c>
      <c r="AC92" s="16">
        <f>IF('2-定性盤查'!E93="是",IF(J92="CO2",O92,""),"")</f>
        <v>0</v>
      </c>
      <c r="AD92" s="17">
        <f>IF(AB92&lt;&gt;"",AB92/'6-彙總表'!$J$5,"")</f>
        <v>0</v>
      </c>
      <c r="AE92" s="10">
        <f>F86&amp;J86&amp;E86</f>
        <v>0</v>
      </c>
      <c r="AF92" s="10">
        <f>F86&amp;J86</f>
        <v>0</v>
      </c>
      <c r="AG92" s="10">
        <f>F86&amp;P86</f>
        <v>0</v>
      </c>
      <c r="AH92" s="10">
        <f>F86&amp;V86</f>
        <v>0</v>
      </c>
      <c r="AI92" s="10">
        <f>F86&amp;G86</f>
        <v>0</v>
      </c>
      <c r="AJ92" s="10">
        <f>F86&amp;G86</f>
        <v>0</v>
      </c>
      <c r="AK92" s="10">
        <f>F86&amp;G86</f>
        <v>0</v>
      </c>
      <c r="AL92" s="10">
        <f>F86&amp;J86&amp;G86&amp;E86</f>
        <v>0</v>
      </c>
      <c r="AM92" s="10">
        <f>IFERROR(ABS(AB86),"")</f>
        <v>0</v>
      </c>
    </row>
    <row r="93" spans="1:39" ht="30" customHeight="1">
      <c r="A93" s="8">
        <f>IF('2-定性盤查'!A94&lt;&gt;"",'2-定性盤查'!A94,"")</f>
        <v>0</v>
      </c>
      <c r="B93" s="8">
        <f>IF('2-定性盤查'!B94&lt;&gt;"",'2-定性盤查'!B94,"")</f>
        <v>0</v>
      </c>
      <c r="C93" s="8">
        <f>IF('2-定性盤查'!C94&lt;&gt;"",'2-定性盤查'!C94,"")</f>
        <v>0</v>
      </c>
      <c r="D93" s="8">
        <f>IF('2-定性盤查'!D94&lt;&gt;"",'2-定性盤查'!D94,"")</f>
        <v>0</v>
      </c>
      <c r="E93" s="8">
        <f>IF('2-定性盤查'!E94&lt;&gt;"",'2-定性盤查'!E94,"")</f>
        <v>0</v>
      </c>
      <c r="F93" s="8">
        <f>IF('2-定性盤查'!F94&lt;&gt;"",'2-定性盤查'!F94,"")</f>
        <v>0</v>
      </c>
      <c r="G93" s="8">
        <f>IF('2-定性盤查'!G94&lt;&gt;"",'2-定性盤查'!G94,"")</f>
        <v>0</v>
      </c>
      <c r="H93" s="11" t="s">
        <v>431</v>
      </c>
      <c r="I93" s="11" t="s">
        <v>430</v>
      </c>
      <c r="J93" s="8">
        <f>IF('2-定性盤查'!X94&lt;&gt;"",IF('2-定性盤查'!X94&lt;&gt;0,'2-定性盤查'!X94,""),"")</f>
        <v>0</v>
      </c>
      <c r="K93" s="15">
        <f>'3.1-排放係數'!F93</f>
        <v>0</v>
      </c>
      <c r="L93" s="11">
        <f>'3.1-排放係數'!G93</f>
        <v>0</v>
      </c>
      <c r="M93" s="16">
        <f>IF(J93="","",H93*K93)</f>
        <v>0</v>
      </c>
      <c r="N93" s="11">
        <f>'附表二、含氟氣體之GWP值'!G3</f>
        <v>0</v>
      </c>
      <c r="O93" s="16">
        <f>IF(M93="","",M93*N93)</f>
        <v>0</v>
      </c>
      <c r="P93" s="8">
        <f>IF('2-定性盤查'!Y94&lt;&gt;"",IF('2-定性盤查'!Y94&lt;&gt;0,'2-定性盤查'!Y94,""),"")</f>
        <v>0</v>
      </c>
      <c r="Q93" s="15">
        <f>IF('3.1-排放係數'!J93="", "", '3.1-排放係數'!J93)</f>
        <v>0</v>
      </c>
      <c r="R93" s="11">
        <f>IF(Q93="","",'3.1-排放係數'!K93)</f>
        <v>0</v>
      </c>
      <c r="S93" s="16">
        <f>IF(P93="","",H93*Q93)</f>
        <v>0</v>
      </c>
      <c r="T93" s="11">
        <f>IF(S93="", "", '附表二、含氟氣體之GWP值'!G4)</f>
        <v>0</v>
      </c>
      <c r="U93" s="16">
        <f>IF(S93="","",S93*T93)</f>
        <v>0</v>
      </c>
      <c r="V93" s="8">
        <f>IF('2-定性盤查'!Z94&lt;&gt;"",IF('2-定性盤查'!Z94&lt;&gt;0,'2-定性盤查'!Z94,""),"")</f>
        <v>0</v>
      </c>
      <c r="W93" s="15">
        <f>IF('3.1-排放係數'!N93 ="", "", '3.1-排放係數'!N93)</f>
        <v>0</v>
      </c>
      <c r="X93" s="11">
        <f>IF(W93="","",'3.1-排放係數'!O93)</f>
        <v>0</v>
      </c>
      <c r="Y93" s="16">
        <f>IF(V93="","",H93*W93)</f>
        <v>0</v>
      </c>
      <c r="Z93" s="11">
        <f>IF(Y93="", "", '附表二、含氟氣體之GWP值'!G5)</f>
        <v>0</v>
      </c>
      <c r="AA93" s="16">
        <f>IF(Y93="","",Y93*Z93)</f>
        <v>0</v>
      </c>
      <c r="AB93" s="16">
        <f>IF('2-定性盤查'!E94="是",IF(J93="CO2",SUM(U93,AA93),SUM(O93,U93,AA93)),IF(SUM(O93,U93,AA93)&lt;&gt;0,SUM(O93,U93,AA93),0))</f>
        <v>0</v>
      </c>
      <c r="AC93" s="16">
        <f>IF('2-定性盤查'!E94="是",IF(J93="CO2",O93,""),"")</f>
        <v>0</v>
      </c>
      <c r="AD93" s="17">
        <f>IF(AB93&lt;&gt;"",AB93/'6-彙總表'!$J$5,"")</f>
        <v>0</v>
      </c>
      <c r="AE93" s="10">
        <f>F87&amp;J87&amp;E87</f>
        <v>0</v>
      </c>
      <c r="AF93" s="10">
        <f>F87&amp;J87</f>
        <v>0</v>
      </c>
      <c r="AG93" s="10">
        <f>F87&amp;P87</f>
        <v>0</v>
      </c>
      <c r="AH93" s="10">
        <f>F87&amp;V87</f>
        <v>0</v>
      </c>
      <c r="AI93" s="10">
        <f>F87&amp;G87</f>
        <v>0</v>
      </c>
      <c r="AJ93" s="10">
        <f>F87&amp;G87</f>
        <v>0</v>
      </c>
      <c r="AK93" s="10">
        <f>F87&amp;G87</f>
        <v>0</v>
      </c>
      <c r="AL93" s="10">
        <f>F87&amp;J87&amp;G87&amp;E87</f>
        <v>0</v>
      </c>
      <c r="AM93" s="10">
        <f>IFERROR(ABS(AB87),"")</f>
        <v>0</v>
      </c>
    </row>
    <row r="94" spans="1:39" ht="30" customHeight="1">
      <c r="A94" s="8">
        <f>IF('2-定性盤查'!A95&lt;&gt;"",'2-定性盤查'!A95,"")</f>
        <v>0</v>
      </c>
      <c r="B94" s="8">
        <f>IF('2-定性盤查'!B95&lt;&gt;"",'2-定性盤查'!B95,"")</f>
        <v>0</v>
      </c>
      <c r="C94" s="8">
        <f>IF('2-定性盤查'!C95&lt;&gt;"",'2-定性盤查'!C95,"")</f>
        <v>0</v>
      </c>
      <c r="D94" s="8">
        <f>IF('2-定性盤查'!D95&lt;&gt;"",'2-定性盤查'!D95,"")</f>
        <v>0</v>
      </c>
      <c r="E94" s="8">
        <f>IF('2-定性盤查'!E95&lt;&gt;"",'2-定性盤查'!E95,"")</f>
        <v>0</v>
      </c>
      <c r="F94" s="8">
        <f>IF('2-定性盤查'!F95&lt;&gt;"",'2-定性盤查'!F95,"")</f>
        <v>0</v>
      </c>
      <c r="G94" s="8">
        <f>IF('2-定性盤查'!G95&lt;&gt;"",'2-定性盤查'!G95,"")</f>
        <v>0</v>
      </c>
      <c r="H94" s="11" t="s">
        <v>431</v>
      </c>
      <c r="I94" s="11" t="s">
        <v>430</v>
      </c>
      <c r="J94" s="8">
        <f>IF('2-定性盤查'!X95&lt;&gt;"",IF('2-定性盤查'!X95&lt;&gt;0,'2-定性盤查'!X95,""),"")</f>
        <v>0</v>
      </c>
      <c r="K94" s="15">
        <f>'3.1-排放係數'!F94</f>
        <v>0</v>
      </c>
      <c r="L94" s="11">
        <f>'3.1-排放係數'!G94</f>
        <v>0</v>
      </c>
      <c r="M94" s="16">
        <f>IF(J94="","",H94*K94)</f>
        <v>0</v>
      </c>
      <c r="N94" s="11">
        <f>'附表二、含氟氣體之GWP值'!G3</f>
        <v>0</v>
      </c>
      <c r="O94" s="16">
        <f>IF(M94="","",M94*N94)</f>
        <v>0</v>
      </c>
      <c r="P94" s="8">
        <f>IF('2-定性盤查'!Y95&lt;&gt;"",IF('2-定性盤查'!Y95&lt;&gt;0,'2-定性盤查'!Y95,""),"")</f>
        <v>0</v>
      </c>
      <c r="Q94" s="15">
        <f>IF('3.1-排放係數'!J94="", "", '3.1-排放係數'!J94)</f>
        <v>0</v>
      </c>
      <c r="R94" s="11">
        <f>IF(Q94="","",'3.1-排放係數'!K94)</f>
        <v>0</v>
      </c>
      <c r="S94" s="16">
        <f>IF(P94="","",H94*Q94)</f>
        <v>0</v>
      </c>
      <c r="T94" s="11">
        <f>IF(S94="", "", '附表二、含氟氣體之GWP值'!G4)</f>
        <v>0</v>
      </c>
      <c r="U94" s="16">
        <f>IF(S94="","",S94*T94)</f>
        <v>0</v>
      </c>
      <c r="V94" s="8">
        <f>IF('2-定性盤查'!Z95&lt;&gt;"",IF('2-定性盤查'!Z95&lt;&gt;0,'2-定性盤查'!Z95,""),"")</f>
        <v>0</v>
      </c>
      <c r="W94" s="15">
        <f>IF('3.1-排放係數'!N94 ="", "", '3.1-排放係數'!N94)</f>
        <v>0</v>
      </c>
      <c r="X94" s="11">
        <f>IF(W94="","",'3.1-排放係數'!O94)</f>
        <v>0</v>
      </c>
      <c r="Y94" s="16">
        <f>IF(V94="","",H94*W94)</f>
        <v>0</v>
      </c>
      <c r="Z94" s="11">
        <f>IF(Y94="", "", '附表二、含氟氣體之GWP值'!G5)</f>
        <v>0</v>
      </c>
      <c r="AA94" s="16">
        <f>IF(Y94="","",Y94*Z94)</f>
        <v>0</v>
      </c>
      <c r="AB94" s="16">
        <f>IF('2-定性盤查'!E95="是",IF(J94="CO2",SUM(U94,AA94),SUM(O94,U94,AA94)),IF(SUM(O94,U94,AA94)&lt;&gt;0,SUM(O94,U94,AA94),0))</f>
        <v>0</v>
      </c>
      <c r="AC94" s="16">
        <f>IF('2-定性盤查'!E95="是",IF(J94="CO2",O94,""),"")</f>
        <v>0</v>
      </c>
      <c r="AD94" s="17">
        <f>IF(AB94&lt;&gt;"",AB94/'6-彙總表'!$J$5,"")</f>
        <v>0</v>
      </c>
      <c r="AE94" s="10">
        <f>F88&amp;J88&amp;E88</f>
        <v>0</v>
      </c>
      <c r="AF94" s="10">
        <f>F88&amp;J88</f>
        <v>0</v>
      </c>
      <c r="AG94" s="10">
        <f>F88&amp;P88</f>
        <v>0</v>
      </c>
      <c r="AH94" s="10">
        <f>F88&amp;V88</f>
        <v>0</v>
      </c>
      <c r="AI94" s="10">
        <f>F88&amp;G88</f>
        <v>0</v>
      </c>
      <c r="AJ94" s="10">
        <f>F88&amp;G88</f>
        <v>0</v>
      </c>
      <c r="AK94" s="10">
        <f>F88&amp;G88</f>
        <v>0</v>
      </c>
      <c r="AL94" s="10">
        <f>F88&amp;J88&amp;G88&amp;E88</f>
        <v>0</v>
      </c>
      <c r="AM94" s="10">
        <f>IFERROR(ABS(AB88),"")</f>
        <v>0</v>
      </c>
    </row>
    <row r="95" spans="1:39" ht="30" customHeight="1">
      <c r="A95" s="8">
        <f>IF('2-定性盤查'!A96&lt;&gt;"",'2-定性盤查'!A96,"")</f>
        <v>0</v>
      </c>
      <c r="B95" s="8">
        <f>IF('2-定性盤查'!B96&lt;&gt;"",'2-定性盤查'!B96,"")</f>
        <v>0</v>
      </c>
      <c r="C95" s="8">
        <f>IF('2-定性盤查'!C96&lt;&gt;"",'2-定性盤查'!C96,"")</f>
        <v>0</v>
      </c>
      <c r="D95" s="8">
        <f>IF('2-定性盤查'!D96&lt;&gt;"",'2-定性盤查'!D96,"")</f>
        <v>0</v>
      </c>
      <c r="E95" s="8">
        <f>IF('2-定性盤查'!E96&lt;&gt;"",'2-定性盤查'!E96,"")</f>
        <v>0</v>
      </c>
      <c r="F95" s="8">
        <f>IF('2-定性盤查'!F96&lt;&gt;"",'2-定性盤查'!F96,"")</f>
        <v>0</v>
      </c>
      <c r="G95" s="8">
        <f>IF('2-定性盤查'!G96&lt;&gt;"",'2-定性盤查'!G96,"")</f>
        <v>0</v>
      </c>
      <c r="H95" s="11" t="s">
        <v>431</v>
      </c>
      <c r="I95" s="11" t="s">
        <v>430</v>
      </c>
      <c r="J95" s="8">
        <f>IF('2-定性盤查'!X96&lt;&gt;"",IF('2-定性盤查'!X96&lt;&gt;0,'2-定性盤查'!X96,""),"")</f>
        <v>0</v>
      </c>
      <c r="K95" s="15">
        <f>'3.1-排放係數'!F95</f>
        <v>0</v>
      </c>
      <c r="L95" s="11">
        <f>'3.1-排放係數'!G95</f>
        <v>0</v>
      </c>
      <c r="M95" s="16">
        <f>IF(J95="","",H95*K95)</f>
        <v>0</v>
      </c>
      <c r="N95" s="11">
        <f>'附表二、含氟氣體之GWP值'!G3</f>
        <v>0</v>
      </c>
      <c r="O95" s="16">
        <f>IF(M95="","",M95*N95)</f>
        <v>0</v>
      </c>
      <c r="P95" s="8">
        <f>IF('2-定性盤查'!Y96&lt;&gt;"",IF('2-定性盤查'!Y96&lt;&gt;0,'2-定性盤查'!Y96,""),"")</f>
        <v>0</v>
      </c>
      <c r="Q95" s="15">
        <f>IF('3.1-排放係數'!J95="", "", '3.1-排放係數'!J95)</f>
        <v>0</v>
      </c>
      <c r="R95" s="11">
        <f>IF(Q95="","",'3.1-排放係數'!K95)</f>
        <v>0</v>
      </c>
      <c r="S95" s="16">
        <f>IF(P95="","",H95*Q95)</f>
        <v>0</v>
      </c>
      <c r="T95" s="11">
        <f>IF(S95="", "", '附表二、含氟氣體之GWP值'!G4)</f>
        <v>0</v>
      </c>
      <c r="U95" s="16">
        <f>IF(S95="","",S95*T95)</f>
        <v>0</v>
      </c>
      <c r="V95" s="8">
        <f>IF('2-定性盤查'!Z96&lt;&gt;"",IF('2-定性盤查'!Z96&lt;&gt;0,'2-定性盤查'!Z96,""),"")</f>
        <v>0</v>
      </c>
      <c r="W95" s="15">
        <f>IF('3.1-排放係數'!N95 ="", "", '3.1-排放係數'!N95)</f>
        <v>0</v>
      </c>
      <c r="X95" s="11">
        <f>IF(W95="","",'3.1-排放係數'!O95)</f>
        <v>0</v>
      </c>
      <c r="Y95" s="16">
        <f>IF(V95="","",H95*W95)</f>
        <v>0</v>
      </c>
      <c r="Z95" s="11">
        <f>IF(Y95="", "", '附表二、含氟氣體之GWP值'!G5)</f>
        <v>0</v>
      </c>
      <c r="AA95" s="16">
        <f>IF(Y95="","",Y95*Z95)</f>
        <v>0</v>
      </c>
      <c r="AB95" s="16">
        <f>IF('2-定性盤查'!E96="是",IF(J95="CO2",SUM(U95,AA95),SUM(O95,U95,AA95)),IF(SUM(O95,U95,AA95)&lt;&gt;0,SUM(O95,U95,AA95),0))</f>
        <v>0</v>
      </c>
      <c r="AC95" s="16">
        <f>IF('2-定性盤查'!E96="是",IF(J95="CO2",O95,""),"")</f>
        <v>0</v>
      </c>
      <c r="AD95" s="17">
        <f>IF(AB95&lt;&gt;"",AB95/'6-彙總表'!$J$5,"")</f>
        <v>0</v>
      </c>
      <c r="AE95" s="10">
        <f>F89&amp;J89&amp;E89</f>
        <v>0</v>
      </c>
      <c r="AF95" s="10">
        <f>F89&amp;J89</f>
        <v>0</v>
      </c>
      <c r="AG95" s="10">
        <f>F89&amp;P89</f>
        <v>0</v>
      </c>
      <c r="AH95" s="10">
        <f>F89&amp;V89</f>
        <v>0</v>
      </c>
      <c r="AI95" s="10">
        <f>F89&amp;G89</f>
        <v>0</v>
      </c>
      <c r="AJ95" s="10">
        <f>F89&amp;G89</f>
        <v>0</v>
      </c>
      <c r="AK95" s="10">
        <f>F89&amp;G89</f>
        <v>0</v>
      </c>
      <c r="AL95" s="10">
        <f>F89&amp;J89&amp;G89&amp;E89</f>
        <v>0</v>
      </c>
      <c r="AM95" s="10">
        <f>IFERROR(ABS(AB89),"")</f>
        <v>0</v>
      </c>
    </row>
    <row r="96" spans="1:39" ht="30" customHeight="1">
      <c r="A96" s="8">
        <f>IF('2-定性盤查'!A97&lt;&gt;"",'2-定性盤查'!A97,"")</f>
        <v>0</v>
      </c>
      <c r="B96" s="8">
        <f>IF('2-定性盤查'!B97&lt;&gt;"",'2-定性盤查'!B97,"")</f>
        <v>0</v>
      </c>
      <c r="C96" s="8">
        <f>IF('2-定性盤查'!C97&lt;&gt;"",'2-定性盤查'!C97,"")</f>
        <v>0</v>
      </c>
      <c r="D96" s="8">
        <f>IF('2-定性盤查'!D97&lt;&gt;"",'2-定性盤查'!D97,"")</f>
        <v>0</v>
      </c>
      <c r="E96" s="8">
        <f>IF('2-定性盤查'!E97&lt;&gt;"",'2-定性盤查'!E97,"")</f>
        <v>0</v>
      </c>
      <c r="F96" s="8">
        <f>IF('2-定性盤查'!F97&lt;&gt;"",'2-定性盤查'!F97,"")</f>
        <v>0</v>
      </c>
      <c r="G96" s="8">
        <f>IF('2-定性盤查'!G97&lt;&gt;"",'2-定性盤查'!G97,"")</f>
        <v>0</v>
      </c>
      <c r="H96" s="11" t="s">
        <v>431</v>
      </c>
      <c r="I96" s="11" t="s">
        <v>425</v>
      </c>
      <c r="J96" s="8">
        <f>IF('2-定性盤查'!X97&lt;&gt;"",IF('2-定性盤查'!X97&lt;&gt;0,'2-定性盤查'!X97,""),"")</f>
        <v>0</v>
      </c>
      <c r="K96" s="15">
        <f>'3.1-排放係數'!F96</f>
        <v>0</v>
      </c>
      <c r="L96" s="11">
        <f>'3.1-排放係數'!G96</f>
        <v>0</v>
      </c>
      <c r="M96" s="16">
        <f>IF(J96="","",H96*K96)</f>
        <v>0</v>
      </c>
      <c r="N96" s="11">
        <f>'附表二、含氟氣體之GWP值'!G3</f>
        <v>0</v>
      </c>
      <c r="O96" s="16">
        <f>IF(M96="","",M96*N96)</f>
        <v>0</v>
      </c>
      <c r="P96" s="8">
        <f>IF('2-定性盤查'!Y97&lt;&gt;"",IF('2-定性盤查'!Y97&lt;&gt;0,'2-定性盤查'!Y97,""),"")</f>
        <v>0</v>
      </c>
      <c r="Q96" s="15">
        <f>IF('3.1-排放係數'!J96="", "", '3.1-排放係數'!J96)</f>
        <v>0</v>
      </c>
      <c r="R96" s="11">
        <f>IF(Q96="","",'3.1-排放係數'!K96)</f>
        <v>0</v>
      </c>
      <c r="S96" s="16">
        <f>IF(P96="","",H96*Q96)</f>
        <v>0</v>
      </c>
      <c r="T96" s="11">
        <f>IF(S96="", "", '附表二、含氟氣體之GWP值'!G4)</f>
        <v>0</v>
      </c>
      <c r="U96" s="16">
        <f>IF(S96="","",S96*T96)</f>
        <v>0</v>
      </c>
      <c r="V96" s="8">
        <f>IF('2-定性盤查'!Z97&lt;&gt;"",IF('2-定性盤查'!Z97&lt;&gt;0,'2-定性盤查'!Z97,""),"")</f>
        <v>0</v>
      </c>
      <c r="W96" s="15">
        <f>IF('3.1-排放係數'!N96 ="", "", '3.1-排放係數'!N96)</f>
        <v>0</v>
      </c>
      <c r="X96" s="11">
        <f>IF(W96="","",'3.1-排放係數'!O96)</f>
        <v>0</v>
      </c>
      <c r="Y96" s="16">
        <f>IF(V96="","",H96*W96)</f>
        <v>0</v>
      </c>
      <c r="Z96" s="11">
        <f>IF(Y96="", "", '附表二、含氟氣體之GWP值'!G5)</f>
        <v>0</v>
      </c>
      <c r="AA96" s="16">
        <f>IF(Y96="","",Y96*Z96)</f>
        <v>0</v>
      </c>
      <c r="AB96" s="16">
        <f>IF('2-定性盤查'!E97="是",IF(J96="CO2",SUM(U96,AA96),SUM(O96,U96,AA96)),IF(SUM(O96,U96,AA96)&lt;&gt;0,SUM(O96,U96,AA96),0))</f>
        <v>0</v>
      </c>
      <c r="AC96" s="16">
        <f>IF('2-定性盤查'!E97="是",IF(J96="CO2",O96,""),"")</f>
        <v>0</v>
      </c>
      <c r="AD96" s="17">
        <f>IF(AB96&lt;&gt;"",AB96/'6-彙總表'!$J$5,"")</f>
        <v>0</v>
      </c>
      <c r="AE96" s="10">
        <f>F90&amp;J90&amp;E90</f>
        <v>0</v>
      </c>
      <c r="AF96" s="10">
        <f>F90&amp;J90</f>
        <v>0</v>
      </c>
      <c r="AG96" s="10">
        <f>F90&amp;P90</f>
        <v>0</v>
      </c>
      <c r="AH96" s="10">
        <f>F90&amp;V90</f>
        <v>0</v>
      </c>
      <c r="AI96" s="10">
        <f>F90&amp;G90</f>
        <v>0</v>
      </c>
      <c r="AJ96" s="10">
        <f>F90&amp;G90</f>
        <v>0</v>
      </c>
      <c r="AK96" s="10">
        <f>F90&amp;G90</f>
        <v>0</v>
      </c>
      <c r="AL96" s="10">
        <f>F90&amp;J90&amp;G90&amp;E90</f>
        <v>0</v>
      </c>
      <c r="AM96" s="10">
        <f>IFERROR(ABS(AB90),"")</f>
        <v>0</v>
      </c>
    </row>
    <row r="97" spans="1:39" ht="30" customHeight="1">
      <c r="A97" s="8">
        <f>IF('2-定性盤查'!A98&lt;&gt;"",'2-定性盤查'!A98,"")</f>
        <v>0</v>
      </c>
      <c r="B97" s="8">
        <f>IF('2-定性盤查'!B98&lt;&gt;"",'2-定性盤查'!B98,"")</f>
        <v>0</v>
      </c>
      <c r="C97" s="8">
        <f>IF('2-定性盤查'!C98&lt;&gt;"",'2-定性盤查'!C98,"")</f>
        <v>0</v>
      </c>
      <c r="D97" s="8">
        <f>IF('2-定性盤查'!D98&lt;&gt;"",'2-定性盤查'!D98,"")</f>
        <v>0</v>
      </c>
      <c r="E97" s="8">
        <f>IF('2-定性盤查'!E98&lt;&gt;"",'2-定性盤查'!E98,"")</f>
        <v>0</v>
      </c>
      <c r="F97" s="8">
        <f>IF('2-定性盤查'!F98&lt;&gt;"",'2-定性盤查'!F98,"")</f>
        <v>0</v>
      </c>
      <c r="G97" s="8">
        <f>IF('2-定性盤查'!G98&lt;&gt;"",'2-定性盤查'!G98,"")</f>
        <v>0</v>
      </c>
      <c r="H97" s="11" t="s">
        <v>431</v>
      </c>
      <c r="I97" s="11" t="s">
        <v>425</v>
      </c>
      <c r="J97" s="8">
        <f>IF('2-定性盤查'!X98&lt;&gt;"",IF('2-定性盤查'!X98&lt;&gt;0,'2-定性盤查'!X98,""),"")</f>
        <v>0</v>
      </c>
      <c r="K97" s="15">
        <f>'3.1-排放係數'!F97</f>
        <v>0</v>
      </c>
      <c r="L97" s="11">
        <f>'3.1-排放係數'!G97</f>
        <v>0</v>
      </c>
      <c r="M97" s="16">
        <f>IF(J97="","",H97*K97)</f>
        <v>0</v>
      </c>
      <c r="N97" s="11">
        <f>'附表二、含氟氣體之GWP值'!G3</f>
        <v>0</v>
      </c>
      <c r="O97" s="16">
        <f>IF(M97="","",M97*N97)</f>
        <v>0</v>
      </c>
      <c r="P97" s="8">
        <f>IF('2-定性盤查'!Y98&lt;&gt;"",IF('2-定性盤查'!Y98&lt;&gt;0,'2-定性盤查'!Y98,""),"")</f>
        <v>0</v>
      </c>
      <c r="Q97" s="15">
        <f>IF('3.1-排放係數'!J97="", "", '3.1-排放係數'!J97)</f>
        <v>0</v>
      </c>
      <c r="R97" s="11">
        <f>IF(Q97="","",'3.1-排放係數'!K97)</f>
        <v>0</v>
      </c>
      <c r="S97" s="16">
        <f>IF(P97="","",H97*Q97)</f>
        <v>0</v>
      </c>
      <c r="T97" s="11">
        <f>IF(S97="", "", '附表二、含氟氣體之GWP值'!G4)</f>
        <v>0</v>
      </c>
      <c r="U97" s="16">
        <f>IF(S97="","",S97*T97)</f>
        <v>0</v>
      </c>
      <c r="V97" s="8">
        <f>IF('2-定性盤查'!Z98&lt;&gt;"",IF('2-定性盤查'!Z98&lt;&gt;0,'2-定性盤查'!Z98,""),"")</f>
        <v>0</v>
      </c>
      <c r="W97" s="15">
        <f>IF('3.1-排放係數'!N97 ="", "", '3.1-排放係數'!N97)</f>
        <v>0</v>
      </c>
      <c r="X97" s="11">
        <f>IF(W97="","",'3.1-排放係數'!O97)</f>
        <v>0</v>
      </c>
      <c r="Y97" s="16">
        <f>IF(V97="","",H97*W97)</f>
        <v>0</v>
      </c>
      <c r="Z97" s="11">
        <f>IF(Y97="", "", '附表二、含氟氣體之GWP值'!G5)</f>
        <v>0</v>
      </c>
      <c r="AA97" s="16">
        <f>IF(Y97="","",Y97*Z97)</f>
        <v>0</v>
      </c>
      <c r="AB97" s="16">
        <f>IF('2-定性盤查'!E98="是",IF(J97="CO2",SUM(U97,AA97),SUM(O97,U97,AA97)),IF(SUM(O97,U97,AA97)&lt;&gt;0,SUM(O97,U97,AA97),0))</f>
        <v>0</v>
      </c>
      <c r="AC97" s="16">
        <f>IF('2-定性盤查'!E98="是",IF(J97="CO2",O97,""),"")</f>
        <v>0</v>
      </c>
      <c r="AD97" s="17">
        <f>IF(AB97&lt;&gt;"",AB97/'6-彙總表'!$J$5,"")</f>
        <v>0</v>
      </c>
      <c r="AE97" s="10">
        <f>F91&amp;J91&amp;E91</f>
        <v>0</v>
      </c>
      <c r="AF97" s="10">
        <f>F91&amp;J91</f>
        <v>0</v>
      </c>
      <c r="AG97" s="10">
        <f>F91&amp;P91</f>
        <v>0</v>
      </c>
      <c r="AH97" s="10">
        <f>F91&amp;V91</f>
        <v>0</v>
      </c>
      <c r="AI97" s="10">
        <f>F91&amp;G91</f>
        <v>0</v>
      </c>
      <c r="AJ97" s="10">
        <f>F91&amp;G91</f>
        <v>0</v>
      </c>
      <c r="AK97" s="10">
        <f>F91&amp;G91</f>
        <v>0</v>
      </c>
      <c r="AL97" s="10">
        <f>F91&amp;J91&amp;G91&amp;E91</f>
        <v>0</v>
      </c>
      <c r="AM97" s="10">
        <f>IFERROR(ABS(AB91),"")</f>
        <v>0</v>
      </c>
    </row>
    <row r="98" spans="1:39" ht="30" customHeight="1">
      <c r="A98" s="8">
        <f>IF('2-定性盤查'!A99&lt;&gt;"",'2-定性盤查'!A99,"")</f>
        <v>0</v>
      </c>
      <c r="B98" s="8">
        <f>IF('2-定性盤查'!B99&lt;&gt;"",'2-定性盤查'!B99,"")</f>
        <v>0</v>
      </c>
      <c r="C98" s="8">
        <f>IF('2-定性盤查'!C99&lt;&gt;"",'2-定性盤查'!C99,"")</f>
        <v>0</v>
      </c>
      <c r="D98" s="8">
        <f>IF('2-定性盤查'!D99&lt;&gt;"",'2-定性盤查'!D99,"")</f>
        <v>0</v>
      </c>
      <c r="E98" s="8">
        <f>IF('2-定性盤查'!E99&lt;&gt;"",'2-定性盤查'!E99,"")</f>
        <v>0</v>
      </c>
      <c r="F98" s="8">
        <f>IF('2-定性盤查'!F99&lt;&gt;"",'2-定性盤查'!F99,"")</f>
        <v>0</v>
      </c>
      <c r="G98" s="8">
        <f>IF('2-定性盤查'!G99&lt;&gt;"",'2-定性盤查'!G99,"")</f>
        <v>0</v>
      </c>
      <c r="H98" s="11" t="s">
        <v>429</v>
      </c>
      <c r="I98" s="11" t="s">
        <v>449</v>
      </c>
      <c r="J98" s="8">
        <f>IF('2-定性盤查'!X99&lt;&gt;"",IF('2-定性盤查'!X99&lt;&gt;0,'2-定性盤查'!X99,""),"")</f>
        <v>0</v>
      </c>
      <c r="K98" s="15">
        <f>'3.1-排放係數'!F98</f>
        <v>0</v>
      </c>
      <c r="L98" s="11">
        <f>'3.1-排放係數'!G98</f>
        <v>0</v>
      </c>
      <c r="M98" s="16">
        <f>IF(J98="","",H98*K98)</f>
        <v>0</v>
      </c>
      <c r="N98" s="11">
        <f>'附表二、含氟氣體之GWP值'!G3</f>
        <v>0</v>
      </c>
      <c r="O98" s="16">
        <f>IF(M98="","",M98*N98)</f>
        <v>0</v>
      </c>
      <c r="P98" s="8">
        <f>IF('2-定性盤查'!Y99&lt;&gt;"",IF('2-定性盤查'!Y99&lt;&gt;0,'2-定性盤查'!Y99,""),"")</f>
        <v>0</v>
      </c>
      <c r="Q98" s="15">
        <f>IF('3.1-排放係數'!J98="", "", '3.1-排放係數'!J98)</f>
        <v>0</v>
      </c>
      <c r="R98" s="11">
        <f>IF(Q98="","",'3.1-排放係數'!K98)</f>
        <v>0</v>
      </c>
      <c r="S98" s="16">
        <f>IF(P98="","",H98*Q98)</f>
        <v>0</v>
      </c>
      <c r="T98" s="11">
        <f>IF(S98="", "", '附表二、含氟氣體之GWP值'!G4)</f>
        <v>0</v>
      </c>
      <c r="U98" s="16">
        <f>IF(S98="","",S98*T98)</f>
        <v>0</v>
      </c>
      <c r="V98" s="8">
        <f>IF('2-定性盤查'!Z99&lt;&gt;"",IF('2-定性盤查'!Z99&lt;&gt;0,'2-定性盤查'!Z99,""),"")</f>
        <v>0</v>
      </c>
      <c r="W98" s="15">
        <f>IF('3.1-排放係數'!N98 ="", "", '3.1-排放係數'!N98)</f>
        <v>0</v>
      </c>
      <c r="X98" s="11">
        <f>IF(W98="","",'3.1-排放係數'!O98)</f>
        <v>0</v>
      </c>
      <c r="Y98" s="16">
        <f>IF(V98="","",H98*W98)</f>
        <v>0</v>
      </c>
      <c r="Z98" s="11">
        <f>IF(Y98="", "", '附表二、含氟氣體之GWP值'!G5)</f>
        <v>0</v>
      </c>
      <c r="AA98" s="16">
        <f>IF(Y98="","",Y98*Z98)</f>
        <v>0</v>
      </c>
      <c r="AB98" s="16">
        <f>IF('2-定性盤查'!E99="是",IF(J98="CO2",SUM(U98,AA98),SUM(O98,U98,AA98)),IF(SUM(O98,U98,AA98)&lt;&gt;0,SUM(O98,U98,AA98),0))</f>
        <v>0</v>
      </c>
      <c r="AC98" s="16">
        <f>IF('2-定性盤查'!E99="是",IF(J98="CO2",O98,""),"")</f>
        <v>0</v>
      </c>
      <c r="AD98" s="17">
        <f>IF(AB98&lt;&gt;"",AB98/'6-彙總表'!$J$5,"")</f>
        <v>0</v>
      </c>
      <c r="AE98" s="10">
        <f>F92&amp;J92&amp;E92</f>
        <v>0</v>
      </c>
      <c r="AF98" s="10">
        <f>F92&amp;J92</f>
        <v>0</v>
      </c>
      <c r="AG98" s="10">
        <f>F92&amp;P92</f>
        <v>0</v>
      </c>
      <c r="AH98" s="10">
        <f>F92&amp;V92</f>
        <v>0</v>
      </c>
      <c r="AI98" s="10">
        <f>F92&amp;G92</f>
        <v>0</v>
      </c>
      <c r="AJ98" s="10">
        <f>F92&amp;G92</f>
        <v>0</v>
      </c>
      <c r="AK98" s="10">
        <f>F92&amp;G92</f>
        <v>0</v>
      </c>
      <c r="AL98" s="10">
        <f>F92&amp;J92&amp;G92&amp;E92</f>
        <v>0</v>
      </c>
      <c r="AM98" s="10">
        <f>IFERROR(ABS(AB92),"")</f>
        <v>0</v>
      </c>
    </row>
    <row r="99" spans="1:39" ht="30" customHeight="1">
      <c r="A99" s="8">
        <f>IF('2-定性盤查'!A100&lt;&gt;"",'2-定性盤查'!A100,"")</f>
        <v>0</v>
      </c>
      <c r="B99" s="8">
        <f>IF('2-定性盤查'!B100&lt;&gt;"",'2-定性盤查'!B100,"")</f>
        <v>0</v>
      </c>
      <c r="C99" s="8">
        <f>IF('2-定性盤查'!C100&lt;&gt;"",'2-定性盤查'!C100,"")</f>
        <v>0</v>
      </c>
      <c r="D99" s="8">
        <f>IF('2-定性盤查'!D100&lt;&gt;"",'2-定性盤查'!D100,"")</f>
        <v>0</v>
      </c>
      <c r="E99" s="8">
        <f>IF('2-定性盤查'!E100&lt;&gt;"",'2-定性盤查'!E100,"")</f>
        <v>0</v>
      </c>
      <c r="F99" s="8">
        <f>IF('2-定性盤查'!F100&lt;&gt;"",'2-定性盤查'!F100,"")</f>
        <v>0</v>
      </c>
      <c r="G99" s="8">
        <f>IF('2-定性盤查'!G100&lt;&gt;"",'2-定性盤查'!G100,"")</f>
        <v>0</v>
      </c>
      <c r="H99" s="11" t="s">
        <v>431</v>
      </c>
      <c r="I99" s="11" t="s">
        <v>430</v>
      </c>
      <c r="J99" s="8">
        <f>IF('2-定性盤查'!X100&lt;&gt;"",IF('2-定性盤查'!X100&lt;&gt;0,'2-定性盤查'!X100,""),"")</f>
        <v>0</v>
      </c>
      <c r="K99" s="15">
        <f>'3.1-排放係數'!F99</f>
        <v>0</v>
      </c>
      <c r="L99" s="11">
        <f>'3.1-排放係數'!G99</f>
        <v>0</v>
      </c>
      <c r="M99" s="16">
        <f>IF(J99="","",H99*K99)</f>
        <v>0</v>
      </c>
      <c r="N99" s="11">
        <f>'附表二、含氟氣體之GWP值'!G3</f>
        <v>0</v>
      </c>
      <c r="O99" s="16">
        <f>IF(M99="","",M99*N99)</f>
        <v>0</v>
      </c>
      <c r="P99" s="8">
        <f>IF('2-定性盤查'!Y100&lt;&gt;"",IF('2-定性盤查'!Y100&lt;&gt;0,'2-定性盤查'!Y100,""),"")</f>
        <v>0</v>
      </c>
      <c r="Q99" s="15">
        <f>IF('3.1-排放係數'!J99="", "", '3.1-排放係數'!J99)</f>
        <v>0</v>
      </c>
      <c r="R99" s="11">
        <f>IF(Q99="","",'3.1-排放係數'!K99)</f>
        <v>0</v>
      </c>
      <c r="S99" s="16">
        <f>IF(P99="","",H99*Q99)</f>
        <v>0</v>
      </c>
      <c r="T99" s="11">
        <f>IF(S99="", "", '附表二、含氟氣體之GWP值'!G4)</f>
        <v>0</v>
      </c>
      <c r="U99" s="16">
        <f>IF(S99="","",S99*T99)</f>
        <v>0</v>
      </c>
      <c r="V99" s="8">
        <f>IF('2-定性盤查'!Z100&lt;&gt;"",IF('2-定性盤查'!Z100&lt;&gt;0,'2-定性盤查'!Z100,""),"")</f>
        <v>0</v>
      </c>
      <c r="W99" s="15">
        <f>IF('3.1-排放係數'!N99 ="", "", '3.1-排放係數'!N99)</f>
        <v>0</v>
      </c>
      <c r="X99" s="11">
        <f>IF(W99="","",'3.1-排放係數'!O99)</f>
        <v>0</v>
      </c>
      <c r="Y99" s="16">
        <f>IF(V99="","",H99*W99)</f>
        <v>0</v>
      </c>
      <c r="Z99" s="11">
        <f>IF(Y99="", "", '附表二、含氟氣體之GWP值'!G5)</f>
        <v>0</v>
      </c>
      <c r="AA99" s="16">
        <f>IF(Y99="","",Y99*Z99)</f>
        <v>0</v>
      </c>
      <c r="AB99" s="16">
        <f>IF('2-定性盤查'!E100="是",IF(J99="CO2",SUM(U99,AA99),SUM(O99,U99,AA99)),IF(SUM(O99,U99,AA99)&lt;&gt;0,SUM(O99,U99,AA99),0))</f>
        <v>0</v>
      </c>
      <c r="AC99" s="16">
        <f>IF('2-定性盤查'!E100="是",IF(J99="CO2",O99,""),"")</f>
        <v>0</v>
      </c>
      <c r="AD99" s="17">
        <f>IF(AB99&lt;&gt;"",AB99/'6-彙總表'!$J$5,"")</f>
        <v>0</v>
      </c>
      <c r="AE99" s="10">
        <f>F93&amp;J93&amp;E93</f>
        <v>0</v>
      </c>
      <c r="AF99" s="10">
        <f>F93&amp;J93</f>
        <v>0</v>
      </c>
      <c r="AG99" s="10">
        <f>F93&amp;P93</f>
        <v>0</v>
      </c>
      <c r="AH99" s="10">
        <f>F93&amp;V93</f>
        <v>0</v>
      </c>
      <c r="AI99" s="10">
        <f>F93&amp;G93</f>
        <v>0</v>
      </c>
      <c r="AJ99" s="10">
        <f>F93&amp;G93</f>
        <v>0</v>
      </c>
      <c r="AK99" s="10">
        <f>F93&amp;G93</f>
        <v>0</v>
      </c>
      <c r="AL99" s="10">
        <f>F93&amp;J93&amp;G93&amp;E93</f>
        <v>0</v>
      </c>
      <c r="AM99" s="10">
        <f>IFERROR(ABS(AB93),"")</f>
        <v>0</v>
      </c>
    </row>
    <row r="100" spans="1:39" ht="30" customHeight="1">
      <c r="A100" s="8">
        <f>IF('2-定性盤查'!A101&lt;&gt;"",'2-定性盤查'!A101,"")</f>
        <v>0</v>
      </c>
      <c r="B100" s="8">
        <f>IF('2-定性盤查'!B101&lt;&gt;"",'2-定性盤查'!B101,"")</f>
        <v>0</v>
      </c>
      <c r="C100" s="8">
        <f>IF('2-定性盤查'!C101&lt;&gt;"",'2-定性盤查'!C101,"")</f>
        <v>0</v>
      </c>
      <c r="D100" s="8">
        <f>IF('2-定性盤查'!D101&lt;&gt;"",'2-定性盤查'!D101,"")</f>
        <v>0</v>
      </c>
      <c r="E100" s="8">
        <f>IF('2-定性盤查'!E101&lt;&gt;"",'2-定性盤查'!E101,"")</f>
        <v>0</v>
      </c>
      <c r="F100" s="8">
        <f>IF('2-定性盤查'!F101&lt;&gt;"",'2-定性盤查'!F101,"")</f>
        <v>0</v>
      </c>
      <c r="G100" s="8">
        <f>IF('2-定性盤查'!G101&lt;&gt;"",'2-定性盤查'!G101,"")</f>
        <v>0</v>
      </c>
      <c r="H100" s="11" t="s">
        <v>431</v>
      </c>
      <c r="I100" s="11" t="s">
        <v>435</v>
      </c>
      <c r="J100" s="8">
        <f>IF('2-定性盤查'!X101&lt;&gt;"",IF('2-定性盤查'!X101&lt;&gt;0,'2-定性盤查'!X101,""),"")</f>
        <v>0</v>
      </c>
      <c r="K100" s="15">
        <f>'3.1-排放係數'!F100</f>
        <v>0</v>
      </c>
      <c r="L100" s="11">
        <f>'3.1-排放係數'!G100</f>
        <v>0</v>
      </c>
      <c r="M100" s="16">
        <f>IF(J100="","",H100*K100)</f>
        <v>0</v>
      </c>
      <c r="N100" s="11">
        <f>'附表二、含氟氣體之GWP值'!G3</f>
        <v>0</v>
      </c>
      <c r="O100" s="16">
        <f>IF(M100="","",M100*N100)</f>
        <v>0</v>
      </c>
      <c r="P100" s="8">
        <f>IF('2-定性盤查'!Y101&lt;&gt;"",IF('2-定性盤查'!Y101&lt;&gt;0,'2-定性盤查'!Y101,""),"")</f>
        <v>0</v>
      </c>
      <c r="Q100" s="15">
        <f>IF('3.1-排放係數'!J100="", "", '3.1-排放係數'!J100)</f>
        <v>0</v>
      </c>
      <c r="R100" s="11">
        <f>IF(Q100="","",'3.1-排放係數'!K100)</f>
        <v>0</v>
      </c>
      <c r="S100" s="16">
        <f>IF(P100="","",H100*Q100)</f>
        <v>0</v>
      </c>
      <c r="T100" s="11">
        <f>IF(S100="", "", '附表二、含氟氣體之GWP值'!G4)</f>
        <v>0</v>
      </c>
      <c r="U100" s="16">
        <f>IF(S100="","",S100*T100)</f>
        <v>0</v>
      </c>
      <c r="V100" s="8">
        <f>IF('2-定性盤查'!Z101&lt;&gt;"",IF('2-定性盤查'!Z101&lt;&gt;0,'2-定性盤查'!Z101,""),"")</f>
        <v>0</v>
      </c>
      <c r="W100" s="15">
        <f>IF('3.1-排放係數'!N100 ="", "", '3.1-排放係數'!N100)</f>
        <v>0</v>
      </c>
      <c r="X100" s="11">
        <f>IF(W100="","",'3.1-排放係數'!O100)</f>
        <v>0</v>
      </c>
      <c r="Y100" s="16">
        <f>IF(V100="","",H100*W100)</f>
        <v>0</v>
      </c>
      <c r="Z100" s="11">
        <f>IF(Y100="", "", '附表二、含氟氣體之GWP值'!G5)</f>
        <v>0</v>
      </c>
      <c r="AA100" s="16">
        <f>IF(Y100="","",Y100*Z100)</f>
        <v>0</v>
      </c>
      <c r="AB100" s="16">
        <f>IF('2-定性盤查'!E101="是",IF(J100="CO2",SUM(U100,AA100),SUM(O100,U100,AA100)),IF(SUM(O100,U100,AA100)&lt;&gt;0,SUM(O100,U100,AA100),0))</f>
        <v>0</v>
      </c>
      <c r="AC100" s="16">
        <f>IF('2-定性盤查'!E101="是",IF(J100="CO2",O100,""),"")</f>
        <v>0</v>
      </c>
      <c r="AD100" s="17">
        <f>IF(AB100&lt;&gt;"",AB100/'6-彙總表'!$J$5,"")</f>
        <v>0</v>
      </c>
      <c r="AE100" s="10">
        <f>F94&amp;J94&amp;E94</f>
        <v>0</v>
      </c>
      <c r="AF100" s="10">
        <f>F94&amp;J94</f>
        <v>0</v>
      </c>
      <c r="AG100" s="10">
        <f>F94&amp;P94</f>
        <v>0</v>
      </c>
      <c r="AH100" s="10">
        <f>F94&amp;V94</f>
        <v>0</v>
      </c>
      <c r="AI100" s="10">
        <f>F94&amp;G94</f>
        <v>0</v>
      </c>
      <c r="AJ100" s="10">
        <f>F94&amp;G94</f>
        <v>0</v>
      </c>
      <c r="AK100" s="10">
        <f>F94&amp;G94</f>
        <v>0</v>
      </c>
      <c r="AL100" s="10">
        <f>F94&amp;J94&amp;G94&amp;E94</f>
        <v>0</v>
      </c>
      <c r="AM100" s="10">
        <f>IFERROR(ABS(AB94),"")</f>
        <v>0</v>
      </c>
    </row>
    <row r="101" spans="1:39" ht="30" customHeight="1">
      <c r="A101" s="8">
        <f>IF('2-定性盤查'!A102&lt;&gt;"",'2-定性盤查'!A102,"")</f>
        <v>0</v>
      </c>
      <c r="B101" s="8">
        <f>IF('2-定性盤查'!B102&lt;&gt;"",'2-定性盤查'!B102,"")</f>
        <v>0</v>
      </c>
      <c r="C101" s="8">
        <f>IF('2-定性盤查'!C102&lt;&gt;"",'2-定性盤查'!C102,"")</f>
        <v>0</v>
      </c>
      <c r="D101" s="8">
        <f>IF('2-定性盤查'!D102&lt;&gt;"",'2-定性盤查'!D102,"")</f>
        <v>0</v>
      </c>
      <c r="E101" s="8">
        <f>IF('2-定性盤查'!E102&lt;&gt;"",'2-定性盤查'!E102,"")</f>
        <v>0</v>
      </c>
      <c r="F101" s="8">
        <f>IF('2-定性盤查'!F102&lt;&gt;"",'2-定性盤查'!F102,"")</f>
        <v>0</v>
      </c>
      <c r="G101" s="8">
        <f>IF('2-定性盤查'!G102&lt;&gt;"",'2-定性盤查'!G102,"")</f>
        <v>0</v>
      </c>
      <c r="H101" s="11" t="s">
        <v>436</v>
      </c>
      <c r="I101" s="11" t="s">
        <v>462</v>
      </c>
      <c r="J101" s="8">
        <f>IF('2-定性盤查'!X102&lt;&gt;"",IF('2-定性盤查'!X102&lt;&gt;0,'2-定性盤查'!X102,""),"")</f>
        <v>0</v>
      </c>
      <c r="K101" s="15">
        <f>'3.1-排放係數'!F101</f>
        <v>0</v>
      </c>
      <c r="L101" s="11">
        <f>'3.1-排放係數'!G101</f>
        <v>0</v>
      </c>
      <c r="M101" s="16">
        <f>IF(J101="","",H101*K101)</f>
        <v>0</v>
      </c>
      <c r="N101" s="11">
        <f>'附表二、含氟氣體之GWP值'!G3</f>
        <v>0</v>
      </c>
      <c r="O101" s="16">
        <f>IF(M101="","",M101*N101)</f>
        <v>0</v>
      </c>
      <c r="P101" s="8">
        <f>IF('2-定性盤查'!Y102&lt;&gt;"",IF('2-定性盤查'!Y102&lt;&gt;0,'2-定性盤查'!Y102,""),"")</f>
        <v>0</v>
      </c>
      <c r="Q101" s="15">
        <f>IF('3.1-排放係數'!J101="", "", '3.1-排放係數'!J101)</f>
        <v>0</v>
      </c>
      <c r="R101" s="11">
        <f>IF(Q101="","",'3.1-排放係數'!K101)</f>
        <v>0</v>
      </c>
      <c r="S101" s="16">
        <f>IF(P101="","",H101*Q101)</f>
        <v>0</v>
      </c>
      <c r="T101" s="11">
        <f>IF(S101="", "", '附表二、含氟氣體之GWP值'!G4)</f>
        <v>0</v>
      </c>
      <c r="U101" s="16">
        <f>IF(S101="","",S101*T101)</f>
        <v>0</v>
      </c>
      <c r="V101" s="8">
        <f>IF('2-定性盤查'!Z102&lt;&gt;"",IF('2-定性盤查'!Z102&lt;&gt;0,'2-定性盤查'!Z102,""),"")</f>
        <v>0</v>
      </c>
      <c r="W101" s="15">
        <f>IF('3.1-排放係數'!N101 ="", "", '3.1-排放係數'!N101)</f>
        <v>0</v>
      </c>
      <c r="X101" s="11">
        <f>IF(W101="","",'3.1-排放係數'!O101)</f>
        <v>0</v>
      </c>
      <c r="Y101" s="16">
        <f>IF(V101="","",H101*W101)</f>
        <v>0</v>
      </c>
      <c r="Z101" s="11">
        <f>IF(Y101="", "", '附表二、含氟氣體之GWP值'!G5)</f>
        <v>0</v>
      </c>
      <c r="AA101" s="16">
        <f>IF(Y101="","",Y101*Z101)</f>
        <v>0</v>
      </c>
      <c r="AB101" s="16">
        <f>IF('2-定性盤查'!E102="是",IF(J101="CO2",SUM(U101,AA101),SUM(O101,U101,AA101)),IF(SUM(O101,U101,AA101)&lt;&gt;0,SUM(O101,U101,AA101),0))</f>
        <v>0</v>
      </c>
      <c r="AC101" s="16">
        <f>IF('2-定性盤查'!E102="是",IF(J101="CO2",O101,""),"")</f>
        <v>0</v>
      </c>
      <c r="AD101" s="17">
        <f>IF(AB101&lt;&gt;"",AB101/'6-彙總表'!$J$5,"")</f>
        <v>0</v>
      </c>
      <c r="AE101" s="10">
        <f>F95&amp;J95&amp;E95</f>
        <v>0</v>
      </c>
      <c r="AF101" s="10">
        <f>F95&amp;J95</f>
        <v>0</v>
      </c>
      <c r="AG101" s="10">
        <f>F95&amp;P95</f>
        <v>0</v>
      </c>
      <c r="AH101" s="10">
        <f>F95&amp;V95</f>
        <v>0</v>
      </c>
      <c r="AI101" s="10">
        <f>F95&amp;G95</f>
        <v>0</v>
      </c>
      <c r="AJ101" s="10">
        <f>F95&amp;G95</f>
        <v>0</v>
      </c>
      <c r="AK101" s="10">
        <f>F95&amp;G95</f>
        <v>0</v>
      </c>
      <c r="AL101" s="10">
        <f>F95&amp;J95&amp;G95&amp;E95</f>
        <v>0</v>
      </c>
      <c r="AM101" s="10">
        <f>IFERROR(ABS(AB95),"")</f>
        <v>0</v>
      </c>
    </row>
    <row r="102" spans="1:39" ht="30" customHeight="1">
      <c r="A102" s="8">
        <f>IF('2-定性盤查'!A103&lt;&gt;"",'2-定性盤查'!A103,"")</f>
        <v>0</v>
      </c>
      <c r="B102" s="8">
        <f>IF('2-定性盤查'!B103&lt;&gt;"",'2-定性盤查'!B103,"")</f>
        <v>0</v>
      </c>
      <c r="C102" s="8">
        <f>IF('2-定性盤查'!C103&lt;&gt;"",'2-定性盤查'!C103,"")</f>
        <v>0</v>
      </c>
      <c r="D102" s="8">
        <f>IF('2-定性盤查'!D103&lt;&gt;"",'2-定性盤查'!D103,"")</f>
        <v>0</v>
      </c>
      <c r="E102" s="8">
        <f>IF('2-定性盤查'!E103&lt;&gt;"",'2-定性盤查'!E103,"")</f>
        <v>0</v>
      </c>
      <c r="F102" s="8">
        <f>IF('2-定性盤查'!F103&lt;&gt;"",'2-定性盤查'!F103,"")</f>
        <v>0</v>
      </c>
      <c r="G102" s="8">
        <f>IF('2-定性盤查'!G103&lt;&gt;"",'2-定性盤查'!G103,"")</f>
        <v>0</v>
      </c>
      <c r="H102" s="11" t="s">
        <v>431</v>
      </c>
      <c r="I102" s="11" t="s">
        <v>462</v>
      </c>
      <c r="J102" s="8">
        <f>IF('2-定性盤查'!X103&lt;&gt;"",IF('2-定性盤查'!X103&lt;&gt;0,'2-定性盤查'!X103,""),"")</f>
        <v>0</v>
      </c>
      <c r="K102" s="15">
        <f>'3.1-排放係數'!F102</f>
        <v>0</v>
      </c>
      <c r="L102" s="11">
        <f>'3.1-排放係數'!G102</f>
        <v>0</v>
      </c>
      <c r="M102" s="16">
        <f>IF(J102="","",H102*K102)</f>
        <v>0</v>
      </c>
      <c r="N102" s="11">
        <f>'附表二、含氟氣體之GWP值'!G3</f>
        <v>0</v>
      </c>
      <c r="O102" s="16">
        <f>IF(M102="","",M102*N102)</f>
        <v>0</v>
      </c>
      <c r="P102" s="8">
        <f>IF('2-定性盤查'!Y103&lt;&gt;"",IF('2-定性盤查'!Y103&lt;&gt;0,'2-定性盤查'!Y103,""),"")</f>
        <v>0</v>
      </c>
      <c r="Q102" s="15">
        <f>IF('3.1-排放係數'!J102="", "", '3.1-排放係數'!J102)</f>
        <v>0</v>
      </c>
      <c r="R102" s="11">
        <f>IF(Q102="","",'3.1-排放係數'!K102)</f>
        <v>0</v>
      </c>
      <c r="S102" s="16">
        <f>IF(P102="","",H102*Q102)</f>
        <v>0</v>
      </c>
      <c r="T102" s="11">
        <f>IF(S102="", "", '附表二、含氟氣體之GWP值'!G4)</f>
        <v>0</v>
      </c>
      <c r="U102" s="16">
        <f>IF(S102="","",S102*T102)</f>
        <v>0</v>
      </c>
      <c r="V102" s="8">
        <f>IF('2-定性盤查'!Z103&lt;&gt;"",IF('2-定性盤查'!Z103&lt;&gt;0,'2-定性盤查'!Z103,""),"")</f>
        <v>0</v>
      </c>
      <c r="W102" s="15">
        <f>IF('3.1-排放係數'!N102 ="", "", '3.1-排放係數'!N102)</f>
        <v>0</v>
      </c>
      <c r="X102" s="11">
        <f>IF(W102="","",'3.1-排放係數'!O102)</f>
        <v>0</v>
      </c>
      <c r="Y102" s="16">
        <f>IF(V102="","",H102*W102)</f>
        <v>0</v>
      </c>
      <c r="Z102" s="11">
        <f>IF(Y102="", "", '附表二、含氟氣體之GWP值'!G5)</f>
        <v>0</v>
      </c>
      <c r="AA102" s="16">
        <f>IF(Y102="","",Y102*Z102)</f>
        <v>0</v>
      </c>
      <c r="AB102" s="16">
        <f>IF('2-定性盤查'!E103="是",IF(J102="CO2",SUM(U102,AA102),SUM(O102,U102,AA102)),IF(SUM(O102,U102,AA102)&lt;&gt;0,SUM(O102,U102,AA102),0))</f>
        <v>0</v>
      </c>
      <c r="AC102" s="16">
        <f>IF('2-定性盤查'!E103="是",IF(J102="CO2",O102,""),"")</f>
        <v>0</v>
      </c>
      <c r="AD102" s="17">
        <f>IF(AB102&lt;&gt;"",AB102/'6-彙總表'!$J$5,"")</f>
        <v>0</v>
      </c>
      <c r="AE102" s="10">
        <f>F96&amp;J96&amp;E96</f>
        <v>0</v>
      </c>
      <c r="AF102" s="10">
        <f>F96&amp;J96</f>
        <v>0</v>
      </c>
      <c r="AG102" s="10">
        <f>F96&amp;P96</f>
        <v>0</v>
      </c>
      <c r="AH102" s="10">
        <f>F96&amp;V96</f>
        <v>0</v>
      </c>
      <c r="AI102" s="10">
        <f>F96&amp;G96</f>
        <v>0</v>
      </c>
      <c r="AJ102" s="10">
        <f>F96&amp;G96</f>
        <v>0</v>
      </c>
      <c r="AK102" s="10">
        <f>F96&amp;G96</f>
        <v>0</v>
      </c>
      <c r="AL102" s="10">
        <f>F96&amp;J96&amp;G96&amp;E96</f>
        <v>0</v>
      </c>
      <c r="AM102" s="10">
        <f>IFERROR(ABS(AB96),"")</f>
        <v>0</v>
      </c>
    </row>
    <row r="103" spans="1:39" ht="30" customHeight="1">
      <c r="A103" s="8">
        <f>IF('2-定性盤查'!A104&lt;&gt;"",'2-定性盤查'!A104,"")</f>
        <v>0</v>
      </c>
      <c r="B103" s="8">
        <f>IF('2-定性盤查'!B104&lt;&gt;"",'2-定性盤查'!B104,"")</f>
        <v>0</v>
      </c>
      <c r="C103" s="8">
        <f>IF('2-定性盤查'!C104&lt;&gt;"",'2-定性盤查'!C104,"")</f>
        <v>0</v>
      </c>
      <c r="D103" s="8">
        <f>IF('2-定性盤查'!D104&lt;&gt;"",'2-定性盤查'!D104,"")</f>
        <v>0</v>
      </c>
      <c r="E103" s="8">
        <f>IF('2-定性盤查'!E104&lt;&gt;"",'2-定性盤查'!E104,"")</f>
        <v>0</v>
      </c>
      <c r="F103" s="8">
        <f>IF('2-定性盤查'!F104&lt;&gt;"",'2-定性盤查'!F104,"")</f>
        <v>0</v>
      </c>
      <c r="G103" s="8">
        <f>IF('2-定性盤查'!G104&lt;&gt;"",'2-定性盤查'!G104,"")</f>
        <v>0</v>
      </c>
      <c r="H103" s="11" t="s">
        <v>431</v>
      </c>
      <c r="I103" s="11" t="s">
        <v>462</v>
      </c>
      <c r="J103" s="8">
        <f>IF('2-定性盤查'!X104&lt;&gt;"",IF('2-定性盤查'!X104&lt;&gt;0,'2-定性盤查'!X104,""),"")</f>
        <v>0</v>
      </c>
      <c r="K103" s="15">
        <f>'3.1-排放係數'!F103</f>
        <v>0</v>
      </c>
      <c r="L103" s="11">
        <f>'3.1-排放係數'!G103</f>
        <v>0</v>
      </c>
      <c r="M103" s="16">
        <f>IF(J103="","",H103*K103)</f>
        <v>0</v>
      </c>
      <c r="N103" s="11">
        <f>'附表二、含氟氣體之GWP值'!G3</f>
        <v>0</v>
      </c>
      <c r="O103" s="16">
        <f>IF(M103="","",M103*N103)</f>
        <v>0</v>
      </c>
      <c r="P103" s="8">
        <f>IF('2-定性盤查'!Y104&lt;&gt;"",IF('2-定性盤查'!Y104&lt;&gt;0,'2-定性盤查'!Y104,""),"")</f>
        <v>0</v>
      </c>
      <c r="Q103" s="15">
        <f>IF('3.1-排放係數'!J103="", "", '3.1-排放係數'!J103)</f>
        <v>0</v>
      </c>
      <c r="R103" s="11">
        <f>IF(Q103="","",'3.1-排放係數'!K103)</f>
        <v>0</v>
      </c>
      <c r="S103" s="16">
        <f>IF(P103="","",H103*Q103)</f>
        <v>0</v>
      </c>
      <c r="T103" s="11">
        <f>IF(S103="", "", '附表二、含氟氣體之GWP值'!G4)</f>
        <v>0</v>
      </c>
      <c r="U103" s="16">
        <f>IF(S103="","",S103*T103)</f>
        <v>0</v>
      </c>
      <c r="V103" s="8">
        <f>IF('2-定性盤查'!Z104&lt;&gt;"",IF('2-定性盤查'!Z104&lt;&gt;0,'2-定性盤查'!Z104,""),"")</f>
        <v>0</v>
      </c>
      <c r="W103" s="15">
        <f>IF('3.1-排放係數'!N103 ="", "", '3.1-排放係數'!N103)</f>
        <v>0</v>
      </c>
      <c r="X103" s="11">
        <f>IF(W103="","",'3.1-排放係數'!O103)</f>
        <v>0</v>
      </c>
      <c r="Y103" s="16">
        <f>IF(V103="","",H103*W103)</f>
        <v>0</v>
      </c>
      <c r="Z103" s="11">
        <f>IF(Y103="", "", '附表二、含氟氣體之GWP值'!G5)</f>
        <v>0</v>
      </c>
      <c r="AA103" s="16">
        <f>IF(Y103="","",Y103*Z103)</f>
        <v>0</v>
      </c>
      <c r="AB103" s="16">
        <f>IF('2-定性盤查'!E104="是",IF(J103="CO2",SUM(U103,AA103),SUM(O103,U103,AA103)),IF(SUM(O103,U103,AA103)&lt;&gt;0,SUM(O103,U103,AA103),0))</f>
        <v>0</v>
      </c>
      <c r="AC103" s="16">
        <f>IF('2-定性盤查'!E104="是",IF(J103="CO2",O103,""),"")</f>
        <v>0</v>
      </c>
      <c r="AD103" s="17">
        <f>IF(AB103&lt;&gt;"",AB103/'6-彙總表'!$J$5,"")</f>
        <v>0</v>
      </c>
      <c r="AE103" s="10">
        <f>F97&amp;J97&amp;E97</f>
        <v>0</v>
      </c>
      <c r="AF103" s="10">
        <f>F97&amp;J97</f>
        <v>0</v>
      </c>
      <c r="AG103" s="10">
        <f>F97&amp;P97</f>
        <v>0</v>
      </c>
      <c r="AH103" s="10">
        <f>F97&amp;V97</f>
        <v>0</v>
      </c>
      <c r="AI103" s="10">
        <f>F97&amp;G97</f>
        <v>0</v>
      </c>
      <c r="AJ103" s="10">
        <f>F97&amp;G97</f>
        <v>0</v>
      </c>
      <c r="AK103" s="10">
        <f>F97&amp;G97</f>
        <v>0</v>
      </c>
      <c r="AL103" s="10">
        <f>F97&amp;J97&amp;G97&amp;E97</f>
        <v>0</v>
      </c>
      <c r="AM103" s="10">
        <f>IFERROR(ABS(AB97),"")</f>
        <v>0</v>
      </c>
    </row>
    <row r="104" spans="1:39" ht="30" customHeight="1">
      <c r="A104" s="8">
        <f>IF('2-定性盤查'!A105&lt;&gt;"",'2-定性盤查'!A105,"")</f>
        <v>0</v>
      </c>
      <c r="B104" s="8">
        <f>IF('2-定性盤查'!B105&lt;&gt;"",'2-定性盤查'!B105,"")</f>
        <v>0</v>
      </c>
      <c r="C104" s="8">
        <f>IF('2-定性盤查'!C105&lt;&gt;"",'2-定性盤查'!C105,"")</f>
        <v>0</v>
      </c>
      <c r="D104" s="8">
        <f>IF('2-定性盤查'!D105&lt;&gt;"",'2-定性盤查'!D105,"")</f>
        <v>0</v>
      </c>
      <c r="E104" s="8">
        <f>IF('2-定性盤查'!E105&lt;&gt;"",'2-定性盤查'!E105,"")</f>
        <v>0</v>
      </c>
      <c r="F104" s="8">
        <f>IF('2-定性盤查'!F105&lt;&gt;"",'2-定性盤查'!F105,"")</f>
        <v>0</v>
      </c>
      <c r="G104" s="8">
        <f>IF('2-定性盤查'!G105&lt;&gt;"",'2-定性盤查'!G105,"")</f>
        <v>0</v>
      </c>
      <c r="H104" s="11" t="s">
        <v>431</v>
      </c>
      <c r="I104" s="11" t="s">
        <v>463</v>
      </c>
      <c r="J104" s="8">
        <f>IF('2-定性盤查'!X105&lt;&gt;"",IF('2-定性盤查'!X105&lt;&gt;0,'2-定性盤查'!X105,""),"")</f>
        <v>0</v>
      </c>
      <c r="K104" s="15">
        <f>'3.1-排放係數'!F104</f>
        <v>0</v>
      </c>
      <c r="L104" s="11">
        <f>'3.1-排放係數'!G104</f>
        <v>0</v>
      </c>
      <c r="M104" s="16">
        <f>IF(J104="","",H104*K104)</f>
        <v>0</v>
      </c>
      <c r="N104" s="11">
        <f>'附表二、含氟氣體之GWP值'!G3</f>
        <v>0</v>
      </c>
      <c r="O104" s="16">
        <f>IF(M104="","",M104*N104)</f>
        <v>0</v>
      </c>
      <c r="P104" s="8">
        <f>IF('2-定性盤查'!Y105&lt;&gt;"",IF('2-定性盤查'!Y105&lt;&gt;0,'2-定性盤查'!Y105,""),"")</f>
        <v>0</v>
      </c>
      <c r="Q104" s="15">
        <f>IF('3.1-排放係數'!J104="", "", '3.1-排放係數'!J104)</f>
        <v>0</v>
      </c>
      <c r="R104" s="11">
        <f>IF(Q104="","",'3.1-排放係數'!K104)</f>
        <v>0</v>
      </c>
      <c r="S104" s="16">
        <f>IF(P104="","",H104*Q104)</f>
        <v>0</v>
      </c>
      <c r="T104" s="11">
        <f>IF(S104="", "", '附表二、含氟氣體之GWP值'!G4)</f>
        <v>0</v>
      </c>
      <c r="U104" s="16">
        <f>IF(S104="","",S104*T104)</f>
        <v>0</v>
      </c>
      <c r="V104" s="8">
        <f>IF('2-定性盤查'!Z105&lt;&gt;"",IF('2-定性盤查'!Z105&lt;&gt;0,'2-定性盤查'!Z105,""),"")</f>
        <v>0</v>
      </c>
      <c r="W104" s="15">
        <f>IF('3.1-排放係數'!N104 ="", "", '3.1-排放係數'!N104)</f>
        <v>0</v>
      </c>
      <c r="X104" s="11">
        <f>IF(W104="","",'3.1-排放係數'!O104)</f>
        <v>0</v>
      </c>
      <c r="Y104" s="16">
        <f>IF(V104="","",H104*W104)</f>
        <v>0</v>
      </c>
      <c r="Z104" s="11">
        <f>IF(Y104="", "", '附表二、含氟氣體之GWP值'!G5)</f>
        <v>0</v>
      </c>
      <c r="AA104" s="16">
        <f>IF(Y104="","",Y104*Z104)</f>
        <v>0</v>
      </c>
      <c r="AB104" s="16">
        <f>IF('2-定性盤查'!E105="是",IF(J104="CO2",SUM(U104,AA104),SUM(O104,U104,AA104)),IF(SUM(O104,U104,AA104)&lt;&gt;0,SUM(O104,U104,AA104),0))</f>
        <v>0</v>
      </c>
      <c r="AC104" s="16">
        <f>IF('2-定性盤查'!E105="是",IF(J104="CO2",O104,""),"")</f>
        <v>0</v>
      </c>
      <c r="AD104" s="17">
        <f>IF(AB104&lt;&gt;"",AB104/'6-彙總表'!$J$5,"")</f>
        <v>0</v>
      </c>
      <c r="AE104" s="10">
        <f>F98&amp;J98&amp;E98</f>
        <v>0</v>
      </c>
      <c r="AF104" s="10">
        <f>F98&amp;J98</f>
        <v>0</v>
      </c>
      <c r="AG104" s="10">
        <f>F98&amp;P98</f>
        <v>0</v>
      </c>
      <c r="AH104" s="10">
        <f>F98&amp;V98</f>
        <v>0</v>
      </c>
      <c r="AI104" s="10">
        <f>F98&amp;G98</f>
        <v>0</v>
      </c>
      <c r="AJ104" s="10">
        <f>F98&amp;G98</f>
        <v>0</v>
      </c>
      <c r="AK104" s="10">
        <f>F98&amp;G98</f>
        <v>0</v>
      </c>
      <c r="AL104" s="10">
        <f>F98&amp;J98&amp;G98&amp;E98</f>
        <v>0</v>
      </c>
      <c r="AM104" s="10">
        <f>IFERROR(ABS(AB98),"")</f>
        <v>0</v>
      </c>
    </row>
    <row r="105" spans="1:39" ht="30" customHeight="1">
      <c r="A105" s="8">
        <f>IF('2-定性盤查'!A106&lt;&gt;"",'2-定性盤查'!A106,"")</f>
        <v>0</v>
      </c>
      <c r="B105" s="8">
        <f>IF('2-定性盤查'!B106&lt;&gt;"",'2-定性盤查'!B106,"")</f>
        <v>0</v>
      </c>
      <c r="C105" s="8">
        <f>IF('2-定性盤查'!C106&lt;&gt;"",'2-定性盤查'!C106,"")</f>
        <v>0</v>
      </c>
      <c r="D105" s="8">
        <f>IF('2-定性盤查'!D106&lt;&gt;"",'2-定性盤查'!D106,"")</f>
        <v>0</v>
      </c>
      <c r="E105" s="8">
        <f>IF('2-定性盤查'!E106&lt;&gt;"",'2-定性盤查'!E106,"")</f>
        <v>0</v>
      </c>
      <c r="F105" s="8">
        <f>IF('2-定性盤查'!F106&lt;&gt;"",'2-定性盤查'!F106,"")</f>
        <v>0</v>
      </c>
      <c r="G105" s="8">
        <f>IF('2-定性盤查'!G106&lt;&gt;"",'2-定性盤查'!G106,"")</f>
        <v>0</v>
      </c>
      <c r="H105" s="11" t="s">
        <v>431</v>
      </c>
      <c r="I105" s="11" t="s">
        <v>435</v>
      </c>
      <c r="J105" s="8">
        <f>IF('2-定性盤查'!X106&lt;&gt;"",IF('2-定性盤查'!X106&lt;&gt;0,'2-定性盤查'!X106,""),"")</f>
        <v>0</v>
      </c>
      <c r="K105" s="15">
        <f>'3.1-排放係數'!F105</f>
        <v>0</v>
      </c>
      <c r="L105" s="11">
        <f>'3.1-排放係數'!G105</f>
        <v>0</v>
      </c>
      <c r="M105" s="16">
        <f>IF(J105="","",H105*K105)</f>
        <v>0</v>
      </c>
      <c r="N105" s="11">
        <f>'附表二、含氟氣體之GWP值'!G3</f>
        <v>0</v>
      </c>
      <c r="O105" s="16">
        <f>IF(M105="","",M105*N105)</f>
        <v>0</v>
      </c>
      <c r="P105" s="8">
        <f>IF('2-定性盤查'!Y106&lt;&gt;"",IF('2-定性盤查'!Y106&lt;&gt;0,'2-定性盤查'!Y106,""),"")</f>
        <v>0</v>
      </c>
      <c r="Q105" s="15">
        <f>IF('3.1-排放係數'!J105="", "", '3.1-排放係數'!J105)</f>
        <v>0</v>
      </c>
      <c r="R105" s="11">
        <f>IF(Q105="","",'3.1-排放係數'!K105)</f>
        <v>0</v>
      </c>
      <c r="S105" s="16">
        <f>IF(P105="","",H105*Q105)</f>
        <v>0</v>
      </c>
      <c r="T105" s="11">
        <f>IF(S105="", "", '附表二、含氟氣體之GWP值'!G4)</f>
        <v>0</v>
      </c>
      <c r="U105" s="16">
        <f>IF(S105="","",S105*T105)</f>
        <v>0</v>
      </c>
      <c r="V105" s="8">
        <f>IF('2-定性盤查'!Z106&lt;&gt;"",IF('2-定性盤查'!Z106&lt;&gt;0,'2-定性盤查'!Z106,""),"")</f>
        <v>0</v>
      </c>
      <c r="W105" s="15">
        <f>IF('3.1-排放係數'!N105 ="", "", '3.1-排放係數'!N105)</f>
        <v>0</v>
      </c>
      <c r="X105" s="11">
        <f>IF(W105="","",'3.1-排放係數'!O105)</f>
        <v>0</v>
      </c>
      <c r="Y105" s="16">
        <f>IF(V105="","",H105*W105)</f>
        <v>0</v>
      </c>
      <c r="Z105" s="11">
        <f>IF(Y105="", "", '附表二、含氟氣體之GWP值'!G5)</f>
        <v>0</v>
      </c>
      <c r="AA105" s="16">
        <f>IF(Y105="","",Y105*Z105)</f>
        <v>0</v>
      </c>
      <c r="AB105" s="16">
        <f>IF('2-定性盤查'!E106="是",IF(J105="CO2",SUM(U105,AA105),SUM(O105,U105,AA105)),IF(SUM(O105,U105,AA105)&lt;&gt;0,SUM(O105,U105,AA105),0))</f>
        <v>0</v>
      </c>
      <c r="AC105" s="16">
        <f>IF('2-定性盤查'!E106="是",IF(J105="CO2",O105,""),"")</f>
        <v>0</v>
      </c>
      <c r="AD105" s="17">
        <f>IF(AB105&lt;&gt;"",AB105/'6-彙總表'!$J$5,"")</f>
        <v>0</v>
      </c>
      <c r="AE105" s="10">
        <f>F99&amp;J99&amp;E99</f>
        <v>0</v>
      </c>
      <c r="AF105" s="10">
        <f>F99&amp;J99</f>
        <v>0</v>
      </c>
      <c r="AG105" s="10">
        <f>F99&amp;P99</f>
        <v>0</v>
      </c>
      <c r="AH105" s="10">
        <f>F99&amp;V99</f>
        <v>0</v>
      </c>
      <c r="AI105" s="10">
        <f>F99&amp;G99</f>
        <v>0</v>
      </c>
      <c r="AJ105" s="10">
        <f>F99&amp;G99</f>
        <v>0</v>
      </c>
      <c r="AK105" s="10">
        <f>F99&amp;G99</f>
        <v>0</v>
      </c>
      <c r="AL105" s="10">
        <f>F99&amp;J99&amp;G99&amp;E99</f>
        <v>0</v>
      </c>
      <c r="AM105" s="10">
        <f>IFERROR(ABS(AB99),"")</f>
        <v>0</v>
      </c>
    </row>
    <row r="106" spans="1:39" ht="30" customHeight="1">
      <c r="A106" s="8">
        <f>IF('2-定性盤查'!A107&lt;&gt;"",'2-定性盤查'!A107,"")</f>
        <v>0</v>
      </c>
      <c r="B106" s="8">
        <f>IF('2-定性盤查'!B107&lt;&gt;"",'2-定性盤查'!B107,"")</f>
        <v>0</v>
      </c>
      <c r="C106" s="8">
        <f>IF('2-定性盤查'!C107&lt;&gt;"",'2-定性盤查'!C107,"")</f>
        <v>0</v>
      </c>
      <c r="D106" s="8">
        <f>IF('2-定性盤查'!D107&lt;&gt;"",'2-定性盤查'!D107,"")</f>
        <v>0</v>
      </c>
      <c r="E106" s="8">
        <f>IF('2-定性盤查'!E107&lt;&gt;"",'2-定性盤查'!E107,"")</f>
        <v>0</v>
      </c>
      <c r="F106" s="8">
        <f>IF('2-定性盤查'!F107&lt;&gt;"",'2-定性盤查'!F107,"")</f>
        <v>0</v>
      </c>
      <c r="G106" s="8">
        <f>IF('2-定性盤查'!G107&lt;&gt;"",'2-定性盤查'!G107,"")</f>
        <v>0</v>
      </c>
      <c r="H106" s="11" t="s">
        <v>431</v>
      </c>
      <c r="I106" s="11" t="s">
        <v>463</v>
      </c>
      <c r="J106" s="8">
        <f>IF('2-定性盤查'!X107&lt;&gt;"",IF('2-定性盤查'!X107&lt;&gt;0,'2-定性盤查'!X107,""),"")</f>
        <v>0</v>
      </c>
      <c r="K106" s="15">
        <f>'3.1-排放係數'!F106</f>
        <v>0</v>
      </c>
      <c r="L106" s="11">
        <f>'3.1-排放係數'!G106</f>
        <v>0</v>
      </c>
      <c r="M106" s="16">
        <f>IF(J106="","",H106*K106)</f>
        <v>0</v>
      </c>
      <c r="N106" s="11">
        <f>'附表二、含氟氣體之GWP值'!G3</f>
        <v>0</v>
      </c>
      <c r="O106" s="16">
        <f>IF(M106="","",M106*N106)</f>
        <v>0</v>
      </c>
      <c r="P106" s="8">
        <f>IF('2-定性盤查'!Y107&lt;&gt;"",IF('2-定性盤查'!Y107&lt;&gt;0,'2-定性盤查'!Y107,""),"")</f>
        <v>0</v>
      </c>
      <c r="Q106" s="15">
        <f>IF('3.1-排放係數'!J106="", "", '3.1-排放係數'!J106)</f>
        <v>0</v>
      </c>
      <c r="R106" s="11">
        <f>IF(Q106="","",'3.1-排放係數'!K106)</f>
        <v>0</v>
      </c>
      <c r="S106" s="16">
        <f>IF(P106="","",H106*Q106)</f>
        <v>0</v>
      </c>
      <c r="T106" s="11">
        <f>IF(S106="", "", '附表二、含氟氣體之GWP值'!G4)</f>
        <v>0</v>
      </c>
      <c r="U106" s="16">
        <f>IF(S106="","",S106*T106)</f>
        <v>0</v>
      </c>
      <c r="V106" s="8">
        <f>IF('2-定性盤查'!Z107&lt;&gt;"",IF('2-定性盤查'!Z107&lt;&gt;0,'2-定性盤查'!Z107,""),"")</f>
        <v>0</v>
      </c>
      <c r="W106" s="15">
        <f>IF('3.1-排放係數'!N106 ="", "", '3.1-排放係數'!N106)</f>
        <v>0</v>
      </c>
      <c r="X106" s="11">
        <f>IF(W106="","",'3.1-排放係數'!O106)</f>
        <v>0</v>
      </c>
      <c r="Y106" s="16">
        <f>IF(V106="","",H106*W106)</f>
        <v>0</v>
      </c>
      <c r="Z106" s="11">
        <f>IF(Y106="", "", '附表二、含氟氣體之GWP值'!G5)</f>
        <v>0</v>
      </c>
      <c r="AA106" s="16">
        <f>IF(Y106="","",Y106*Z106)</f>
        <v>0</v>
      </c>
      <c r="AB106" s="16">
        <f>IF('2-定性盤查'!E107="是",IF(J106="CO2",SUM(U106,AA106),SUM(O106,U106,AA106)),IF(SUM(O106,U106,AA106)&lt;&gt;0,SUM(O106,U106,AA106),0))</f>
        <v>0</v>
      </c>
      <c r="AC106" s="16">
        <f>IF('2-定性盤查'!E107="是",IF(J106="CO2",O106,""),"")</f>
        <v>0</v>
      </c>
      <c r="AD106" s="17">
        <f>IF(AB106&lt;&gt;"",AB106/'6-彙總表'!$J$5,"")</f>
        <v>0</v>
      </c>
      <c r="AE106" s="10">
        <f>F100&amp;J100&amp;E100</f>
        <v>0</v>
      </c>
      <c r="AF106" s="10">
        <f>F100&amp;J100</f>
        <v>0</v>
      </c>
      <c r="AG106" s="10">
        <f>F100&amp;P100</f>
        <v>0</v>
      </c>
      <c r="AH106" s="10">
        <f>F100&amp;V100</f>
        <v>0</v>
      </c>
      <c r="AI106" s="10">
        <f>F100&amp;G100</f>
        <v>0</v>
      </c>
      <c r="AJ106" s="10">
        <f>F100&amp;G100</f>
        <v>0</v>
      </c>
      <c r="AK106" s="10">
        <f>F100&amp;G100</f>
        <v>0</v>
      </c>
      <c r="AL106" s="10">
        <f>F100&amp;J100&amp;G100&amp;E100</f>
        <v>0</v>
      </c>
      <c r="AM106" s="10">
        <f>IFERROR(ABS(AB100),"")</f>
        <v>0</v>
      </c>
    </row>
    <row r="107" spans="1:39" ht="30" customHeight="1">
      <c r="A107" s="8">
        <f>IF('2-定性盤查'!A108&lt;&gt;"",'2-定性盤查'!A108,"")</f>
        <v>0</v>
      </c>
      <c r="B107" s="8">
        <f>IF('2-定性盤查'!B108&lt;&gt;"",'2-定性盤查'!B108,"")</f>
        <v>0</v>
      </c>
      <c r="C107" s="8">
        <f>IF('2-定性盤查'!C108&lt;&gt;"",'2-定性盤查'!C108,"")</f>
        <v>0</v>
      </c>
      <c r="D107" s="8">
        <f>IF('2-定性盤查'!D108&lt;&gt;"",'2-定性盤查'!D108,"")</f>
        <v>0</v>
      </c>
      <c r="E107" s="8">
        <f>IF('2-定性盤查'!E108&lt;&gt;"",'2-定性盤查'!E108,"")</f>
        <v>0</v>
      </c>
      <c r="F107" s="8">
        <f>IF('2-定性盤查'!F108&lt;&gt;"",'2-定性盤查'!F108,"")</f>
        <v>0</v>
      </c>
      <c r="G107" s="8">
        <f>IF('2-定性盤查'!G108&lt;&gt;"",'2-定性盤查'!G108,"")</f>
        <v>0</v>
      </c>
      <c r="H107" s="11" t="s">
        <v>431</v>
      </c>
      <c r="I107" s="11" t="s">
        <v>463</v>
      </c>
      <c r="J107" s="8">
        <f>IF('2-定性盤查'!X108&lt;&gt;"",IF('2-定性盤查'!X108&lt;&gt;0,'2-定性盤查'!X108,""),"")</f>
        <v>0</v>
      </c>
      <c r="K107" s="15">
        <f>'3.1-排放係數'!F107</f>
        <v>0</v>
      </c>
      <c r="L107" s="11">
        <f>'3.1-排放係數'!G107</f>
        <v>0</v>
      </c>
      <c r="M107" s="16">
        <f>IF(J107="","",H107*K107)</f>
        <v>0</v>
      </c>
      <c r="N107" s="11">
        <f>'附表二、含氟氣體之GWP值'!G3</f>
        <v>0</v>
      </c>
      <c r="O107" s="16">
        <f>IF(M107="","",M107*N107)</f>
        <v>0</v>
      </c>
      <c r="P107" s="8">
        <f>IF('2-定性盤查'!Y108&lt;&gt;"",IF('2-定性盤查'!Y108&lt;&gt;0,'2-定性盤查'!Y108,""),"")</f>
        <v>0</v>
      </c>
      <c r="Q107" s="15">
        <f>IF('3.1-排放係數'!J107="", "", '3.1-排放係數'!J107)</f>
        <v>0</v>
      </c>
      <c r="R107" s="11">
        <f>IF(Q107="","",'3.1-排放係數'!K107)</f>
        <v>0</v>
      </c>
      <c r="S107" s="16">
        <f>IF(P107="","",H107*Q107)</f>
        <v>0</v>
      </c>
      <c r="T107" s="11">
        <f>IF(S107="", "", '附表二、含氟氣體之GWP值'!G4)</f>
        <v>0</v>
      </c>
      <c r="U107" s="16">
        <f>IF(S107="","",S107*T107)</f>
        <v>0</v>
      </c>
      <c r="V107" s="8">
        <f>IF('2-定性盤查'!Z108&lt;&gt;"",IF('2-定性盤查'!Z108&lt;&gt;0,'2-定性盤查'!Z108,""),"")</f>
        <v>0</v>
      </c>
      <c r="W107" s="15">
        <f>IF('3.1-排放係數'!N107 ="", "", '3.1-排放係數'!N107)</f>
        <v>0</v>
      </c>
      <c r="X107" s="11">
        <f>IF(W107="","",'3.1-排放係數'!O107)</f>
        <v>0</v>
      </c>
      <c r="Y107" s="16">
        <f>IF(V107="","",H107*W107)</f>
        <v>0</v>
      </c>
      <c r="Z107" s="11">
        <f>IF(Y107="", "", '附表二、含氟氣體之GWP值'!G5)</f>
        <v>0</v>
      </c>
      <c r="AA107" s="16">
        <f>IF(Y107="","",Y107*Z107)</f>
        <v>0</v>
      </c>
      <c r="AB107" s="16">
        <f>IF('2-定性盤查'!E108="是",IF(J107="CO2",SUM(U107,AA107),SUM(O107,U107,AA107)),IF(SUM(O107,U107,AA107)&lt;&gt;0,SUM(O107,U107,AA107),0))</f>
        <v>0</v>
      </c>
      <c r="AC107" s="16">
        <f>IF('2-定性盤查'!E108="是",IF(J107="CO2",O107,""),"")</f>
        <v>0</v>
      </c>
      <c r="AD107" s="17">
        <f>IF(AB107&lt;&gt;"",AB107/'6-彙總表'!$J$5,"")</f>
        <v>0</v>
      </c>
      <c r="AE107" s="10">
        <f>F101&amp;J101&amp;E101</f>
        <v>0</v>
      </c>
      <c r="AF107" s="10">
        <f>F101&amp;J101</f>
        <v>0</v>
      </c>
      <c r="AG107" s="10">
        <f>F101&amp;P101</f>
        <v>0</v>
      </c>
      <c r="AH107" s="10">
        <f>F101&amp;V101</f>
        <v>0</v>
      </c>
      <c r="AI107" s="10">
        <f>F101&amp;G101</f>
        <v>0</v>
      </c>
      <c r="AJ107" s="10">
        <f>F101&amp;G101</f>
        <v>0</v>
      </c>
      <c r="AK107" s="10">
        <f>F101&amp;G101</f>
        <v>0</v>
      </c>
      <c r="AL107" s="10">
        <f>F101&amp;J101&amp;G101&amp;E101</f>
        <v>0</v>
      </c>
      <c r="AM107" s="10">
        <f>IFERROR(ABS(AB101),"")</f>
        <v>0</v>
      </c>
    </row>
    <row r="108" spans="1:39" ht="30" customHeight="1">
      <c r="A108" s="8">
        <f>IF('2-定性盤查'!A109&lt;&gt;"",'2-定性盤查'!A109,"")</f>
        <v>0</v>
      </c>
      <c r="B108" s="8">
        <f>IF('2-定性盤查'!B109&lt;&gt;"",'2-定性盤查'!B109,"")</f>
        <v>0</v>
      </c>
      <c r="C108" s="8">
        <f>IF('2-定性盤查'!C109&lt;&gt;"",'2-定性盤查'!C109,"")</f>
        <v>0</v>
      </c>
      <c r="D108" s="8">
        <f>IF('2-定性盤查'!D109&lt;&gt;"",'2-定性盤查'!D109,"")</f>
        <v>0</v>
      </c>
      <c r="E108" s="8">
        <f>IF('2-定性盤查'!E109&lt;&gt;"",'2-定性盤查'!E109,"")</f>
        <v>0</v>
      </c>
      <c r="F108" s="8">
        <f>IF('2-定性盤查'!F109&lt;&gt;"",'2-定性盤查'!F109,"")</f>
        <v>0</v>
      </c>
      <c r="G108" s="8">
        <f>IF('2-定性盤查'!G109&lt;&gt;"",'2-定性盤查'!G109,"")</f>
        <v>0</v>
      </c>
      <c r="H108" s="11" t="s">
        <v>464</v>
      </c>
      <c r="I108" s="11" t="s">
        <v>462</v>
      </c>
      <c r="J108" s="8">
        <f>IF('2-定性盤查'!X109&lt;&gt;"",IF('2-定性盤查'!X109&lt;&gt;0,'2-定性盤查'!X109,""),"")</f>
        <v>0</v>
      </c>
      <c r="K108" s="15">
        <f>'3.1-排放係數'!F108</f>
        <v>0</v>
      </c>
      <c r="L108" s="11">
        <f>'3.1-排放係數'!G108</f>
        <v>0</v>
      </c>
      <c r="M108" s="16">
        <f>IF(J108="","",H108*K108)</f>
        <v>0</v>
      </c>
      <c r="N108" s="11">
        <f>'附表二、含氟氣體之GWP值'!G3</f>
        <v>0</v>
      </c>
      <c r="O108" s="16">
        <f>IF(M108="","",M108*N108)</f>
        <v>0</v>
      </c>
      <c r="P108" s="8">
        <f>IF('2-定性盤查'!Y109&lt;&gt;"",IF('2-定性盤查'!Y109&lt;&gt;0,'2-定性盤查'!Y109,""),"")</f>
        <v>0</v>
      </c>
      <c r="Q108" s="15">
        <f>IF('3.1-排放係數'!J108="", "", '3.1-排放係數'!J108)</f>
        <v>0</v>
      </c>
      <c r="R108" s="11">
        <f>IF(Q108="","",'3.1-排放係數'!K108)</f>
        <v>0</v>
      </c>
      <c r="S108" s="16">
        <f>IF(P108="","",H108*Q108)</f>
        <v>0</v>
      </c>
      <c r="T108" s="11">
        <f>IF(S108="", "", '附表二、含氟氣體之GWP值'!G4)</f>
        <v>0</v>
      </c>
      <c r="U108" s="16">
        <f>IF(S108="","",S108*T108)</f>
        <v>0</v>
      </c>
      <c r="V108" s="8">
        <f>IF('2-定性盤查'!Z109&lt;&gt;"",IF('2-定性盤查'!Z109&lt;&gt;0,'2-定性盤查'!Z109,""),"")</f>
        <v>0</v>
      </c>
      <c r="W108" s="15">
        <f>IF('3.1-排放係數'!N108 ="", "", '3.1-排放係數'!N108)</f>
        <v>0</v>
      </c>
      <c r="X108" s="11">
        <f>IF(W108="","",'3.1-排放係數'!O108)</f>
        <v>0</v>
      </c>
      <c r="Y108" s="16">
        <f>IF(V108="","",H108*W108)</f>
        <v>0</v>
      </c>
      <c r="Z108" s="11">
        <f>IF(Y108="", "", '附表二、含氟氣體之GWP值'!G5)</f>
        <v>0</v>
      </c>
      <c r="AA108" s="16">
        <f>IF(Y108="","",Y108*Z108)</f>
        <v>0</v>
      </c>
      <c r="AB108" s="16">
        <f>IF('2-定性盤查'!E109="是",IF(J108="CO2",SUM(U108,AA108),SUM(O108,U108,AA108)),IF(SUM(O108,U108,AA108)&lt;&gt;0,SUM(O108,U108,AA108),0))</f>
        <v>0</v>
      </c>
      <c r="AC108" s="16">
        <f>IF('2-定性盤查'!E109="是",IF(J108="CO2",O108,""),"")</f>
        <v>0</v>
      </c>
      <c r="AD108" s="17">
        <f>IF(AB108&lt;&gt;"",AB108/'6-彙總表'!$J$5,"")</f>
        <v>0</v>
      </c>
      <c r="AE108" s="10">
        <f>F102&amp;J102&amp;E102</f>
        <v>0</v>
      </c>
      <c r="AF108" s="10">
        <f>F102&amp;J102</f>
        <v>0</v>
      </c>
      <c r="AG108" s="10">
        <f>F102&amp;P102</f>
        <v>0</v>
      </c>
      <c r="AH108" s="10">
        <f>F102&amp;V102</f>
        <v>0</v>
      </c>
      <c r="AI108" s="10">
        <f>F102&amp;G102</f>
        <v>0</v>
      </c>
      <c r="AJ108" s="10">
        <f>F102&amp;G102</f>
        <v>0</v>
      </c>
      <c r="AK108" s="10">
        <f>F102&amp;G102</f>
        <v>0</v>
      </c>
      <c r="AL108" s="10">
        <f>F102&amp;J102&amp;G102&amp;E102</f>
        <v>0</v>
      </c>
      <c r="AM108" s="10">
        <f>IFERROR(ABS(AB102),"")</f>
        <v>0</v>
      </c>
    </row>
    <row r="109" spans="1:39" ht="30" customHeight="1">
      <c r="A109" s="8">
        <f>IF('2-定性盤查'!A110&lt;&gt;"",'2-定性盤查'!A110,"")</f>
        <v>0</v>
      </c>
      <c r="B109" s="8">
        <f>IF('2-定性盤查'!B110&lt;&gt;"",'2-定性盤查'!B110,"")</f>
        <v>0</v>
      </c>
      <c r="C109" s="8">
        <f>IF('2-定性盤查'!C110&lt;&gt;"",'2-定性盤查'!C110,"")</f>
        <v>0</v>
      </c>
      <c r="D109" s="8">
        <f>IF('2-定性盤查'!D110&lt;&gt;"",'2-定性盤查'!D110,"")</f>
        <v>0</v>
      </c>
      <c r="E109" s="8">
        <f>IF('2-定性盤查'!E110&lt;&gt;"",'2-定性盤查'!E110,"")</f>
        <v>0</v>
      </c>
      <c r="F109" s="8">
        <f>IF('2-定性盤查'!F110&lt;&gt;"",'2-定性盤查'!F110,"")</f>
        <v>0</v>
      </c>
      <c r="G109" s="8">
        <f>IF('2-定性盤查'!G110&lt;&gt;"",'2-定性盤查'!G110,"")</f>
        <v>0</v>
      </c>
      <c r="H109" s="11" t="s">
        <v>465</v>
      </c>
      <c r="I109" s="11" t="s">
        <v>463</v>
      </c>
      <c r="J109" s="8">
        <f>IF('2-定性盤查'!X110&lt;&gt;"",IF('2-定性盤查'!X110&lt;&gt;0,'2-定性盤查'!X110,""),"")</f>
        <v>0</v>
      </c>
      <c r="K109" s="15">
        <f>'3.1-排放係數'!F109</f>
        <v>0</v>
      </c>
      <c r="L109" s="11">
        <f>'3.1-排放係數'!G109</f>
        <v>0</v>
      </c>
      <c r="M109" s="16">
        <f>IF(J109="","",H109*K109)</f>
        <v>0</v>
      </c>
      <c r="N109" s="11">
        <f>'附表二、含氟氣體之GWP值'!G3</f>
        <v>0</v>
      </c>
      <c r="O109" s="16">
        <f>IF(M109="","",M109*N109)</f>
        <v>0</v>
      </c>
      <c r="P109" s="8">
        <f>IF('2-定性盤查'!Y110&lt;&gt;"",IF('2-定性盤查'!Y110&lt;&gt;0,'2-定性盤查'!Y110,""),"")</f>
        <v>0</v>
      </c>
      <c r="Q109" s="15">
        <f>IF('3.1-排放係數'!J109="", "", '3.1-排放係數'!J109)</f>
        <v>0</v>
      </c>
      <c r="R109" s="11">
        <f>IF(Q109="","",'3.1-排放係數'!K109)</f>
        <v>0</v>
      </c>
      <c r="S109" s="16">
        <f>IF(P109="","",H109*Q109)</f>
        <v>0</v>
      </c>
      <c r="T109" s="11">
        <f>IF(S109="", "", '附表二、含氟氣體之GWP值'!G4)</f>
        <v>0</v>
      </c>
      <c r="U109" s="16">
        <f>IF(S109="","",S109*T109)</f>
        <v>0</v>
      </c>
      <c r="V109" s="8">
        <f>IF('2-定性盤查'!Z110&lt;&gt;"",IF('2-定性盤查'!Z110&lt;&gt;0,'2-定性盤查'!Z110,""),"")</f>
        <v>0</v>
      </c>
      <c r="W109" s="15">
        <f>IF('3.1-排放係數'!N109 ="", "", '3.1-排放係數'!N109)</f>
        <v>0</v>
      </c>
      <c r="X109" s="11">
        <f>IF(W109="","",'3.1-排放係數'!O109)</f>
        <v>0</v>
      </c>
      <c r="Y109" s="16">
        <f>IF(V109="","",H109*W109)</f>
        <v>0</v>
      </c>
      <c r="Z109" s="11">
        <f>IF(Y109="", "", '附表二、含氟氣體之GWP值'!G5)</f>
        <v>0</v>
      </c>
      <c r="AA109" s="16">
        <f>IF(Y109="","",Y109*Z109)</f>
        <v>0</v>
      </c>
      <c r="AB109" s="16">
        <f>IF('2-定性盤查'!E110="是",IF(J109="CO2",SUM(U109,AA109),SUM(O109,U109,AA109)),IF(SUM(O109,U109,AA109)&lt;&gt;0,SUM(O109,U109,AA109),0))</f>
        <v>0</v>
      </c>
      <c r="AC109" s="16">
        <f>IF('2-定性盤查'!E110="是",IF(J109="CO2",O109,""),"")</f>
        <v>0</v>
      </c>
      <c r="AD109" s="17">
        <f>IF(AB109&lt;&gt;"",AB109/'6-彙總表'!$J$5,"")</f>
        <v>0</v>
      </c>
      <c r="AE109" s="10">
        <f>F103&amp;J103&amp;E103</f>
        <v>0</v>
      </c>
      <c r="AF109" s="10">
        <f>F103&amp;J103</f>
        <v>0</v>
      </c>
      <c r="AG109" s="10">
        <f>F103&amp;P103</f>
        <v>0</v>
      </c>
      <c r="AH109" s="10">
        <f>F103&amp;V103</f>
        <v>0</v>
      </c>
      <c r="AI109" s="10">
        <f>F103&amp;G103</f>
        <v>0</v>
      </c>
      <c r="AJ109" s="10">
        <f>F103&amp;G103</f>
        <v>0</v>
      </c>
      <c r="AK109" s="10">
        <f>F103&amp;G103</f>
        <v>0</v>
      </c>
      <c r="AL109" s="10">
        <f>F103&amp;J103&amp;G103&amp;E103</f>
        <v>0</v>
      </c>
      <c r="AM109" s="10">
        <f>IFERROR(ABS(AB103),"")</f>
        <v>0</v>
      </c>
    </row>
    <row r="110" spans="1:39" ht="30" customHeight="1">
      <c r="A110" s="8">
        <f>IF('2-定性盤查'!A111&lt;&gt;"",'2-定性盤查'!A111,"")</f>
        <v>0</v>
      </c>
      <c r="B110" s="8">
        <f>IF('2-定性盤查'!B111&lt;&gt;"",'2-定性盤查'!B111,"")</f>
        <v>0</v>
      </c>
      <c r="C110" s="8">
        <f>IF('2-定性盤查'!C111&lt;&gt;"",'2-定性盤查'!C111,"")</f>
        <v>0</v>
      </c>
      <c r="D110" s="8">
        <f>IF('2-定性盤查'!D111&lt;&gt;"",'2-定性盤查'!D111,"")</f>
        <v>0</v>
      </c>
      <c r="E110" s="8">
        <f>IF('2-定性盤查'!E111&lt;&gt;"",'2-定性盤查'!E111,"")</f>
        <v>0</v>
      </c>
      <c r="F110" s="8">
        <f>IF('2-定性盤查'!F111&lt;&gt;"",'2-定性盤查'!F111,"")</f>
        <v>0</v>
      </c>
      <c r="G110" s="8">
        <f>IF('2-定性盤查'!G111&lt;&gt;"",'2-定性盤查'!G111,"")</f>
        <v>0</v>
      </c>
      <c r="H110" s="11" t="s">
        <v>466</v>
      </c>
      <c r="I110" s="11" t="s">
        <v>463</v>
      </c>
      <c r="J110" s="8">
        <f>IF('2-定性盤查'!X111&lt;&gt;"",IF('2-定性盤查'!X111&lt;&gt;0,'2-定性盤查'!X111,""),"")</f>
        <v>0</v>
      </c>
      <c r="K110" s="15">
        <f>'3.1-排放係數'!F110</f>
        <v>0</v>
      </c>
      <c r="L110" s="11">
        <f>'3.1-排放係數'!G110</f>
        <v>0</v>
      </c>
      <c r="M110" s="16">
        <f>IF(J110="","",H110*K110)</f>
        <v>0</v>
      </c>
      <c r="N110" s="11">
        <f>'附表二、含氟氣體之GWP值'!G3</f>
        <v>0</v>
      </c>
      <c r="O110" s="16">
        <f>IF(M110="","",M110*N110)</f>
        <v>0</v>
      </c>
      <c r="P110" s="8">
        <f>IF('2-定性盤查'!Y111&lt;&gt;"",IF('2-定性盤查'!Y111&lt;&gt;0,'2-定性盤查'!Y111,""),"")</f>
        <v>0</v>
      </c>
      <c r="Q110" s="15">
        <f>IF('3.1-排放係數'!J110="", "", '3.1-排放係數'!J110)</f>
        <v>0</v>
      </c>
      <c r="R110" s="11">
        <f>IF(Q110="","",'3.1-排放係數'!K110)</f>
        <v>0</v>
      </c>
      <c r="S110" s="16">
        <f>IF(P110="","",H110*Q110)</f>
        <v>0</v>
      </c>
      <c r="T110" s="11">
        <f>IF(S110="", "", '附表二、含氟氣體之GWP值'!G4)</f>
        <v>0</v>
      </c>
      <c r="U110" s="16">
        <f>IF(S110="","",S110*T110)</f>
        <v>0</v>
      </c>
      <c r="V110" s="8">
        <f>IF('2-定性盤查'!Z111&lt;&gt;"",IF('2-定性盤查'!Z111&lt;&gt;0,'2-定性盤查'!Z111,""),"")</f>
        <v>0</v>
      </c>
      <c r="W110" s="15">
        <f>IF('3.1-排放係數'!N110 ="", "", '3.1-排放係數'!N110)</f>
        <v>0</v>
      </c>
      <c r="X110" s="11">
        <f>IF(W110="","",'3.1-排放係數'!O110)</f>
        <v>0</v>
      </c>
      <c r="Y110" s="16">
        <f>IF(V110="","",H110*W110)</f>
        <v>0</v>
      </c>
      <c r="Z110" s="11">
        <f>IF(Y110="", "", '附表二、含氟氣體之GWP值'!G5)</f>
        <v>0</v>
      </c>
      <c r="AA110" s="16">
        <f>IF(Y110="","",Y110*Z110)</f>
        <v>0</v>
      </c>
      <c r="AB110" s="16">
        <f>IF('2-定性盤查'!E111="是",IF(J110="CO2",SUM(U110,AA110),SUM(O110,U110,AA110)),IF(SUM(O110,U110,AA110)&lt;&gt;0,SUM(O110,U110,AA110),0))</f>
        <v>0</v>
      </c>
      <c r="AC110" s="16">
        <f>IF('2-定性盤查'!E111="是",IF(J110="CO2",O110,""),"")</f>
        <v>0</v>
      </c>
      <c r="AD110" s="17">
        <f>IF(AB110&lt;&gt;"",AB110/'6-彙總表'!$J$5,"")</f>
        <v>0</v>
      </c>
      <c r="AE110" s="10">
        <f>F104&amp;J104&amp;E104</f>
        <v>0</v>
      </c>
      <c r="AF110" s="10">
        <f>F104&amp;J104</f>
        <v>0</v>
      </c>
      <c r="AG110" s="10">
        <f>F104&amp;P104</f>
        <v>0</v>
      </c>
      <c r="AH110" s="10">
        <f>F104&amp;V104</f>
        <v>0</v>
      </c>
      <c r="AI110" s="10">
        <f>F104&amp;G104</f>
        <v>0</v>
      </c>
      <c r="AJ110" s="10">
        <f>F104&amp;G104</f>
        <v>0</v>
      </c>
      <c r="AK110" s="10">
        <f>F104&amp;G104</f>
        <v>0</v>
      </c>
      <c r="AL110" s="10">
        <f>F104&amp;J104&amp;G104&amp;E104</f>
        <v>0</v>
      </c>
      <c r="AM110" s="10">
        <f>IFERROR(ABS(AB104),"")</f>
        <v>0</v>
      </c>
    </row>
    <row r="111" spans="1:39" ht="30" customHeight="1">
      <c r="A111" s="8">
        <f>IF('2-定性盤查'!A112&lt;&gt;"",'2-定性盤查'!A112,"")</f>
        <v>0</v>
      </c>
      <c r="B111" s="8">
        <f>IF('2-定性盤查'!B112&lt;&gt;"",'2-定性盤查'!B112,"")</f>
        <v>0</v>
      </c>
      <c r="C111" s="8">
        <f>IF('2-定性盤查'!C112&lt;&gt;"",'2-定性盤查'!C112,"")</f>
        <v>0</v>
      </c>
      <c r="D111" s="8">
        <f>IF('2-定性盤查'!D112&lt;&gt;"",'2-定性盤查'!D112,"")</f>
        <v>0</v>
      </c>
      <c r="E111" s="8">
        <f>IF('2-定性盤查'!E112&lt;&gt;"",'2-定性盤查'!E112,"")</f>
        <v>0</v>
      </c>
      <c r="F111" s="8">
        <f>IF('2-定性盤查'!F112&lt;&gt;"",'2-定性盤查'!F112,"")</f>
        <v>0</v>
      </c>
      <c r="G111" s="8">
        <f>IF('2-定性盤查'!G112&lt;&gt;"",'2-定性盤查'!G112,"")</f>
        <v>0</v>
      </c>
      <c r="H111" s="11" t="s">
        <v>431</v>
      </c>
      <c r="I111" s="11" t="s">
        <v>434</v>
      </c>
      <c r="J111" s="8">
        <f>IF('2-定性盤查'!X112&lt;&gt;"",IF('2-定性盤查'!X112&lt;&gt;0,'2-定性盤查'!X112,""),"")</f>
        <v>0</v>
      </c>
      <c r="K111" s="15">
        <f>'3.1-排放係數'!F111</f>
        <v>0</v>
      </c>
      <c r="L111" s="11">
        <f>'3.1-排放係數'!G111</f>
        <v>0</v>
      </c>
      <c r="M111" s="16">
        <f>IF(J111="","",H111*K111)</f>
        <v>0</v>
      </c>
      <c r="N111" s="11">
        <f>'附表二、含氟氣體之GWP值'!G3</f>
        <v>0</v>
      </c>
      <c r="O111" s="16">
        <f>IF(M111="","",M111*N111)</f>
        <v>0</v>
      </c>
      <c r="P111" s="8">
        <f>IF('2-定性盤查'!Y112&lt;&gt;"",IF('2-定性盤查'!Y112&lt;&gt;0,'2-定性盤查'!Y112,""),"")</f>
        <v>0</v>
      </c>
      <c r="Q111" s="15">
        <f>IF('3.1-排放係數'!J111="", "", '3.1-排放係數'!J111)</f>
        <v>0</v>
      </c>
      <c r="R111" s="11">
        <f>IF(Q111="","",'3.1-排放係數'!K111)</f>
        <v>0</v>
      </c>
      <c r="S111" s="16">
        <f>IF(P111="","",H111*Q111)</f>
        <v>0</v>
      </c>
      <c r="T111" s="11">
        <f>IF(S111="", "", '附表二、含氟氣體之GWP值'!G4)</f>
        <v>0</v>
      </c>
      <c r="U111" s="16">
        <f>IF(S111="","",S111*T111)</f>
        <v>0</v>
      </c>
      <c r="V111" s="8">
        <f>IF('2-定性盤查'!Z112&lt;&gt;"",IF('2-定性盤查'!Z112&lt;&gt;0,'2-定性盤查'!Z112,""),"")</f>
        <v>0</v>
      </c>
      <c r="W111" s="15">
        <f>IF('3.1-排放係數'!N111 ="", "", '3.1-排放係數'!N111)</f>
        <v>0</v>
      </c>
      <c r="X111" s="11">
        <f>IF(W111="","",'3.1-排放係數'!O111)</f>
        <v>0</v>
      </c>
      <c r="Y111" s="16">
        <f>IF(V111="","",H111*W111)</f>
        <v>0</v>
      </c>
      <c r="Z111" s="11">
        <f>IF(Y111="", "", '附表二、含氟氣體之GWP值'!G5)</f>
        <v>0</v>
      </c>
      <c r="AA111" s="16">
        <f>IF(Y111="","",Y111*Z111)</f>
        <v>0</v>
      </c>
      <c r="AB111" s="16">
        <f>IF('2-定性盤查'!E112="是",IF(J111="CO2",SUM(U111,AA111),SUM(O111,U111,AA111)),IF(SUM(O111,U111,AA111)&lt;&gt;0,SUM(O111,U111,AA111),0))</f>
        <v>0</v>
      </c>
      <c r="AC111" s="16">
        <f>IF('2-定性盤查'!E112="是",IF(J111="CO2",O111,""),"")</f>
        <v>0</v>
      </c>
      <c r="AD111" s="17">
        <f>IF(AB111&lt;&gt;"",AB111/'6-彙總表'!$J$5,"")</f>
        <v>0</v>
      </c>
      <c r="AE111" s="10">
        <f>F105&amp;J105&amp;E105</f>
        <v>0</v>
      </c>
      <c r="AF111" s="10">
        <f>F105&amp;J105</f>
        <v>0</v>
      </c>
      <c r="AG111" s="10">
        <f>F105&amp;P105</f>
        <v>0</v>
      </c>
      <c r="AH111" s="10">
        <f>F105&amp;V105</f>
        <v>0</v>
      </c>
      <c r="AI111" s="10">
        <f>F105&amp;G105</f>
        <v>0</v>
      </c>
      <c r="AJ111" s="10">
        <f>F105&amp;G105</f>
        <v>0</v>
      </c>
      <c r="AK111" s="10">
        <f>F105&amp;G105</f>
        <v>0</v>
      </c>
      <c r="AL111" s="10">
        <f>F105&amp;J105&amp;G105&amp;E105</f>
        <v>0</v>
      </c>
      <c r="AM111" s="10">
        <f>IFERROR(ABS(AB105),"")</f>
        <v>0</v>
      </c>
    </row>
    <row r="112" spans="1:39" ht="30" customHeight="1">
      <c r="A112" s="8">
        <f>IF('2-定性盤查'!A113&lt;&gt;"",'2-定性盤查'!A113,"")</f>
        <v>0</v>
      </c>
      <c r="B112" s="8">
        <f>IF('2-定性盤查'!B113&lt;&gt;"",'2-定性盤查'!B113,"")</f>
        <v>0</v>
      </c>
      <c r="C112" s="8">
        <f>IF('2-定性盤查'!C113&lt;&gt;"",'2-定性盤查'!C113,"")</f>
        <v>0</v>
      </c>
      <c r="D112" s="8">
        <f>IF('2-定性盤查'!D113&lt;&gt;"",'2-定性盤查'!D113,"")</f>
        <v>0</v>
      </c>
      <c r="E112" s="8">
        <f>IF('2-定性盤查'!E113&lt;&gt;"",'2-定性盤查'!E113,"")</f>
        <v>0</v>
      </c>
      <c r="F112" s="8">
        <f>IF('2-定性盤查'!F113&lt;&gt;"",'2-定性盤查'!F113,"")</f>
        <v>0</v>
      </c>
      <c r="G112" s="8">
        <f>IF('2-定性盤查'!G113&lt;&gt;"",'2-定性盤查'!G113,"")</f>
        <v>0</v>
      </c>
      <c r="H112" s="11" t="s">
        <v>431</v>
      </c>
      <c r="I112" s="11" t="s">
        <v>449</v>
      </c>
      <c r="J112" s="8">
        <f>IF('2-定性盤查'!X113&lt;&gt;"",IF('2-定性盤查'!X113&lt;&gt;0,'2-定性盤查'!X113,""),"")</f>
        <v>0</v>
      </c>
      <c r="K112" s="15">
        <f>'3.1-排放係數'!F112</f>
        <v>0</v>
      </c>
      <c r="L112" s="11">
        <f>'3.1-排放係數'!G112</f>
        <v>0</v>
      </c>
      <c r="M112" s="16">
        <f>IF(J112="","",H112*K112)</f>
        <v>0</v>
      </c>
      <c r="N112" s="11">
        <f>'附表二、含氟氣體之GWP值'!G3</f>
        <v>0</v>
      </c>
      <c r="O112" s="16">
        <f>IF(M112="","",M112*N112)</f>
        <v>0</v>
      </c>
      <c r="P112" s="8">
        <f>IF('2-定性盤查'!Y113&lt;&gt;"",IF('2-定性盤查'!Y113&lt;&gt;0,'2-定性盤查'!Y113,""),"")</f>
        <v>0</v>
      </c>
      <c r="Q112" s="15">
        <f>IF('3.1-排放係數'!J112="", "", '3.1-排放係數'!J112)</f>
        <v>0</v>
      </c>
      <c r="R112" s="11">
        <f>IF(Q112="","",'3.1-排放係數'!K112)</f>
        <v>0</v>
      </c>
      <c r="S112" s="16">
        <f>IF(P112="","",H112*Q112)</f>
        <v>0</v>
      </c>
      <c r="T112" s="11">
        <f>IF(S112="", "", '附表二、含氟氣體之GWP值'!G4)</f>
        <v>0</v>
      </c>
      <c r="U112" s="16">
        <f>IF(S112="","",S112*T112)</f>
        <v>0</v>
      </c>
      <c r="V112" s="8">
        <f>IF('2-定性盤查'!Z113&lt;&gt;"",IF('2-定性盤查'!Z113&lt;&gt;0,'2-定性盤查'!Z113,""),"")</f>
        <v>0</v>
      </c>
      <c r="W112" s="15">
        <f>IF('3.1-排放係數'!N112 ="", "", '3.1-排放係數'!N112)</f>
        <v>0</v>
      </c>
      <c r="X112" s="11">
        <f>IF(W112="","",'3.1-排放係數'!O112)</f>
        <v>0</v>
      </c>
      <c r="Y112" s="16">
        <f>IF(V112="","",H112*W112)</f>
        <v>0</v>
      </c>
      <c r="Z112" s="11">
        <f>IF(Y112="", "", '附表二、含氟氣體之GWP值'!G5)</f>
        <v>0</v>
      </c>
      <c r="AA112" s="16">
        <f>IF(Y112="","",Y112*Z112)</f>
        <v>0</v>
      </c>
      <c r="AB112" s="16">
        <f>IF('2-定性盤查'!E113="是",IF(J112="CO2",SUM(U112,AA112),SUM(O112,U112,AA112)),IF(SUM(O112,U112,AA112)&lt;&gt;0,SUM(O112,U112,AA112),0))</f>
        <v>0</v>
      </c>
      <c r="AC112" s="16">
        <f>IF('2-定性盤查'!E113="是",IF(J112="CO2",O112,""),"")</f>
        <v>0</v>
      </c>
      <c r="AD112" s="17">
        <f>IF(AB112&lt;&gt;"",AB112/'6-彙總表'!$J$5,"")</f>
        <v>0</v>
      </c>
      <c r="AE112" s="10">
        <f>F106&amp;J106&amp;E106</f>
        <v>0</v>
      </c>
      <c r="AF112" s="10">
        <f>F106&amp;J106</f>
        <v>0</v>
      </c>
      <c r="AG112" s="10">
        <f>F106&amp;P106</f>
        <v>0</v>
      </c>
      <c r="AH112" s="10">
        <f>F106&amp;V106</f>
        <v>0</v>
      </c>
      <c r="AI112" s="10">
        <f>F106&amp;G106</f>
        <v>0</v>
      </c>
      <c r="AJ112" s="10">
        <f>F106&amp;G106</f>
        <v>0</v>
      </c>
      <c r="AK112" s="10">
        <f>F106&amp;G106</f>
        <v>0</v>
      </c>
      <c r="AL112" s="10">
        <f>F106&amp;J106&amp;G106&amp;E106</f>
        <v>0</v>
      </c>
      <c r="AM112" s="10">
        <f>IFERROR(ABS(AB106),"")</f>
        <v>0</v>
      </c>
    </row>
    <row r="113" spans="1:39" ht="30" customHeight="1">
      <c r="A113" s="8">
        <f>IF('2-定性盤查'!A114&lt;&gt;"",'2-定性盤查'!A114,"")</f>
        <v>0</v>
      </c>
      <c r="B113" s="8">
        <f>IF('2-定性盤查'!B114&lt;&gt;"",'2-定性盤查'!B114,"")</f>
        <v>0</v>
      </c>
      <c r="C113" s="8">
        <f>IF('2-定性盤查'!C114&lt;&gt;"",'2-定性盤查'!C114,"")</f>
        <v>0</v>
      </c>
      <c r="D113" s="8">
        <f>IF('2-定性盤查'!D114&lt;&gt;"",'2-定性盤查'!D114,"")</f>
        <v>0</v>
      </c>
      <c r="E113" s="8">
        <f>IF('2-定性盤查'!E114&lt;&gt;"",'2-定性盤查'!E114,"")</f>
        <v>0</v>
      </c>
      <c r="F113" s="8">
        <f>IF('2-定性盤查'!F114&lt;&gt;"",'2-定性盤查'!F114,"")</f>
        <v>0</v>
      </c>
      <c r="G113" s="8">
        <f>IF('2-定性盤查'!G114&lt;&gt;"",'2-定性盤查'!G114,"")</f>
        <v>0</v>
      </c>
      <c r="H113" s="11" t="s">
        <v>467</v>
      </c>
      <c r="I113" s="11" t="s">
        <v>435</v>
      </c>
      <c r="J113" s="8">
        <f>IF('2-定性盤查'!X114&lt;&gt;"",IF('2-定性盤查'!X114&lt;&gt;0,'2-定性盤查'!X114,""),"")</f>
        <v>0</v>
      </c>
      <c r="K113" s="15">
        <f>'3.1-排放係數'!F113</f>
        <v>0</v>
      </c>
      <c r="L113" s="11">
        <f>'3.1-排放係數'!G113</f>
        <v>0</v>
      </c>
      <c r="M113" s="16">
        <f>IF(J113="","",H113*K113)</f>
        <v>0</v>
      </c>
      <c r="N113" s="11">
        <f>'附表二、含氟氣體之GWP值'!G3</f>
        <v>0</v>
      </c>
      <c r="O113" s="16">
        <f>IF(M113="","",M113*N113)</f>
        <v>0</v>
      </c>
      <c r="P113" s="8">
        <f>IF('2-定性盤查'!Y114&lt;&gt;"",IF('2-定性盤查'!Y114&lt;&gt;0,'2-定性盤查'!Y114,""),"")</f>
        <v>0</v>
      </c>
      <c r="Q113" s="15">
        <f>IF('3.1-排放係數'!J113="", "", '3.1-排放係數'!J113)</f>
        <v>0</v>
      </c>
      <c r="R113" s="11">
        <f>IF(Q113="","",'3.1-排放係數'!K113)</f>
        <v>0</v>
      </c>
      <c r="S113" s="16">
        <f>IF(P113="","",H113*Q113)</f>
        <v>0</v>
      </c>
      <c r="T113" s="11">
        <f>IF(S113="", "", '附表二、含氟氣體之GWP值'!G4)</f>
        <v>0</v>
      </c>
      <c r="U113" s="16">
        <f>IF(S113="","",S113*T113)</f>
        <v>0</v>
      </c>
      <c r="V113" s="8">
        <f>IF('2-定性盤查'!Z114&lt;&gt;"",IF('2-定性盤查'!Z114&lt;&gt;0,'2-定性盤查'!Z114,""),"")</f>
        <v>0</v>
      </c>
      <c r="W113" s="15">
        <f>IF('3.1-排放係數'!N113 ="", "", '3.1-排放係數'!N113)</f>
        <v>0</v>
      </c>
      <c r="X113" s="11">
        <f>IF(W113="","",'3.1-排放係數'!O113)</f>
        <v>0</v>
      </c>
      <c r="Y113" s="16">
        <f>IF(V113="","",H113*W113)</f>
        <v>0</v>
      </c>
      <c r="Z113" s="11">
        <f>IF(Y113="", "", '附表二、含氟氣體之GWP值'!G5)</f>
        <v>0</v>
      </c>
      <c r="AA113" s="16">
        <f>IF(Y113="","",Y113*Z113)</f>
        <v>0</v>
      </c>
      <c r="AB113" s="16">
        <f>IF('2-定性盤查'!E114="是",IF(J113="CO2",SUM(U113,AA113),SUM(O113,U113,AA113)),IF(SUM(O113,U113,AA113)&lt;&gt;0,SUM(O113,U113,AA113),0))</f>
        <v>0</v>
      </c>
      <c r="AC113" s="16">
        <f>IF('2-定性盤查'!E114="是",IF(J113="CO2",O113,""),"")</f>
        <v>0</v>
      </c>
      <c r="AD113" s="17">
        <f>IF(AB113&lt;&gt;"",AB113/'6-彙總表'!$J$5,"")</f>
        <v>0</v>
      </c>
      <c r="AE113" s="10">
        <f>F107&amp;J107&amp;E107</f>
        <v>0</v>
      </c>
      <c r="AF113" s="10">
        <f>F107&amp;J107</f>
        <v>0</v>
      </c>
      <c r="AG113" s="10">
        <f>F107&amp;P107</f>
        <v>0</v>
      </c>
      <c r="AH113" s="10">
        <f>F107&amp;V107</f>
        <v>0</v>
      </c>
      <c r="AI113" s="10">
        <f>F107&amp;G107</f>
        <v>0</v>
      </c>
      <c r="AJ113" s="10">
        <f>F107&amp;G107</f>
        <v>0</v>
      </c>
      <c r="AK113" s="10">
        <f>F107&amp;G107</f>
        <v>0</v>
      </c>
      <c r="AL113" s="10">
        <f>F107&amp;J107&amp;G107&amp;E107</f>
        <v>0</v>
      </c>
      <c r="AM113" s="10">
        <f>IFERROR(ABS(AB107),"")</f>
        <v>0</v>
      </c>
    </row>
    <row r="114" spans="1:39" ht="30" customHeight="1">
      <c r="A114" s="8">
        <f>IF('2-定性盤查'!A115&lt;&gt;"",'2-定性盤查'!A115,"")</f>
        <v>0</v>
      </c>
      <c r="B114" s="8">
        <f>IF('2-定性盤查'!B115&lt;&gt;"",'2-定性盤查'!B115,"")</f>
        <v>0</v>
      </c>
      <c r="C114" s="8">
        <f>IF('2-定性盤查'!C115&lt;&gt;"",'2-定性盤查'!C115,"")</f>
        <v>0</v>
      </c>
      <c r="D114" s="8">
        <f>IF('2-定性盤查'!D115&lt;&gt;"",'2-定性盤查'!D115,"")</f>
        <v>0</v>
      </c>
      <c r="E114" s="8">
        <f>IF('2-定性盤查'!E115&lt;&gt;"",'2-定性盤查'!E115,"")</f>
        <v>0</v>
      </c>
      <c r="F114" s="8">
        <f>IF('2-定性盤查'!F115&lt;&gt;"",'2-定性盤查'!F115,"")</f>
        <v>0</v>
      </c>
      <c r="G114" s="8">
        <f>IF('2-定性盤查'!G115&lt;&gt;"",'2-定性盤查'!G115,"")</f>
        <v>0</v>
      </c>
      <c r="H114" s="11" t="s">
        <v>431</v>
      </c>
      <c r="I114" s="11" t="s">
        <v>462</v>
      </c>
      <c r="J114" s="8">
        <f>IF('2-定性盤查'!X115&lt;&gt;"",IF('2-定性盤查'!X115&lt;&gt;0,'2-定性盤查'!X115,""),"")</f>
        <v>0</v>
      </c>
      <c r="K114" s="15">
        <f>'3.1-排放係數'!F114</f>
        <v>0</v>
      </c>
      <c r="L114" s="11">
        <f>'3.1-排放係數'!G114</f>
        <v>0</v>
      </c>
      <c r="M114" s="16">
        <f>IF(J114="","",H114*K114)</f>
        <v>0</v>
      </c>
      <c r="N114" s="11">
        <f>'附表二、含氟氣體之GWP值'!G3</f>
        <v>0</v>
      </c>
      <c r="O114" s="16">
        <f>IF(M114="","",M114*N114)</f>
        <v>0</v>
      </c>
      <c r="P114" s="8">
        <f>IF('2-定性盤查'!Y115&lt;&gt;"",IF('2-定性盤查'!Y115&lt;&gt;0,'2-定性盤查'!Y115,""),"")</f>
        <v>0</v>
      </c>
      <c r="Q114" s="15">
        <f>IF('3.1-排放係數'!J114="", "", '3.1-排放係數'!J114)</f>
        <v>0</v>
      </c>
      <c r="R114" s="11">
        <f>IF(Q114="","",'3.1-排放係數'!K114)</f>
        <v>0</v>
      </c>
      <c r="S114" s="16">
        <f>IF(P114="","",H114*Q114)</f>
        <v>0</v>
      </c>
      <c r="T114" s="11">
        <f>IF(S114="", "", '附表二、含氟氣體之GWP值'!G4)</f>
        <v>0</v>
      </c>
      <c r="U114" s="16">
        <f>IF(S114="","",S114*T114)</f>
        <v>0</v>
      </c>
      <c r="V114" s="8">
        <f>IF('2-定性盤查'!Z115&lt;&gt;"",IF('2-定性盤查'!Z115&lt;&gt;0,'2-定性盤查'!Z115,""),"")</f>
        <v>0</v>
      </c>
      <c r="W114" s="15">
        <f>IF('3.1-排放係數'!N114 ="", "", '3.1-排放係數'!N114)</f>
        <v>0</v>
      </c>
      <c r="X114" s="11">
        <f>IF(W114="","",'3.1-排放係數'!O114)</f>
        <v>0</v>
      </c>
      <c r="Y114" s="16">
        <f>IF(V114="","",H114*W114)</f>
        <v>0</v>
      </c>
      <c r="Z114" s="11">
        <f>IF(Y114="", "", '附表二、含氟氣體之GWP值'!G5)</f>
        <v>0</v>
      </c>
      <c r="AA114" s="16">
        <f>IF(Y114="","",Y114*Z114)</f>
        <v>0</v>
      </c>
      <c r="AB114" s="16">
        <f>IF('2-定性盤查'!E115="是",IF(J114="CO2",SUM(U114,AA114),SUM(O114,U114,AA114)),IF(SUM(O114,U114,AA114)&lt;&gt;0,SUM(O114,U114,AA114),0))</f>
        <v>0</v>
      </c>
      <c r="AC114" s="16">
        <f>IF('2-定性盤查'!E115="是",IF(J114="CO2",O114,""),"")</f>
        <v>0</v>
      </c>
      <c r="AD114" s="17">
        <f>IF(AB114&lt;&gt;"",AB114/'6-彙總表'!$J$5,"")</f>
        <v>0</v>
      </c>
      <c r="AE114" s="10">
        <f>F108&amp;J108&amp;E108</f>
        <v>0</v>
      </c>
      <c r="AF114" s="10">
        <f>F108&amp;J108</f>
        <v>0</v>
      </c>
      <c r="AG114" s="10">
        <f>F108&amp;P108</f>
        <v>0</v>
      </c>
      <c r="AH114" s="10">
        <f>F108&amp;V108</f>
        <v>0</v>
      </c>
      <c r="AI114" s="10">
        <f>F108&amp;G108</f>
        <v>0</v>
      </c>
      <c r="AJ114" s="10">
        <f>F108&amp;G108</f>
        <v>0</v>
      </c>
      <c r="AK114" s="10">
        <f>F108&amp;G108</f>
        <v>0</v>
      </c>
      <c r="AL114" s="10">
        <f>F108&amp;J108&amp;G108&amp;E108</f>
        <v>0</v>
      </c>
      <c r="AM114" s="10">
        <f>IFERROR(ABS(AB108),"")</f>
        <v>0</v>
      </c>
    </row>
    <row r="115" spans="1:39" ht="30" customHeight="1">
      <c r="A115" s="8">
        <f>IF('2-定性盤查'!A116&lt;&gt;"",'2-定性盤查'!A116,"")</f>
        <v>0</v>
      </c>
      <c r="B115" s="8">
        <f>IF('2-定性盤查'!B116&lt;&gt;"",'2-定性盤查'!B116,"")</f>
        <v>0</v>
      </c>
      <c r="C115" s="8">
        <f>IF('2-定性盤查'!C116&lt;&gt;"",'2-定性盤查'!C116,"")</f>
        <v>0</v>
      </c>
      <c r="D115" s="8">
        <f>IF('2-定性盤查'!D116&lt;&gt;"",'2-定性盤查'!D116,"")</f>
        <v>0</v>
      </c>
      <c r="E115" s="8">
        <f>IF('2-定性盤查'!E116&lt;&gt;"",'2-定性盤查'!E116,"")</f>
        <v>0</v>
      </c>
      <c r="F115" s="8">
        <f>IF('2-定性盤查'!F116&lt;&gt;"",'2-定性盤查'!F116,"")</f>
        <v>0</v>
      </c>
      <c r="G115" s="8">
        <f>IF('2-定性盤查'!G116&lt;&gt;"",'2-定性盤查'!G116,"")</f>
        <v>0</v>
      </c>
      <c r="H115" s="11" t="s">
        <v>431</v>
      </c>
      <c r="I115" s="11" t="s">
        <v>463</v>
      </c>
      <c r="J115" s="8">
        <f>IF('2-定性盤查'!X116&lt;&gt;"",IF('2-定性盤查'!X116&lt;&gt;0,'2-定性盤查'!X116,""),"")</f>
        <v>0</v>
      </c>
      <c r="K115" s="15">
        <f>'3.1-排放係數'!F115</f>
        <v>0</v>
      </c>
      <c r="L115" s="11">
        <f>'3.1-排放係數'!G115</f>
        <v>0</v>
      </c>
      <c r="M115" s="16">
        <f>IF(J115="","",H115*K115)</f>
        <v>0</v>
      </c>
      <c r="N115" s="11">
        <f>'附表二、含氟氣體之GWP值'!G3</f>
        <v>0</v>
      </c>
      <c r="O115" s="16">
        <f>IF(M115="","",M115*N115)</f>
        <v>0</v>
      </c>
      <c r="P115" s="8">
        <f>IF('2-定性盤查'!Y116&lt;&gt;"",IF('2-定性盤查'!Y116&lt;&gt;0,'2-定性盤查'!Y116,""),"")</f>
        <v>0</v>
      </c>
      <c r="Q115" s="15">
        <f>IF('3.1-排放係數'!J115="", "", '3.1-排放係數'!J115)</f>
        <v>0</v>
      </c>
      <c r="R115" s="11">
        <f>IF(Q115="","",'3.1-排放係數'!K115)</f>
        <v>0</v>
      </c>
      <c r="S115" s="16">
        <f>IF(P115="","",H115*Q115)</f>
        <v>0</v>
      </c>
      <c r="T115" s="11">
        <f>IF(S115="", "", '附表二、含氟氣體之GWP值'!G4)</f>
        <v>0</v>
      </c>
      <c r="U115" s="16">
        <f>IF(S115="","",S115*T115)</f>
        <v>0</v>
      </c>
      <c r="V115" s="8">
        <f>IF('2-定性盤查'!Z116&lt;&gt;"",IF('2-定性盤查'!Z116&lt;&gt;0,'2-定性盤查'!Z116,""),"")</f>
        <v>0</v>
      </c>
      <c r="W115" s="15">
        <f>IF('3.1-排放係數'!N115 ="", "", '3.1-排放係數'!N115)</f>
        <v>0</v>
      </c>
      <c r="X115" s="11">
        <f>IF(W115="","",'3.1-排放係數'!O115)</f>
        <v>0</v>
      </c>
      <c r="Y115" s="16">
        <f>IF(V115="","",H115*W115)</f>
        <v>0</v>
      </c>
      <c r="Z115" s="11">
        <f>IF(Y115="", "", '附表二、含氟氣體之GWP值'!G5)</f>
        <v>0</v>
      </c>
      <c r="AA115" s="16">
        <f>IF(Y115="","",Y115*Z115)</f>
        <v>0</v>
      </c>
      <c r="AB115" s="16">
        <f>IF('2-定性盤查'!E116="是",IF(J115="CO2",SUM(U115,AA115),SUM(O115,U115,AA115)),IF(SUM(O115,U115,AA115)&lt;&gt;0,SUM(O115,U115,AA115),0))</f>
        <v>0</v>
      </c>
      <c r="AC115" s="16">
        <f>IF('2-定性盤查'!E116="是",IF(J115="CO2",O115,""),"")</f>
        <v>0</v>
      </c>
      <c r="AD115" s="17">
        <f>IF(AB115&lt;&gt;"",AB115/'6-彙總表'!$J$5,"")</f>
        <v>0</v>
      </c>
      <c r="AE115" s="10">
        <f>F109&amp;J109&amp;E109</f>
        <v>0</v>
      </c>
      <c r="AF115" s="10">
        <f>F109&amp;J109</f>
        <v>0</v>
      </c>
      <c r="AG115" s="10">
        <f>F109&amp;P109</f>
        <v>0</v>
      </c>
      <c r="AH115" s="10">
        <f>F109&amp;V109</f>
        <v>0</v>
      </c>
      <c r="AI115" s="10">
        <f>F109&amp;G109</f>
        <v>0</v>
      </c>
      <c r="AJ115" s="10">
        <f>F109&amp;G109</f>
        <v>0</v>
      </c>
      <c r="AK115" s="10">
        <f>F109&amp;G109</f>
        <v>0</v>
      </c>
      <c r="AL115" s="10">
        <f>F109&amp;J109&amp;G109&amp;E109</f>
        <v>0</v>
      </c>
      <c r="AM115" s="10">
        <f>IFERROR(ABS(AB109),"")</f>
        <v>0</v>
      </c>
    </row>
    <row r="116" spans="1:39" ht="30" customHeight="1">
      <c r="A116" s="8">
        <f>IF('2-定性盤查'!A117&lt;&gt;"",'2-定性盤查'!A117,"")</f>
        <v>0</v>
      </c>
      <c r="B116" s="8">
        <f>IF('2-定性盤查'!B117&lt;&gt;"",'2-定性盤查'!B117,"")</f>
        <v>0</v>
      </c>
      <c r="C116" s="8">
        <f>IF('2-定性盤查'!C117&lt;&gt;"",'2-定性盤查'!C117,"")</f>
        <v>0</v>
      </c>
      <c r="D116" s="8">
        <f>IF('2-定性盤查'!D117&lt;&gt;"",'2-定性盤查'!D117,"")</f>
        <v>0</v>
      </c>
      <c r="E116" s="8">
        <f>IF('2-定性盤查'!E117&lt;&gt;"",'2-定性盤查'!E117,"")</f>
        <v>0</v>
      </c>
      <c r="F116" s="8">
        <f>IF('2-定性盤查'!F117&lt;&gt;"",'2-定性盤查'!F117,"")</f>
        <v>0</v>
      </c>
      <c r="G116" s="8">
        <f>IF('2-定性盤查'!G117&lt;&gt;"",'2-定性盤查'!G117,"")</f>
        <v>0</v>
      </c>
      <c r="H116" s="11" t="s">
        <v>431</v>
      </c>
      <c r="I116" s="11" t="s">
        <v>462</v>
      </c>
      <c r="J116" s="8">
        <f>IF('2-定性盤查'!X117&lt;&gt;"",IF('2-定性盤查'!X117&lt;&gt;0,'2-定性盤查'!X117,""),"")</f>
        <v>0</v>
      </c>
      <c r="K116" s="15">
        <f>'3.1-排放係數'!F116</f>
        <v>0</v>
      </c>
      <c r="L116" s="11">
        <f>'3.1-排放係數'!G116</f>
        <v>0</v>
      </c>
      <c r="M116" s="16">
        <f>IF(J116="","",H116*K116)</f>
        <v>0</v>
      </c>
      <c r="N116" s="11">
        <f>'附表二、含氟氣體之GWP值'!G3</f>
        <v>0</v>
      </c>
      <c r="O116" s="16">
        <f>IF(M116="","",M116*N116)</f>
        <v>0</v>
      </c>
      <c r="P116" s="8">
        <f>IF('2-定性盤查'!Y117&lt;&gt;"",IF('2-定性盤查'!Y117&lt;&gt;0,'2-定性盤查'!Y117,""),"")</f>
        <v>0</v>
      </c>
      <c r="Q116" s="15">
        <f>IF('3.1-排放係數'!J116="", "", '3.1-排放係數'!J116)</f>
        <v>0</v>
      </c>
      <c r="R116" s="11">
        <f>IF(Q116="","",'3.1-排放係數'!K116)</f>
        <v>0</v>
      </c>
      <c r="S116" s="16">
        <f>IF(P116="","",H116*Q116)</f>
        <v>0</v>
      </c>
      <c r="T116" s="11">
        <f>IF(S116="", "", '附表二、含氟氣體之GWP值'!G4)</f>
        <v>0</v>
      </c>
      <c r="U116" s="16">
        <f>IF(S116="","",S116*T116)</f>
        <v>0</v>
      </c>
      <c r="V116" s="8">
        <f>IF('2-定性盤查'!Z117&lt;&gt;"",IF('2-定性盤查'!Z117&lt;&gt;0,'2-定性盤查'!Z117,""),"")</f>
        <v>0</v>
      </c>
      <c r="W116" s="15">
        <f>IF('3.1-排放係數'!N116 ="", "", '3.1-排放係數'!N116)</f>
        <v>0</v>
      </c>
      <c r="X116" s="11">
        <f>IF(W116="","",'3.1-排放係數'!O116)</f>
        <v>0</v>
      </c>
      <c r="Y116" s="16">
        <f>IF(V116="","",H116*W116)</f>
        <v>0</v>
      </c>
      <c r="Z116" s="11">
        <f>IF(Y116="", "", '附表二、含氟氣體之GWP值'!G5)</f>
        <v>0</v>
      </c>
      <c r="AA116" s="16">
        <f>IF(Y116="","",Y116*Z116)</f>
        <v>0</v>
      </c>
      <c r="AB116" s="16">
        <f>IF('2-定性盤查'!E117="是",IF(J116="CO2",SUM(U116,AA116),SUM(O116,U116,AA116)),IF(SUM(O116,U116,AA116)&lt;&gt;0,SUM(O116,U116,AA116),0))</f>
        <v>0</v>
      </c>
      <c r="AC116" s="16">
        <f>IF('2-定性盤查'!E117="是",IF(J116="CO2",O116,""),"")</f>
        <v>0</v>
      </c>
      <c r="AD116" s="17">
        <f>IF(AB116&lt;&gt;"",AB116/'6-彙總表'!$J$5,"")</f>
        <v>0</v>
      </c>
      <c r="AE116" s="10">
        <f>F110&amp;J110&amp;E110</f>
        <v>0</v>
      </c>
      <c r="AF116" s="10">
        <f>F110&amp;J110</f>
        <v>0</v>
      </c>
      <c r="AG116" s="10">
        <f>F110&amp;P110</f>
        <v>0</v>
      </c>
      <c r="AH116" s="10">
        <f>F110&amp;V110</f>
        <v>0</v>
      </c>
      <c r="AI116" s="10">
        <f>F110&amp;G110</f>
        <v>0</v>
      </c>
      <c r="AJ116" s="10">
        <f>F110&amp;G110</f>
        <v>0</v>
      </c>
      <c r="AK116" s="10">
        <f>F110&amp;G110</f>
        <v>0</v>
      </c>
      <c r="AL116" s="10">
        <f>F110&amp;J110&amp;G110&amp;E110</f>
        <v>0</v>
      </c>
      <c r="AM116" s="10">
        <f>IFERROR(ABS(AB110),"")</f>
        <v>0</v>
      </c>
    </row>
    <row r="117" spans="1:39" ht="30" customHeight="1">
      <c r="A117" s="8">
        <f>IF('2-定性盤查'!A118&lt;&gt;"",'2-定性盤查'!A118,"")</f>
        <v>0</v>
      </c>
      <c r="B117" s="8">
        <f>IF('2-定性盤查'!B118&lt;&gt;"",'2-定性盤查'!B118,"")</f>
        <v>0</v>
      </c>
      <c r="C117" s="8">
        <f>IF('2-定性盤查'!C118&lt;&gt;"",'2-定性盤查'!C118,"")</f>
        <v>0</v>
      </c>
      <c r="D117" s="8">
        <f>IF('2-定性盤查'!D118&lt;&gt;"",'2-定性盤查'!D118,"")</f>
        <v>0</v>
      </c>
      <c r="E117" s="8">
        <f>IF('2-定性盤查'!E118&lt;&gt;"",'2-定性盤查'!E118,"")</f>
        <v>0</v>
      </c>
      <c r="F117" s="8">
        <f>IF('2-定性盤查'!F118&lt;&gt;"",'2-定性盤查'!F118,"")</f>
        <v>0</v>
      </c>
      <c r="G117" s="8">
        <f>IF('2-定性盤查'!G118&lt;&gt;"",'2-定性盤查'!G118,"")</f>
        <v>0</v>
      </c>
      <c r="H117" s="11" t="s">
        <v>431</v>
      </c>
      <c r="I117" s="11" t="s">
        <v>462</v>
      </c>
      <c r="J117" s="8">
        <f>IF('2-定性盤查'!X118&lt;&gt;"",IF('2-定性盤查'!X118&lt;&gt;0,'2-定性盤查'!X118,""),"")</f>
        <v>0</v>
      </c>
      <c r="K117" s="15">
        <f>'3.1-排放係數'!F117</f>
        <v>0</v>
      </c>
      <c r="L117" s="11">
        <f>'3.1-排放係數'!G117</f>
        <v>0</v>
      </c>
      <c r="M117" s="16">
        <f>IF(J117="","",H117*K117)</f>
        <v>0</v>
      </c>
      <c r="N117" s="11">
        <f>'附表二、含氟氣體之GWP值'!G3</f>
        <v>0</v>
      </c>
      <c r="O117" s="16">
        <f>IF(M117="","",M117*N117)</f>
        <v>0</v>
      </c>
      <c r="P117" s="8">
        <f>IF('2-定性盤查'!Y118&lt;&gt;"",IF('2-定性盤查'!Y118&lt;&gt;0,'2-定性盤查'!Y118,""),"")</f>
        <v>0</v>
      </c>
      <c r="Q117" s="15">
        <f>IF('3.1-排放係數'!J117="", "", '3.1-排放係數'!J117)</f>
        <v>0</v>
      </c>
      <c r="R117" s="11">
        <f>IF(Q117="","",'3.1-排放係數'!K117)</f>
        <v>0</v>
      </c>
      <c r="S117" s="16">
        <f>IF(P117="","",H117*Q117)</f>
        <v>0</v>
      </c>
      <c r="T117" s="11">
        <f>IF(S117="", "", '附表二、含氟氣體之GWP值'!G4)</f>
        <v>0</v>
      </c>
      <c r="U117" s="16">
        <f>IF(S117="","",S117*T117)</f>
        <v>0</v>
      </c>
      <c r="V117" s="8">
        <f>IF('2-定性盤查'!Z118&lt;&gt;"",IF('2-定性盤查'!Z118&lt;&gt;0,'2-定性盤查'!Z118,""),"")</f>
        <v>0</v>
      </c>
      <c r="W117" s="15">
        <f>IF('3.1-排放係數'!N117 ="", "", '3.1-排放係數'!N117)</f>
        <v>0</v>
      </c>
      <c r="X117" s="11">
        <f>IF(W117="","",'3.1-排放係數'!O117)</f>
        <v>0</v>
      </c>
      <c r="Y117" s="16">
        <f>IF(V117="","",H117*W117)</f>
        <v>0</v>
      </c>
      <c r="Z117" s="11">
        <f>IF(Y117="", "", '附表二、含氟氣體之GWP值'!G5)</f>
        <v>0</v>
      </c>
      <c r="AA117" s="16">
        <f>IF(Y117="","",Y117*Z117)</f>
        <v>0</v>
      </c>
      <c r="AB117" s="16">
        <f>IF('2-定性盤查'!E118="是",IF(J117="CO2",SUM(U117,AA117),SUM(O117,U117,AA117)),IF(SUM(O117,U117,AA117)&lt;&gt;0,SUM(O117,U117,AA117),0))</f>
        <v>0</v>
      </c>
      <c r="AC117" s="16">
        <f>IF('2-定性盤查'!E118="是",IF(J117="CO2",O117,""),"")</f>
        <v>0</v>
      </c>
      <c r="AD117" s="17">
        <f>IF(AB117&lt;&gt;"",AB117/'6-彙總表'!$J$5,"")</f>
        <v>0</v>
      </c>
      <c r="AE117" s="10">
        <f>F111&amp;J111&amp;E111</f>
        <v>0</v>
      </c>
      <c r="AF117" s="10">
        <f>F111&amp;J111</f>
        <v>0</v>
      </c>
      <c r="AG117" s="10">
        <f>F111&amp;P111</f>
        <v>0</v>
      </c>
      <c r="AH117" s="10">
        <f>F111&amp;V111</f>
        <v>0</v>
      </c>
      <c r="AI117" s="10">
        <f>F111&amp;G111</f>
        <v>0</v>
      </c>
      <c r="AJ117" s="10">
        <f>F111&amp;G111</f>
        <v>0</v>
      </c>
      <c r="AK117" s="10">
        <f>F111&amp;G111</f>
        <v>0</v>
      </c>
      <c r="AL117" s="10">
        <f>F111&amp;J111&amp;G111&amp;E111</f>
        <v>0</v>
      </c>
      <c r="AM117" s="10">
        <f>IFERROR(ABS(AB111),"")</f>
        <v>0</v>
      </c>
    </row>
    <row r="118" spans="1:39" ht="30" customHeight="1">
      <c r="A118" s="8">
        <f>IF('2-定性盤查'!A119&lt;&gt;"",'2-定性盤查'!A119,"")</f>
        <v>0</v>
      </c>
      <c r="B118" s="8">
        <f>IF('2-定性盤查'!B119&lt;&gt;"",'2-定性盤查'!B119,"")</f>
        <v>0</v>
      </c>
      <c r="C118" s="8">
        <f>IF('2-定性盤查'!C119&lt;&gt;"",'2-定性盤查'!C119,"")</f>
        <v>0</v>
      </c>
      <c r="D118" s="8">
        <f>IF('2-定性盤查'!D119&lt;&gt;"",'2-定性盤查'!D119,"")</f>
        <v>0</v>
      </c>
      <c r="E118" s="8">
        <f>IF('2-定性盤查'!E119&lt;&gt;"",'2-定性盤查'!E119,"")</f>
        <v>0</v>
      </c>
      <c r="F118" s="8">
        <f>IF('2-定性盤查'!F119&lt;&gt;"",'2-定性盤查'!F119,"")</f>
        <v>0</v>
      </c>
      <c r="G118" s="8">
        <f>IF('2-定性盤查'!G119&lt;&gt;"",'2-定性盤查'!G119,"")</f>
        <v>0</v>
      </c>
      <c r="H118" s="11" t="s">
        <v>431</v>
      </c>
      <c r="I118" s="11" t="s">
        <v>462</v>
      </c>
      <c r="J118" s="8">
        <f>IF('2-定性盤查'!X119&lt;&gt;"",IF('2-定性盤查'!X119&lt;&gt;0,'2-定性盤查'!X119,""),"")</f>
        <v>0</v>
      </c>
      <c r="K118" s="15">
        <f>'3.1-排放係數'!F118</f>
        <v>0</v>
      </c>
      <c r="L118" s="11">
        <f>'3.1-排放係數'!G118</f>
        <v>0</v>
      </c>
      <c r="M118" s="16">
        <f>IF(J118="","",H118*K118)</f>
        <v>0</v>
      </c>
      <c r="N118" s="11">
        <f>'附表二、含氟氣體之GWP值'!G3</f>
        <v>0</v>
      </c>
      <c r="O118" s="16">
        <f>IF(M118="","",M118*N118)</f>
        <v>0</v>
      </c>
      <c r="P118" s="8">
        <f>IF('2-定性盤查'!Y119&lt;&gt;"",IF('2-定性盤查'!Y119&lt;&gt;0,'2-定性盤查'!Y119,""),"")</f>
        <v>0</v>
      </c>
      <c r="Q118" s="15">
        <f>IF('3.1-排放係數'!J118="", "", '3.1-排放係數'!J118)</f>
        <v>0</v>
      </c>
      <c r="R118" s="11">
        <f>IF(Q118="","",'3.1-排放係數'!K118)</f>
        <v>0</v>
      </c>
      <c r="S118" s="16">
        <f>IF(P118="","",H118*Q118)</f>
        <v>0</v>
      </c>
      <c r="T118" s="11">
        <f>IF(S118="", "", '附表二、含氟氣體之GWP值'!G4)</f>
        <v>0</v>
      </c>
      <c r="U118" s="16">
        <f>IF(S118="","",S118*T118)</f>
        <v>0</v>
      </c>
      <c r="V118" s="8">
        <f>IF('2-定性盤查'!Z119&lt;&gt;"",IF('2-定性盤查'!Z119&lt;&gt;0,'2-定性盤查'!Z119,""),"")</f>
        <v>0</v>
      </c>
      <c r="W118" s="15">
        <f>IF('3.1-排放係數'!N118 ="", "", '3.1-排放係數'!N118)</f>
        <v>0</v>
      </c>
      <c r="X118" s="11">
        <f>IF(W118="","",'3.1-排放係數'!O118)</f>
        <v>0</v>
      </c>
      <c r="Y118" s="16">
        <f>IF(V118="","",H118*W118)</f>
        <v>0</v>
      </c>
      <c r="Z118" s="11">
        <f>IF(Y118="", "", '附表二、含氟氣體之GWP值'!G5)</f>
        <v>0</v>
      </c>
      <c r="AA118" s="16">
        <f>IF(Y118="","",Y118*Z118)</f>
        <v>0</v>
      </c>
      <c r="AB118" s="16">
        <f>IF('2-定性盤查'!E119="是",IF(J118="CO2",SUM(U118,AA118),SUM(O118,U118,AA118)),IF(SUM(O118,U118,AA118)&lt;&gt;0,SUM(O118,U118,AA118),0))</f>
        <v>0</v>
      </c>
      <c r="AC118" s="16">
        <f>IF('2-定性盤查'!E119="是",IF(J118="CO2",O118,""),"")</f>
        <v>0</v>
      </c>
      <c r="AD118" s="17">
        <f>IF(AB118&lt;&gt;"",AB118/'6-彙總表'!$J$5,"")</f>
        <v>0</v>
      </c>
      <c r="AE118" s="10">
        <f>F112&amp;J112&amp;E112</f>
        <v>0</v>
      </c>
      <c r="AF118" s="10">
        <f>F112&amp;J112</f>
        <v>0</v>
      </c>
      <c r="AG118" s="10">
        <f>F112&amp;P112</f>
        <v>0</v>
      </c>
      <c r="AH118" s="10">
        <f>F112&amp;V112</f>
        <v>0</v>
      </c>
      <c r="AI118" s="10">
        <f>F112&amp;G112</f>
        <v>0</v>
      </c>
      <c r="AJ118" s="10">
        <f>F112&amp;G112</f>
        <v>0</v>
      </c>
      <c r="AK118" s="10">
        <f>F112&amp;G112</f>
        <v>0</v>
      </c>
      <c r="AL118" s="10">
        <f>F112&amp;J112&amp;G112&amp;E112</f>
        <v>0</v>
      </c>
      <c r="AM118" s="10">
        <f>IFERROR(ABS(AB112),"")</f>
        <v>0</v>
      </c>
    </row>
    <row r="119" spans="1:39" ht="30" customHeight="1">
      <c r="A119" s="8">
        <f>IF('2-定性盤查'!A120&lt;&gt;"",'2-定性盤查'!A120,"")</f>
        <v>0</v>
      </c>
      <c r="B119" s="8">
        <f>IF('2-定性盤查'!B120&lt;&gt;"",'2-定性盤查'!B120,"")</f>
        <v>0</v>
      </c>
      <c r="C119" s="8">
        <f>IF('2-定性盤查'!C120&lt;&gt;"",'2-定性盤查'!C120,"")</f>
        <v>0</v>
      </c>
      <c r="D119" s="8">
        <f>IF('2-定性盤查'!D120&lt;&gt;"",'2-定性盤查'!D120,"")</f>
        <v>0</v>
      </c>
      <c r="E119" s="8">
        <f>IF('2-定性盤查'!E120&lt;&gt;"",'2-定性盤查'!E120,"")</f>
        <v>0</v>
      </c>
      <c r="F119" s="8">
        <f>IF('2-定性盤查'!F120&lt;&gt;"",'2-定性盤查'!F120,"")</f>
        <v>0</v>
      </c>
      <c r="G119" s="8">
        <f>IF('2-定性盤查'!G120&lt;&gt;"",'2-定性盤查'!G120,"")</f>
        <v>0</v>
      </c>
      <c r="H119" s="11" t="s">
        <v>431</v>
      </c>
      <c r="I119" s="11" t="s">
        <v>435</v>
      </c>
      <c r="J119" s="8">
        <f>IF('2-定性盤查'!X120&lt;&gt;"",IF('2-定性盤查'!X120&lt;&gt;0,'2-定性盤查'!X120,""),"")</f>
        <v>0</v>
      </c>
      <c r="K119" s="15">
        <f>'3.1-排放係數'!F119</f>
        <v>0</v>
      </c>
      <c r="L119" s="11">
        <f>'3.1-排放係數'!G119</f>
        <v>0</v>
      </c>
      <c r="M119" s="16">
        <f>IF(J119="","",H119*K119)</f>
        <v>0</v>
      </c>
      <c r="N119" s="11">
        <f>'附表二、含氟氣體之GWP值'!G3</f>
        <v>0</v>
      </c>
      <c r="O119" s="16">
        <f>IF(M119="","",M119*N119)</f>
        <v>0</v>
      </c>
      <c r="P119" s="8">
        <f>IF('2-定性盤查'!Y120&lt;&gt;"",IF('2-定性盤查'!Y120&lt;&gt;0,'2-定性盤查'!Y120,""),"")</f>
        <v>0</v>
      </c>
      <c r="Q119" s="15">
        <f>IF('3.1-排放係數'!J119="", "", '3.1-排放係數'!J119)</f>
        <v>0</v>
      </c>
      <c r="R119" s="11">
        <f>IF(Q119="","",'3.1-排放係數'!K119)</f>
        <v>0</v>
      </c>
      <c r="S119" s="16">
        <f>IF(P119="","",H119*Q119)</f>
        <v>0</v>
      </c>
      <c r="T119" s="11">
        <f>IF(S119="", "", '附表二、含氟氣體之GWP值'!G4)</f>
        <v>0</v>
      </c>
      <c r="U119" s="16">
        <f>IF(S119="","",S119*T119)</f>
        <v>0</v>
      </c>
      <c r="V119" s="8">
        <f>IF('2-定性盤查'!Z120&lt;&gt;"",IF('2-定性盤查'!Z120&lt;&gt;0,'2-定性盤查'!Z120,""),"")</f>
        <v>0</v>
      </c>
      <c r="W119" s="15">
        <f>IF('3.1-排放係數'!N119 ="", "", '3.1-排放係數'!N119)</f>
        <v>0</v>
      </c>
      <c r="X119" s="11">
        <f>IF(W119="","",'3.1-排放係數'!O119)</f>
        <v>0</v>
      </c>
      <c r="Y119" s="16">
        <f>IF(V119="","",H119*W119)</f>
        <v>0</v>
      </c>
      <c r="Z119" s="11">
        <f>IF(Y119="", "", '附表二、含氟氣體之GWP值'!G5)</f>
        <v>0</v>
      </c>
      <c r="AA119" s="16">
        <f>IF(Y119="","",Y119*Z119)</f>
        <v>0</v>
      </c>
      <c r="AB119" s="16">
        <f>IF('2-定性盤查'!E120="是",IF(J119="CO2",SUM(U119,AA119),SUM(O119,U119,AA119)),IF(SUM(O119,U119,AA119)&lt;&gt;0,SUM(O119,U119,AA119),0))</f>
        <v>0</v>
      </c>
      <c r="AC119" s="16">
        <f>IF('2-定性盤查'!E120="是",IF(J119="CO2",O119,""),"")</f>
        <v>0</v>
      </c>
      <c r="AD119" s="17">
        <f>IF(AB119&lt;&gt;"",AB119/'6-彙總表'!$J$5,"")</f>
        <v>0</v>
      </c>
      <c r="AE119" s="10">
        <f>F113&amp;J113&amp;E113</f>
        <v>0</v>
      </c>
      <c r="AF119" s="10">
        <f>F113&amp;J113</f>
        <v>0</v>
      </c>
      <c r="AG119" s="10">
        <f>F113&amp;P113</f>
        <v>0</v>
      </c>
      <c r="AH119" s="10">
        <f>F113&amp;V113</f>
        <v>0</v>
      </c>
      <c r="AI119" s="10">
        <f>F113&amp;G113</f>
        <v>0</v>
      </c>
      <c r="AJ119" s="10">
        <f>F113&amp;G113</f>
        <v>0</v>
      </c>
      <c r="AK119" s="10">
        <f>F113&amp;G113</f>
        <v>0</v>
      </c>
      <c r="AL119" s="10">
        <f>F113&amp;J113&amp;G113&amp;E113</f>
        <v>0</v>
      </c>
      <c r="AM119" s="10">
        <f>IFERROR(ABS(AB113),"")</f>
        <v>0</v>
      </c>
    </row>
    <row r="120" spans="1:39" ht="30" customHeight="1">
      <c r="A120" s="8">
        <f>IF('2-定性盤查'!A121&lt;&gt;"",'2-定性盤查'!A121,"")</f>
        <v>0</v>
      </c>
      <c r="B120" s="8">
        <f>IF('2-定性盤查'!B121&lt;&gt;"",'2-定性盤查'!B121,"")</f>
        <v>0</v>
      </c>
      <c r="C120" s="8">
        <f>IF('2-定性盤查'!C121&lt;&gt;"",'2-定性盤查'!C121,"")</f>
        <v>0</v>
      </c>
      <c r="D120" s="8">
        <f>IF('2-定性盤查'!D121&lt;&gt;"",'2-定性盤查'!D121,"")</f>
        <v>0</v>
      </c>
      <c r="E120" s="8">
        <f>IF('2-定性盤查'!E121&lt;&gt;"",'2-定性盤查'!E121,"")</f>
        <v>0</v>
      </c>
      <c r="F120" s="8">
        <f>IF('2-定性盤查'!F121&lt;&gt;"",'2-定性盤查'!F121,"")</f>
        <v>0</v>
      </c>
      <c r="G120" s="8">
        <f>IF('2-定性盤查'!G121&lt;&gt;"",'2-定性盤查'!G121,"")</f>
        <v>0</v>
      </c>
      <c r="H120" s="11" t="s">
        <v>429</v>
      </c>
      <c r="I120" s="11" t="s">
        <v>468</v>
      </c>
      <c r="J120" s="8">
        <f>IF('2-定性盤查'!X121&lt;&gt;"",IF('2-定性盤查'!X121&lt;&gt;0,'2-定性盤查'!X121,""),"")</f>
        <v>0</v>
      </c>
      <c r="K120" s="15">
        <f>'3.1-排放係數'!F120</f>
        <v>0</v>
      </c>
      <c r="L120" s="11">
        <f>'3.1-排放係數'!G120</f>
        <v>0</v>
      </c>
      <c r="M120" s="16">
        <f>IF(J120="","",H120*K120)</f>
        <v>0</v>
      </c>
      <c r="N120" s="11">
        <f>'附表二、含氟氣體之GWP值'!G3</f>
        <v>0</v>
      </c>
      <c r="O120" s="16">
        <f>IF(M120="","",M120*N120)</f>
        <v>0</v>
      </c>
      <c r="P120" s="8">
        <f>IF('2-定性盤查'!Y121&lt;&gt;"",IF('2-定性盤查'!Y121&lt;&gt;0,'2-定性盤查'!Y121,""),"")</f>
        <v>0</v>
      </c>
      <c r="Q120" s="15">
        <f>IF('3.1-排放係數'!J120="", "", '3.1-排放係數'!J120)</f>
        <v>0</v>
      </c>
      <c r="R120" s="11">
        <f>IF(Q120="","",'3.1-排放係數'!K120)</f>
        <v>0</v>
      </c>
      <c r="S120" s="16">
        <f>IF(P120="","",H120*Q120)</f>
        <v>0</v>
      </c>
      <c r="T120" s="11">
        <f>IF(S120="", "", '附表二、含氟氣體之GWP值'!G4)</f>
        <v>0</v>
      </c>
      <c r="U120" s="16">
        <f>IF(S120="","",S120*T120)</f>
        <v>0</v>
      </c>
      <c r="V120" s="8">
        <f>IF('2-定性盤查'!Z121&lt;&gt;"",IF('2-定性盤查'!Z121&lt;&gt;0,'2-定性盤查'!Z121,""),"")</f>
        <v>0</v>
      </c>
      <c r="W120" s="15">
        <f>IF('3.1-排放係數'!N120 ="", "", '3.1-排放係數'!N120)</f>
        <v>0</v>
      </c>
      <c r="X120" s="11">
        <f>IF(W120="","",'3.1-排放係數'!O120)</f>
        <v>0</v>
      </c>
      <c r="Y120" s="16">
        <f>IF(V120="","",H120*W120)</f>
        <v>0</v>
      </c>
      <c r="Z120" s="11">
        <f>IF(Y120="", "", '附表二、含氟氣體之GWP值'!G5)</f>
        <v>0</v>
      </c>
      <c r="AA120" s="16">
        <f>IF(Y120="","",Y120*Z120)</f>
        <v>0</v>
      </c>
      <c r="AB120" s="16">
        <f>IF('2-定性盤查'!E121="是",IF(J120="CO2",SUM(U120,AA120),SUM(O120,U120,AA120)),IF(SUM(O120,U120,AA120)&lt;&gt;0,SUM(O120,U120,AA120),0))</f>
        <v>0</v>
      </c>
      <c r="AC120" s="16">
        <f>IF('2-定性盤查'!E121="是",IF(J120="CO2",O120,""),"")</f>
        <v>0</v>
      </c>
      <c r="AD120" s="17">
        <f>IF(AB120&lt;&gt;"",AB120/'6-彙總表'!$J$5,"")</f>
        <v>0</v>
      </c>
      <c r="AE120" s="10">
        <f>F114&amp;J114&amp;E114</f>
        <v>0</v>
      </c>
      <c r="AF120" s="10">
        <f>F114&amp;J114</f>
        <v>0</v>
      </c>
      <c r="AG120" s="10">
        <f>F114&amp;P114</f>
        <v>0</v>
      </c>
      <c r="AH120" s="10">
        <f>F114&amp;V114</f>
        <v>0</v>
      </c>
      <c r="AI120" s="10">
        <f>F114&amp;G114</f>
        <v>0</v>
      </c>
      <c r="AJ120" s="10">
        <f>F114&amp;G114</f>
        <v>0</v>
      </c>
      <c r="AK120" s="10">
        <f>F114&amp;G114</f>
        <v>0</v>
      </c>
      <c r="AL120" s="10">
        <f>F114&amp;J114&amp;G114&amp;E114</f>
        <v>0</v>
      </c>
      <c r="AM120" s="10">
        <f>IFERROR(ABS(AB114),"")</f>
        <v>0</v>
      </c>
    </row>
    <row r="121" spans="1:39" ht="30" customHeight="1">
      <c r="A121" s="8">
        <f>IF('2-定性盤查'!A122&lt;&gt;"",'2-定性盤查'!A122,"")</f>
        <v>0</v>
      </c>
      <c r="B121" s="8">
        <f>IF('2-定性盤查'!B122&lt;&gt;"",'2-定性盤查'!B122,"")</f>
        <v>0</v>
      </c>
      <c r="C121" s="8">
        <f>IF('2-定性盤查'!C122&lt;&gt;"",'2-定性盤查'!C122,"")</f>
        <v>0</v>
      </c>
      <c r="D121" s="8">
        <f>IF('2-定性盤查'!D122&lt;&gt;"",'2-定性盤查'!D122,"")</f>
        <v>0</v>
      </c>
      <c r="E121" s="8">
        <f>IF('2-定性盤查'!E122&lt;&gt;"",'2-定性盤查'!E122,"")</f>
        <v>0</v>
      </c>
      <c r="F121" s="8">
        <f>IF('2-定性盤查'!F122&lt;&gt;"",'2-定性盤查'!F122,"")</f>
        <v>0</v>
      </c>
      <c r="G121" s="8">
        <f>IF('2-定性盤查'!G122&lt;&gt;"",'2-定性盤查'!G122,"")</f>
        <v>0</v>
      </c>
      <c r="H121" s="11" t="s">
        <v>429</v>
      </c>
      <c r="I121" s="11" t="s">
        <v>462</v>
      </c>
      <c r="J121" s="8">
        <f>IF('2-定性盤查'!X122&lt;&gt;"",IF('2-定性盤查'!X122&lt;&gt;0,'2-定性盤查'!X122,""),"")</f>
        <v>0</v>
      </c>
      <c r="K121" s="15">
        <f>'3.1-排放係數'!F121</f>
        <v>0</v>
      </c>
      <c r="L121" s="11">
        <f>'3.1-排放係數'!G121</f>
        <v>0</v>
      </c>
      <c r="M121" s="16">
        <f>IF(J121="","",H121*K121)</f>
        <v>0</v>
      </c>
      <c r="N121" s="11">
        <f>'附表二、含氟氣體之GWP值'!G3</f>
        <v>0</v>
      </c>
      <c r="O121" s="16">
        <f>IF(M121="","",M121*N121)</f>
        <v>0</v>
      </c>
      <c r="P121" s="8">
        <f>IF('2-定性盤查'!Y122&lt;&gt;"",IF('2-定性盤查'!Y122&lt;&gt;0,'2-定性盤查'!Y122,""),"")</f>
        <v>0</v>
      </c>
      <c r="Q121" s="15">
        <f>IF('3.1-排放係數'!J121="", "", '3.1-排放係數'!J121)</f>
        <v>0</v>
      </c>
      <c r="R121" s="11">
        <f>IF(Q121="","",'3.1-排放係數'!K121)</f>
        <v>0</v>
      </c>
      <c r="S121" s="16">
        <f>IF(P121="","",H121*Q121)</f>
        <v>0</v>
      </c>
      <c r="T121" s="11">
        <f>IF(S121="", "", '附表二、含氟氣體之GWP值'!G4)</f>
        <v>0</v>
      </c>
      <c r="U121" s="16">
        <f>IF(S121="","",S121*T121)</f>
        <v>0</v>
      </c>
      <c r="V121" s="8">
        <f>IF('2-定性盤查'!Z122&lt;&gt;"",IF('2-定性盤查'!Z122&lt;&gt;0,'2-定性盤查'!Z122,""),"")</f>
        <v>0</v>
      </c>
      <c r="W121" s="15">
        <f>IF('3.1-排放係數'!N121 ="", "", '3.1-排放係數'!N121)</f>
        <v>0</v>
      </c>
      <c r="X121" s="11">
        <f>IF(W121="","",'3.1-排放係數'!O121)</f>
        <v>0</v>
      </c>
      <c r="Y121" s="16">
        <f>IF(V121="","",H121*W121)</f>
        <v>0</v>
      </c>
      <c r="Z121" s="11">
        <f>IF(Y121="", "", '附表二、含氟氣體之GWP值'!G5)</f>
        <v>0</v>
      </c>
      <c r="AA121" s="16">
        <f>IF(Y121="","",Y121*Z121)</f>
        <v>0</v>
      </c>
      <c r="AB121" s="16">
        <f>IF('2-定性盤查'!E122="是",IF(J121="CO2",SUM(U121,AA121),SUM(O121,U121,AA121)),IF(SUM(O121,U121,AA121)&lt;&gt;0,SUM(O121,U121,AA121),0))</f>
        <v>0</v>
      </c>
      <c r="AC121" s="16">
        <f>IF('2-定性盤查'!E122="是",IF(J121="CO2",O121,""),"")</f>
        <v>0</v>
      </c>
      <c r="AD121" s="17">
        <f>IF(AB121&lt;&gt;"",AB121/'6-彙總表'!$J$5,"")</f>
        <v>0</v>
      </c>
      <c r="AE121" s="10">
        <f>F115&amp;J115&amp;E115</f>
        <v>0</v>
      </c>
      <c r="AF121" s="10">
        <f>F115&amp;J115</f>
        <v>0</v>
      </c>
      <c r="AG121" s="10">
        <f>F115&amp;P115</f>
        <v>0</v>
      </c>
      <c r="AH121" s="10">
        <f>F115&amp;V115</f>
        <v>0</v>
      </c>
      <c r="AI121" s="10">
        <f>F115&amp;G115</f>
        <v>0</v>
      </c>
      <c r="AJ121" s="10">
        <f>F115&amp;G115</f>
        <v>0</v>
      </c>
      <c r="AK121" s="10">
        <f>F115&amp;G115</f>
        <v>0</v>
      </c>
      <c r="AL121" s="10">
        <f>F115&amp;J115&amp;G115&amp;E115</f>
        <v>0</v>
      </c>
      <c r="AM121" s="10">
        <f>IFERROR(ABS(AB115),"")</f>
        <v>0</v>
      </c>
    </row>
    <row r="122" spans="1:39" ht="30" customHeight="1">
      <c r="A122" s="8">
        <f>IF('2-定性盤查'!A123&lt;&gt;"",'2-定性盤查'!A123,"")</f>
        <v>0</v>
      </c>
      <c r="B122" s="8">
        <f>IF('2-定性盤查'!B123&lt;&gt;"",'2-定性盤查'!B123,"")</f>
        <v>0</v>
      </c>
      <c r="C122" s="8">
        <f>IF('2-定性盤查'!C123&lt;&gt;"",'2-定性盤查'!C123,"")</f>
        <v>0</v>
      </c>
      <c r="D122" s="8">
        <f>IF('2-定性盤查'!D123&lt;&gt;"",'2-定性盤查'!D123,"")</f>
        <v>0</v>
      </c>
      <c r="E122" s="8">
        <f>IF('2-定性盤查'!E123&lt;&gt;"",'2-定性盤查'!E123,"")</f>
        <v>0</v>
      </c>
      <c r="F122" s="8">
        <f>IF('2-定性盤查'!F123&lt;&gt;"",'2-定性盤查'!F123,"")</f>
        <v>0</v>
      </c>
      <c r="G122" s="8">
        <f>IF('2-定性盤查'!G123&lt;&gt;"",'2-定性盤查'!G123,"")</f>
        <v>0</v>
      </c>
      <c r="H122" s="11" t="s">
        <v>431</v>
      </c>
      <c r="I122" s="11" t="s">
        <v>449</v>
      </c>
      <c r="J122" s="8">
        <f>IF('2-定性盤查'!X123&lt;&gt;"",IF('2-定性盤查'!X123&lt;&gt;0,'2-定性盤查'!X123,""),"")</f>
        <v>0</v>
      </c>
      <c r="K122" s="15">
        <f>'3.1-排放係數'!F122</f>
        <v>0</v>
      </c>
      <c r="L122" s="11">
        <f>'3.1-排放係數'!G122</f>
        <v>0</v>
      </c>
      <c r="M122" s="16">
        <f>IF(J122="","",H122*K122)</f>
        <v>0</v>
      </c>
      <c r="N122" s="11">
        <f>'附表二、含氟氣體之GWP值'!G3</f>
        <v>0</v>
      </c>
      <c r="O122" s="16">
        <f>IF(M122="","",M122*N122)</f>
        <v>0</v>
      </c>
      <c r="P122" s="8">
        <f>IF('2-定性盤查'!Y123&lt;&gt;"",IF('2-定性盤查'!Y123&lt;&gt;0,'2-定性盤查'!Y123,""),"")</f>
        <v>0</v>
      </c>
      <c r="Q122" s="15">
        <f>IF('3.1-排放係數'!J122="", "", '3.1-排放係數'!J122)</f>
        <v>0</v>
      </c>
      <c r="R122" s="11">
        <f>IF(Q122="","",'3.1-排放係數'!K122)</f>
        <v>0</v>
      </c>
      <c r="S122" s="16">
        <f>IF(P122="","",H122*Q122)</f>
        <v>0</v>
      </c>
      <c r="T122" s="11">
        <f>IF(S122="", "", '附表二、含氟氣體之GWP值'!G4)</f>
        <v>0</v>
      </c>
      <c r="U122" s="16">
        <f>IF(S122="","",S122*T122)</f>
        <v>0</v>
      </c>
      <c r="V122" s="8">
        <f>IF('2-定性盤查'!Z123&lt;&gt;"",IF('2-定性盤查'!Z123&lt;&gt;0,'2-定性盤查'!Z123,""),"")</f>
        <v>0</v>
      </c>
      <c r="W122" s="15">
        <f>IF('3.1-排放係數'!N122 ="", "", '3.1-排放係數'!N122)</f>
        <v>0</v>
      </c>
      <c r="X122" s="11">
        <f>IF(W122="","",'3.1-排放係數'!O122)</f>
        <v>0</v>
      </c>
      <c r="Y122" s="16">
        <f>IF(V122="","",H122*W122)</f>
        <v>0</v>
      </c>
      <c r="Z122" s="11">
        <f>IF(Y122="", "", '附表二、含氟氣體之GWP值'!G5)</f>
        <v>0</v>
      </c>
      <c r="AA122" s="16">
        <f>IF(Y122="","",Y122*Z122)</f>
        <v>0</v>
      </c>
      <c r="AB122" s="16">
        <f>IF('2-定性盤查'!E123="是",IF(J122="CO2",SUM(U122,AA122),SUM(O122,U122,AA122)),IF(SUM(O122,U122,AA122)&lt;&gt;0,SUM(O122,U122,AA122),0))</f>
        <v>0</v>
      </c>
      <c r="AC122" s="16">
        <f>IF('2-定性盤查'!E123="是",IF(J122="CO2",O122,""),"")</f>
        <v>0</v>
      </c>
      <c r="AD122" s="17">
        <f>IF(AB122&lt;&gt;"",AB122/'6-彙總表'!$J$5,"")</f>
        <v>0</v>
      </c>
      <c r="AE122" s="10">
        <f>F116&amp;J116&amp;E116</f>
        <v>0</v>
      </c>
      <c r="AF122" s="10">
        <f>F116&amp;J116</f>
        <v>0</v>
      </c>
      <c r="AG122" s="10">
        <f>F116&amp;P116</f>
        <v>0</v>
      </c>
      <c r="AH122" s="10">
        <f>F116&amp;V116</f>
        <v>0</v>
      </c>
      <c r="AI122" s="10">
        <f>F116&amp;G116</f>
        <v>0</v>
      </c>
      <c r="AJ122" s="10">
        <f>F116&amp;G116</f>
        <v>0</v>
      </c>
      <c r="AK122" s="10">
        <f>F116&amp;G116</f>
        <v>0</v>
      </c>
      <c r="AL122" s="10">
        <f>F116&amp;J116&amp;G116&amp;E116</f>
        <v>0</v>
      </c>
      <c r="AM122" s="10">
        <f>IFERROR(ABS(AB116),"")</f>
        <v>0</v>
      </c>
    </row>
    <row r="123" spans="1:39" ht="30" customHeight="1">
      <c r="A123" s="8">
        <f>IF('2-定性盤查'!A124&lt;&gt;"",'2-定性盤查'!A124,"")</f>
        <v>0</v>
      </c>
      <c r="B123" s="8">
        <f>IF('2-定性盤查'!B124&lt;&gt;"",'2-定性盤查'!B124,"")</f>
        <v>0</v>
      </c>
      <c r="C123" s="8">
        <f>IF('2-定性盤查'!C124&lt;&gt;"",'2-定性盤查'!C124,"")</f>
        <v>0</v>
      </c>
      <c r="D123" s="8">
        <f>IF('2-定性盤查'!D124&lt;&gt;"",'2-定性盤查'!D124,"")</f>
        <v>0</v>
      </c>
      <c r="E123" s="8">
        <f>IF('2-定性盤查'!E124&lt;&gt;"",'2-定性盤查'!E124,"")</f>
        <v>0</v>
      </c>
      <c r="F123" s="8">
        <f>IF('2-定性盤查'!F124&lt;&gt;"",'2-定性盤查'!F124,"")</f>
        <v>0</v>
      </c>
      <c r="G123" s="8">
        <f>IF('2-定性盤查'!G124&lt;&gt;"",'2-定性盤查'!G124,"")</f>
        <v>0</v>
      </c>
      <c r="H123" s="11" t="s">
        <v>429</v>
      </c>
      <c r="I123" s="11" t="s">
        <v>463</v>
      </c>
      <c r="J123" s="8">
        <f>IF('2-定性盤查'!X124&lt;&gt;"",IF('2-定性盤查'!X124&lt;&gt;0,'2-定性盤查'!X124,""),"")</f>
        <v>0</v>
      </c>
      <c r="K123" s="15">
        <f>'3.1-排放係數'!F123</f>
        <v>0</v>
      </c>
      <c r="L123" s="11">
        <f>'3.1-排放係數'!G123</f>
        <v>0</v>
      </c>
      <c r="M123" s="16">
        <f>IF(J123="","",H123*K123)</f>
        <v>0</v>
      </c>
      <c r="N123" s="11">
        <f>'附表二、含氟氣體之GWP值'!G3</f>
        <v>0</v>
      </c>
      <c r="O123" s="16">
        <f>IF(M123="","",M123*N123)</f>
        <v>0</v>
      </c>
      <c r="P123" s="8">
        <f>IF('2-定性盤查'!Y124&lt;&gt;"",IF('2-定性盤查'!Y124&lt;&gt;0,'2-定性盤查'!Y124,""),"")</f>
        <v>0</v>
      </c>
      <c r="Q123" s="15">
        <f>IF('3.1-排放係數'!J123="", "", '3.1-排放係數'!J123)</f>
        <v>0</v>
      </c>
      <c r="R123" s="11">
        <f>IF(Q123="","",'3.1-排放係數'!K123)</f>
        <v>0</v>
      </c>
      <c r="S123" s="16">
        <f>IF(P123="","",H123*Q123)</f>
        <v>0</v>
      </c>
      <c r="T123" s="11">
        <f>IF(S123="", "", '附表二、含氟氣體之GWP值'!G4)</f>
        <v>0</v>
      </c>
      <c r="U123" s="16">
        <f>IF(S123="","",S123*T123)</f>
        <v>0</v>
      </c>
      <c r="V123" s="8">
        <f>IF('2-定性盤查'!Z124&lt;&gt;"",IF('2-定性盤查'!Z124&lt;&gt;0,'2-定性盤查'!Z124,""),"")</f>
        <v>0</v>
      </c>
      <c r="W123" s="15">
        <f>IF('3.1-排放係數'!N123 ="", "", '3.1-排放係數'!N123)</f>
        <v>0</v>
      </c>
      <c r="X123" s="11">
        <f>IF(W123="","",'3.1-排放係數'!O123)</f>
        <v>0</v>
      </c>
      <c r="Y123" s="16">
        <f>IF(V123="","",H123*W123)</f>
        <v>0</v>
      </c>
      <c r="Z123" s="11">
        <f>IF(Y123="", "", '附表二、含氟氣體之GWP值'!G5)</f>
        <v>0</v>
      </c>
      <c r="AA123" s="16">
        <f>IF(Y123="","",Y123*Z123)</f>
        <v>0</v>
      </c>
      <c r="AB123" s="16">
        <f>IF('2-定性盤查'!E124="是",IF(J123="CO2",SUM(U123,AA123),SUM(O123,U123,AA123)),IF(SUM(O123,U123,AA123)&lt;&gt;0,SUM(O123,U123,AA123),0))</f>
        <v>0</v>
      </c>
      <c r="AC123" s="16">
        <f>IF('2-定性盤查'!E124="是",IF(J123="CO2",O123,""),"")</f>
        <v>0</v>
      </c>
      <c r="AD123" s="17">
        <f>IF(AB123&lt;&gt;"",AB123/'6-彙總表'!$J$5,"")</f>
        <v>0</v>
      </c>
      <c r="AE123" s="10">
        <f>F117&amp;J117&amp;E117</f>
        <v>0</v>
      </c>
      <c r="AF123" s="10">
        <f>F117&amp;J117</f>
        <v>0</v>
      </c>
      <c r="AG123" s="10">
        <f>F117&amp;P117</f>
        <v>0</v>
      </c>
      <c r="AH123" s="10">
        <f>F117&amp;V117</f>
        <v>0</v>
      </c>
      <c r="AI123" s="10">
        <f>F117&amp;G117</f>
        <v>0</v>
      </c>
      <c r="AJ123" s="10">
        <f>F117&amp;G117</f>
        <v>0</v>
      </c>
      <c r="AK123" s="10">
        <f>F117&amp;G117</f>
        <v>0</v>
      </c>
      <c r="AL123" s="10">
        <f>F117&amp;J117&amp;G117&amp;E117</f>
        <v>0</v>
      </c>
      <c r="AM123" s="10">
        <f>IFERROR(ABS(AB117),"")</f>
        <v>0</v>
      </c>
    </row>
    <row r="124" spans="1:39" ht="30" customHeight="1">
      <c r="A124" s="8">
        <f>IF('2-定性盤查'!A125&lt;&gt;"",'2-定性盤查'!A125,"")</f>
        <v>0</v>
      </c>
      <c r="B124" s="8">
        <f>IF('2-定性盤查'!B125&lt;&gt;"",'2-定性盤查'!B125,"")</f>
        <v>0</v>
      </c>
      <c r="C124" s="8">
        <f>IF('2-定性盤查'!C125&lt;&gt;"",'2-定性盤查'!C125,"")</f>
        <v>0</v>
      </c>
      <c r="D124" s="8">
        <f>IF('2-定性盤查'!D125&lt;&gt;"",'2-定性盤查'!D125,"")</f>
        <v>0</v>
      </c>
      <c r="E124" s="8">
        <f>IF('2-定性盤查'!E125&lt;&gt;"",'2-定性盤查'!E125,"")</f>
        <v>0</v>
      </c>
      <c r="F124" s="8">
        <f>IF('2-定性盤查'!F125&lt;&gt;"",'2-定性盤查'!F125,"")</f>
        <v>0</v>
      </c>
      <c r="G124" s="8">
        <f>IF('2-定性盤查'!G125&lt;&gt;"",'2-定性盤查'!G125,"")</f>
        <v>0</v>
      </c>
      <c r="H124" s="11" t="s">
        <v>431</v>
      </c>
      <c r="I124" s="11" t="s">
        <v>468</v>
      </c>
      <c r="J124" s="8">
        <f>IF('2-定性盤查'!X125&lt;&gt;"",IF('2-定性盤查'!X125&lt;&gt;0,'2-定性盤查'!X125,""),"")</f>
        <v>0</v>
      </c>
      <c r="K124" s="15">
        <f>'3.1-排放係數'!F124</f>
        <v>0</v>
      </c>
      <c r="L124" s="11">
        <f>'3.1-排放係數'!G124</f>
        <v>0</v>
      </c>
      <c r="M124" s="16">
        <f>IF(J124="","",H124*K124)</f>
        <v>0</v>
      </c>
      <c r="N124" s="11">
        <f>'附表二、含氟氣體之GWP值'!G3</f>
        <v>0</v>
      </c>
      <c r="O124" s="16">
        <f>IF(M124="","",M124*N124)</f>
        <v>0</v>
      </c>
      <c r="P124" s="8">
        <f>IF('2-定性盤查'!Y125&lt;&gt;"",IF('2-定性盤查'!Y125&lt;&gt;0,'2-定性盤查'!Y125,""),"")</f>
        <v>0</v>
      </c>
      <c r="Q124" s="15">
        <f>IF('3.1-排放係數'!J124="", "", '3.1-排放係數'!J124)</f>
        <v>0</v>
      </c>
      <c r="R124" s="11">
        <f>IF(Q124="","",'3.1-排放係數'!K124)</f>
        <v>0</v>
      </c>
      <c r="S124" s="16">
        <f>IF(P124="","",H124*Q124)</f>
        <v>0</v>
      </c>
      <c r="T124" s="11">
        <f>IF(S124="", "", '附表二、含氟氣體之GWP值'!G4)</f>
        <v>0</v>
      </c>
      <c r="U124" s="16">
        <f>IF(S124="","",S124*T124)</f>
        <v>0</v>
      </c>
      <c r="V124" s="8">
        <f>IF('2-定性盤查'!Z125&lt;&gt;"",IF('2-定性盤查'!Z125&lt;&gt;0,'2-定性盤查'!Z125,""),"")</f>
        <v>0</v>
      </c>
      <c r="W124" s="15">
        <f>IF('3.1-排放係數'!N124 ="", "", '3.1-排放係數'!N124)</f>
        <v>0</v>
      </c>
      <c r="X124" s="11">
        <f>IF(W124="","",'3.1-排放係數'!O124)</f>
        <v>0</v>
      </c>
      <c r="Y124" s="16">
        <f>IF(V124="","",H124*W124)</f>
        <v>0</v>
      </c>
      <c r="Z124" s="11">
        <f>IF(Y124="", "", '附表二、含氟氣體之GWP值'!G5)</f>
        <v>0</v>
      </c>
      <c r="AA124" s="16">
        <f>IF(Y124="","",Y124*Z124)</f>
        <v>0</v>
      </c>
      <c r="AB124" s="16">
        <f>IF('2-定性盤查'!E125="是",IF(J124="CO2",SUM(U124,AA124),SUM(O124,U124,AA124)),IF(SUM(O124,U124,AA124)&lt;&gt;0,SUM(O124,U124,AA124),0))</f>
        <v>0</v>
      </c>
      <c r="AC124" s="16">
        <f>IF('2-定性盤查'!E125="是",IF(J124="CO2",O124,""),"")</f>
        <v>0</v>
      </c>
      <c r="AD124" s="17">
        <f>IF(AB124&lt;&gt;"",AB124/'6-彙總表'!$J$5,"")</f>
        <v>0</v>
      </c>
      <c r="AE124" s="10">
        <f>F118&amp;J118&amp;E118</f>
        <v>0</v>
      </c>
      <c r="AF124" s="10">
        <f>F118&amp;J118</f>
        <v>0</v>
      </c>
      <c r="AG124" s="10">
        <f>F118&amp;P118</f>
        <v>0</v>
      </c>
      <c r="AH124" s="10">
        <f>F118&amp;V118</f>
        <v>0</v>
      </c>
      <c r="AI124" s="10">
        <f>F118&amp;G118</f>
        <v>0</v>
      </c>
      <c r="AJ124" s="10">
        <f>F118&amp;G118</f>
        <v>0</v>
      </c>
      <c r="AK124" s="10">
        <f>F118&amp;G118</f>
        <v>0</v>
      </c>
      <c r="AL124" s="10">
        <f>F118&amp;J118&amp;G118&amp;E118</f>
        <v>0</v>
      </c>
      <c r="AM124" s="10">
        <f>IFERROR(ABS(AB118),"")</f>
        <v>0</v>
      </c>
    </row>
    <row r="125" spans="1:39" ht="30" customHeight="1">
      <c r="A125" s="8">
        <f>IF('2-定性盤查'!A126&lt;&gt;"",'2-定性盤查'!A126,"")</f>
        <v>0</v>
      </c>
      <c r="B125" s="8">
        <f>IF('2-定性盤查'!B126&lt;&gt;"",'2-定性盤查'!B126,"")</f>
        <v>0</v>
      </c>
      <c r="C125" s="8">
        <f>IF('2-定性盤查'!C126&lt;&gt;"",'2-定性盤查'!C126,"")</f>
        <v>0</v>
      </c>
      <c r="D125" s="8">
        <f>IF('2-定性盤查'!D126&lt;&gt;"",'2-定性盤查'!D126,"")</f>
        <v>0</v>
      </c>
      <c r="E125" s="8">
        <f>IF('2-定性盤查'!E126&lt;&gt;"",'2-定性盤查'!E126,"")</f>
        <v>0</v>
      </c>
      <c r="F125" s="8">
        <f>IF('2-定性盤查'!F126&lt;&gt;"",'2-定性盤查'!F126,"")</f>
        <v>0</v>
      </c>
      <c r="G125" s="8">
        <f>IF('2-定性盤查'!G126&lt;&gt;"",'2-定性盤查'!G126,"")</f>
        <v>0</v>
      </c>
      <c r="H125" s="11" t="s">
        <v>431</v>
      </c>
      <c r="I125" s="11" t="s">
        <v>462</v>
      </c>
      <c r="J125" s="8">
        <f>IF('2-定性盤查'!X126&lt;&gt;"",IF('2-定性盤查'!X126&lt;&gt;0,'2-定性盤查'!X126,""),"")</f>
        <v>0</v>
      </c>
      <c r="K125" s="15">
        <f>'3.1-排放係數'!F125</f>
        <v>0</v>
      </c>
      <c r="L125" s="11">
        <f>'3.1-排放係數'!G125</f>
        <v>0</v>
      </c>
      <c r="M125" s="16">
        <f>IF(J125="","",H125*K125)</f>
        <v>0</v>
      </c>
      <c r="N125" s="11">
        <f>'附表二、含氟氣體之GWP值'!G3</f>
        <v>0</v>
      </c>
      <c r="O125" s="16">
        <f>IF(M125="","",M125*N125)</f>
        <v>0</v>
      </c>
      <c r="P125" s="8">
        <f>IF('2-定性盤查'!Y126&lt;&gt;"",IF('2-定性盤查'!Y126&lt;&gt;0,'2-定性盤查'!Y126,""),"")</f>
        <v>0</v>
      </c>
      <c r="Q125" s="15">
        <f>IF('3.1-排放係數'!J125="", "", '3.1-排放係數'!J125)</f>
        <v>0</v>
      </c>
      <c r="R125" s="11">
        <f>IF(Q125="","",'3.1-排放係數'!K125)</f>
        <v>0</v>
      </c>
      <c r="S125" s="16">
        <f>IF(P125="","",H125*Q125)</f>
        <v>0</v>
      </c>
      <c r="T125" s="11">
        <f>IF(S125="", "", '附表二、含氟氣體之GWP值'!G4)</f>
        <v>0</v>
      </c>
      <c r="U125" s="16">
        <f>IF(S125="","",S125*T125)</f>
        <v>0</v>
      </c>
      <c r="V125" s="8">
        <f>IF('2-定性盤查'!Z126&lt;&gt;"",IF('2-定性盤查'!Z126&lt;&gt;0,'2-定性盤查'!Z126,""),"")</f>
        <v>0</v>
      </c>
      <c r="W125" s="15">
        <f>IF('3.1-排放係數'!N125 ="", "", '3.1-排放係數'!N125)</f>
        <v>0</v>
      </c>
      <c r="X125" s="11">
        <f>IF(W125="","",'3.1-排放係數'!O125)</f>
        <v>0</v>
      </c>
      <c r="Y125" s="16">
        <f>IF(V125="","",H125*W125)</f>
        <v>0</v>
      </c>
      <c r="Z125" s="11">
        <f>IF(Y125="", "", '附表二、含氟氣體之GWP值'!G5)</f>
        <v>0</v>
      </c>
      <c r="AA125" s="16">
        <f>IF(Y125="","",Y125*Z125)</f>
        <v>0</v>
      </c>
      <c r="AB125" s="16">
        <f>IF('2-定性盤查'!E126="是",IF(J125="CO2",SUM(U125,AA125),SUM(O125,U125,AA125)),IF(SUM(O125,U125,AA125)&lt;&gt;0,SUM(O125,U125,AA125),0))</f>
        <v>0</v>
      </c>
      <c r="AC125" s="16">
        <f>IF('2-定性盤查'!E126="是",IF(J125="CO2",O125,""),"")</f>
        <v>0</v>
      </c>
      <c r="AD125" s="17">
        <f>IF(AB125&lt;&gt;"",AB125/'6-彙總表'!$J$5,"")</f>
        <v>0</v>
      </c>
      <c r="AE125" s="10">
        <f>F119&amp;J119&amp;E119</f>
        <v>0</v>
      </c>
      <c r="AF125" s="10">
        <f>F119&amp;J119</f>
        <v>0</v>
      </c>
      <c r="AG125" s="10">
        <f>F119&amp;P119</f>
        <v>0</v>
      </c>
      <c r="AH125" s="10">
        <f>F119&amp;V119</f>
        <v>0</v>
      </c>
      <c r="AI125" s="10">
        <f>F119&amp;G119</f>
        <v>0</v>
      </c>
      <c r="AJ125" s="10">
        <f>F119&amp;G119</f>
        <v>0</v>
      </c>
      <c r="AK125" s="10">
        <f>F119&amp;G119</f>
        <v>0</v>
      </c>
      <c r="AL125" s="10">
        <f>F119&amp;J119&amp;G119&amp;E119</f>
        <v>0</v>
      </c>
      <c r="AM125" s="10">
        <f>IFERROR(ABS(AB119),"")</f>
        <v>0</v>
      </c>
    </row>
    <row r="126" spans="1:39" ht="30" customHeight="1">
      <c r="A126" s="8">
        <f>IF('2-定性盤查'!A127&lt;&gt;"",'2-定性盤查'!A127,"")</f>
        <v>0</v>
      </c>
      <c r="B126" s="8">
        <f>IF('2-定性盤查'!B127&lt;&gt;"",'2-定性盤查'!B127,"")</f>
        <v>0</v>
      </c>
      <c r="C126" s="8">
        <f>IF('2-定性盤查'!C127&lt;&gt;"",'2-定性盤查'!C127,"")</f>
        <v>0</v>
      </c>
      <c r="D126" s="8">
        <f>IF('2-定性盤查'!D127&lt;&gt;"",'2-定性盤查'!D127,"")</f>
        <v>0</v>
      </c>
      <c r="E126" s="8">
        <f>IF('2-定性盤查'!E127&lt;&gt;"",'2-定性盤查'!E127,"")</f>
        <v>0</v>
      </c>
      <c r="F126" s="8">
        <f>IF('2-定性盤查'!F127&lt;&gt;"",'2-定性盤查'!F127,"")</f>
        <v>0</v>
      </c>
      <c r="G126" s="8">
        <f>IF('2-定性盤查'!G127&lt;&gt;"",'2-定性盤查'!G127,"")</f>
        <v>0</v>
      </c>
      <c r="H126" s="11" t="s">
        <v>431</v>
      </c>
      <c r="I126" s="11" t="s">
        <v>468</v>
      </c>
      <c r="J126" s="8">
        <f>IF('2-定性盤查'!X127&lt;&gt;"",IF('2-定性盤查'!X127&lt;&gt;0,'2-定性盤查'!X127,""),"")</f>
        <v>0</v>
      </c>
      <c r="K126" s="15">
        <f>'3.1-排放係數'!F126</f>
        <v>0</v>
      </c>
      <c r="L126" s="11">
        <f>'3.1-排放係數'!G126</f>
        <v>0</v>
      </c>
      <c r="M126" s="16">
        <f>IF(J126="","",H126*K126)</f>
        <v>0</v>
      </c>
      <c r="N126" s="11">
        <f>'附表二、含氟氣體之GWP值'!G3</f>
        <v>0</v>
      </c>
      <c r="O126" s="16">
        <f>IF(M126="","",M126*N126)</f>
        <v>0</v>
      </c>
      <c r="P126" s="8">
        <f>IF('2-定性盤查'!Y127&lt;&gt;"",IF('2-定性盤查'!Y127&lt;&gt;0,'2-定性盤查'!Y127,""),"")</f>
        <v>0</v>
      </c>
      <c r="Q126" s="15">
        <f>IF('3.1-排放係數'!J126="", "", '3.1-排放係數'!J126)</f>
        <v>0</v>
      </c>
      <c r="R126" s="11">
        <f>IF(Q126="","",'3.1-排放係數'!K126)</f>
        <v>0</v>
      </c>
      <c r="S126" s="16">
        <f>IF(P126="","",H126*Q126)</f>
        <v>0</v>
      </c>
      <c r="T126" s="11">
        <f>IF(S126="", "", '附表二、含氟氣體之GWP值'!G4)</f>
        <v>0</v>
      </c>
      <c r="U126" s="16">
        <f>IF(S126="","",S126*T126)</f>
        <v>0</v>
      </c>
      <c r="V126" s="8">
        <f>IF('2-定性盤查'!Z127&lt;&gt;"",IF('2-定性盤查'!Z127&lt;&gt;0,'2-定性盤查'!Z127,""),"")</f>
        <v>0</v>
      </c>
      <c r="W126" s="15">
        <f>IF('3.1-排放係數'!N126 ="", "", '3.1-排放係數'!N126)</f>
        <v>0</v>
      </c>
      <c r="X126" s="11">
        <f>IF(W126="","",'3.1-排放係數'!O126)</f>
        <v>0</v>
      </c>
      <c r="Y126" s="16">
        <f>IF(V126="","",H126*W126)</f>
        <v>0</v>
      </c>
      <c r="Z126" s="11">
        <f>IF(Y126="", "", '附表二、含氟氣體之GWP值'!G5)</f>
        <v>0</v>
      </c>
      <c r="AA126" s="16">
        <f>IF(Y126="","",Y126*Z126)</f>
        <v>0</v>
      </c>
      <c r="AB126" s="16">
        <f>IF('2-定性盤查'!E127="是",IF(J126="CO2",SUM(U126,AA126),SUM(O126,U126,AA126)),IF(SUM(O126,U126,AA126)&lt;&gt;0,SUM(O126,U126,AA126),0))</f>
        <v>0</v>
      </c>
      <c r="AC126" s="16">
        <f>IF('2-定性盤查'!E127="是",IF(J126="CO2",O126,""),"")</f>
        <v>0</v>
      </c>
      <c r="AD126" s="17">
        <f>IF(AB126&lt;&gt;"",AB126/'6-彙總表'!$J$5,"")</f>
        <v>0</v>
      </c>
      <c r="AE126" s="10">
        <f>F120&amp;J120&amp;E120</f>
        <v>0</v>
      </c>
      <c r="AF126" s="10">
        <f>F120&amp;J120</f>
        <v>0</v>
      </c>
      <c r="AG126" s="10">
        <f>F120&amp;P120</f>
        <v>0</v>
      </c>
      <c r="AH126" s="10">
        <f>F120&amp;V120</f>
        <v>0</v>
      </c>
      <c r="AI126" s="10">
        <f>F120&amp;G120</f>
        <v>0</v>
      </c>
      <c r="AJ126" s="10">
        <f>F120&amp;G120</f>
        <v>0</v>
      </c>
      <c r="AK126" s="10">
        <f>F120&amp;G120</f>
        <v>0</v>
      </c>
      <c r="AL126" s="10">
        <f>F120&amp;J120&amp;G120&amp;E120</f>
        <v>0</v>
      </c>
      <c r="AM126" s="10">
        <f>IFERROR(ABS(AB120),"")</f>
        <v>0</v>
      </c>
    </row>
    <row r="127" spans="1:39" ht="30" customHeight="1">
      <c r="A127" s="8">
        <f>IF('2-定性盤查'!A128&lt;&gt;"",'2-定性盤查'!A128,"")</f>
        <v>0</v>
      </c>
      <c r="B127" s="8">
        <f>IF('2-定性盤查'!B128&lt;&gt;"",'2-定性盤查'!B128,"")</f>
        <v>0</v>
      </c>
      <c r="C127" s="8">
        <f>IF('2-定性盤查'!C128&lt;&gt;"",'2-定性盤查'!C128,"")</f>
        <v>0</v>
      </c>
      <c r="D127" s="8">
        <f>IF('2-定性盤查'!D128&lt;&gt;"",'2-定性盤查'!D128,"")</f>
        <v>0</v>
      </c>
      <c r="E127" s="8">
        <f>IF('2-定性盤查'!E128&lt;&gt;"",'2-定性盤查'!E128,"")</f>
        <v>0</v>
      </c>
      <c r="F127" s="8">
        <f>IF('2-定性盤查'!F128&lt;&gt;"",'2-定性盤查'!F128,"")</f>
        <v>0</v>
      </c>
      <c r="G127" s="8">
        <f>IF('2-定性盤查'!G128&lt;&gt;"",'2-定性盤查'!G128,"")</f>
        <v>0</v>
      </c>
      <c r="H127" s="11" t="s">
        <v>424</v>
      </c>
      <c r="I127" s="11" t="s">
        <v>469</v>
      </c>
      <c r="J127" s="8">
        <f>IF('2-定性盤查'!X128&lt;&gt;"",IF('2-定性盤查'!X128&lt;&gt;0,'2-定性盤查'!X128,""),"")</f>
        <v>0</v>
      </c>
      <c r="K127" s="15">
        <f>'3.1-排放係數'!F127</f>
        <v>0</v>
      </c>
      <c r="L127" s="11">
        <f>'3.1-排放係數'!G127</f>
        <v>0</v>
      </c>
      <c r="M127" s="16">
        <f>IF(J127="","",H127*K127)</f>
        <v>0</v>
      </c>
      <c r="N127" s="11">
        <f>'附表二、含氟氣體之GWP值'!G3</f>
        <v>0</v>
      </c>
      <c r="O127" s="16">
        <f>IF(M127="","",M127*N127)</f>
        <v>0</v>
      </c>
      <c r="P127" s="8">
        <f>IF('2-定性盤查'!Y128&lt;&gt;"",IF('2-定性盤查'!Y128&lt;&gt;0,'2-定性盤查'!Y128,""),"")</f>
        <v>0</v>
      </c>
      <c r="Q127" s="15">
        <f>IF('3.1-排放係數'!J127="", "", '3.1-排放係數'!J127)</f>
        <v>0</v>
      </c>
      <c r="R127" s="11">
        <f>IF(Q127="","",'3.1-排放係數'!K127)</f>
        <v>0</v>
      </c>
      <c r="S127" s="16">
        <f>IF(P127="","",H127*Q127)</f>
        <v>0</v>
      </c>
      <c r="T127" s="11">
        <f>IF(S127="", "", '附表二、含氟氣體之GWP值'!G4)</f>
        <v>0</v>
      </c>
      <c r="U127" s="16">
        <f>IF(S127="","",S127*T127)</f>
        <v>0</v>
      </c>
      <c r="V127" s="8">
        <f>IF('2-定性盤查'!Z128&lt;&gt;"",IF('2-定性盤查'!Z128&lt;&gt;0,'2-定性盤查'!Z128,""),"")</f>
        <v>0</v>
      </c>
      <c r="W127" s="15">
        <f>IF('3.1-排放係數'!N127 ="", "", '3.1-排放係數'!N127)</f>
        <v>0</v>
      </c>
      <c r="X127" s="11">
        <f>IF(W127="","",'3.1-排放係數'!O127)</f>
        <v>0</v>
      </c>
      <c r="Y127" s="16">
        <f>IF(V127="","",H127*W127)</f>
        <v>0</v>
      </c>
      <c r="Z127" s="11">
        <f>IF(Y127="", "", '附表二、含氟氣體之GWP值'!G5)</f>
        <v>0</v>
      </c>
      <c r="AA127" s="16">
        <f>IF(Y127="","",Y127*Z127)</f>
        <v>0</v>
      </c>
      <c r="AB127" s="16">
        <f>IF('2-定性盤查'!E128="是",IF(J127="CO2",SUM(U127,AA127),SUM(O127,U127,AA127)),IF(SUM(O127,U127,AA127)&lt;&gt;0,SUM(O127,U127,AA127),0))</f>
        <v>0</v>
      </c>
      <c r="AC127" s="16">
        <f>IF('2-定性盤查'!E128="是",IF(J127="CO2",O127,""),"")</f>
        <v>0</v>
      </c>
      <c r="AD127" s="17">
        <f>IF(AB127&lt;&gt;"",AB127/'6-彙總表'!$J$5,"")</f>
        <v>0</v>
      </c>
      <c r="AE127" s="10">
        <f>F121&amp;J121&amp;E121</f>
        <v>0</v>
      </c>
      <c r="AF127" s="10">
        <f>F121&amp;J121</f>
        <v>0</v>
      </c>
      <c r="AG127" s="10">
        <f>F121&amp;P121</f>
        <v>0</v>
      </c>
      <c r="AH127" s="10">
        <f>F121&amp;V121</f>
        <v>0</v>
      </c>
      <c r="AI127" s="10">
        <f>F121&amp;G121</f>
        <v>0</v>
      </c>
      <c r="AJ127" s="10">
        <f>F121&amp;G121</f>
        <v>0</v>
      </c>
      <c r="AK127" s="10">
        <f>F121&amp;G121</f>
        <v>0</v>
      </c>
      <c r="AL127" s="10">
        <f>F121&amp;J121&amp;G121&amp;E121</f>
        <v>0</v>
      </c>
      <c r="AM127" s="10">
        <f>IFERROR(ABS(AB121),"")</f>
        <v>0</v>
      </c>
    </row>
    <row r="128" spans="1:39" ht="30" customHeight="1">
      <c r="A128" s="8">
        <f>IF('2-定性盤查'!A129&lt;&gt;"",'2-定性盤查'!A129,"")</f>
        <v>0</v>
      </c>
      <c r="B128" s="8">
        <f>IF('2-定性盤查'!B129&lt;&gt;"",'2-定性盤查'!B129,"")</f>
        <v>0</v>
      </c>
      <c r="C128" s="8">
        <f>IF('2-定性盤查'!C129&lt;&gt;"",'2-定性盤查'!C129,"")</f>
        <v>0</v>
      </c>
      <c r="D128" s="8">
        <f>IF('2-定性盤查'!D129&lt;&gt;"",'2-定性盤查'!D129,"")</f>
        <v>0</v>
      </c>
      <c r="E128" s="8">
        <f>IF('2-定性盤查'!E129&lt;&gt;"",'2-定性盤查'!E129,"")</f>
        <v>0</v>
      </c>
      <c r="F128" s="8">
        <f>IF('2-定性盤查'!F129&lt;&gt;"",'2-定性盤查'!F129,"")</f>
        <v>0</v>
      </c>
      <c r="G128" s="8">
        <f>IF('2-定性盤查'!G129&lt;&gt;"",'2-定性盤查'!G129,"")</f>
        <v>0</v>
      </c>
      <c r="H128" s="11" t="s">
        <v>431</v>
      </c>
      <c r="I128" s="11" t="s">
        <v>434</v>
      </c>
      <c r="J128" s="8">
        <f>IF('2-定性盤查'!X129&lt;&gt;"",IF('2-定性盤查'!X129&lt;&gt;0,'2-定性盤查'!X129,""),"")</f>
        <v>0</v>
      </c>
      <c r="K128" s="15">
        <f>'3.1-排放係數'!F128</f>
        <v>0</v>
      </c>
      <c r="L128" s="11">
        <f>'3.1-排放係數'!G128</f>
        <v>0</v>
      </c>
      <c r="M128" s="16">
        <f>IF(J128="","",H128*K128)</f>
        <v>0</v>
      </c>
      <c r="N128" s="11">
        <f>'附表二、含氟氣體之GWP值'!G3</f>
        <v>0</v>
      </c>
      <c r="O128" s="16">
        <f>IF(M128="","",M128*N128)</f>
        <v>0</v>
      </c>
      <c r="P128" s="8">
        <f>IF('2-定性盤查'!Y129&lt;&gt;"",IF('2-定性盤查'!Y129&lt;&gt;0,'2-定性盤查'!Y129,""),"")</f>
        <v>0</v>
      </c>
      <c r="Q128" s="15">
        <f>IF('3.1-排放係數'!J128="", "", '3.1-排放係數'!J128)</f>
        <v>0</v>
      </c>
      <c r="R128" s="11">
        <f>IF(Q128="","",'3.1-排放係數'!K128)</f>
        <v>0</v>
      </c>
      <c r="S128" s="16">
        <f>IF(P128="","",H128*Q128)</f>
        <v>0</v>
      </c>
      <c r="T128" s="11">
        <f>IF(S128="", "", '附表二、含氟氣體之GWP值'!G4)</f>
        <v>0</v>
      </c>
      <c r="U128" s="16">
        <f>IF(S128="","",S128*T128)</f>
        <v>0</v>
      </c>
      <c r="V128" s="8">
        <f>IF('2-定性盤查'!Z129&lt;&gt;"",IF('2-定性盤查'!Z129&lt;&gt;0,'2-定性盤查'!Z129,""),"")</f>
        <v>0</v>
      </c>
      <c r="W128" s="15">
        <f>IF('3.1-排放係數'!N128 ="", "", '3.1-排放係數'!N128)</f>
        <v>0</v>
      </c>
      <c r="X128" s="11">
        <f>IF(W128="","",'3.1-排放係數'!O128)</f>
        <v>0</v>
      </c>
      <c r="Y128" s="16">
        <f>IF(V128="","",H128*W128)</f>
        <v>0</v>
      </c>
      <c r="Z128" s="11">
        <f>IF(Y128="", "", '附表二、含氟氣體之GWP值'!G5)</f>
        <v>0</v>
      </c>
      <c r="AA128" s="16">
        <f>IF(Y128="","",Y128*Z128)</f>
        <v>0</v>
      </c>
      <c r="AB128" s="16">
        <f>IF('2-定性盤查'!E129="是",IF(J128="CO2",SUM(U128,AA128),SUM(O128,U128,AA128)),IF(SUM(O128,U128,AA128)&lt;&gt;0,SUM(O128,U128,AA128),0))</f>
        <v>0</v>
      </c>
      <c r="AC128" s="16">
        <f>IF('2-定性盤查'!E129="是",IF(J128="CO2",O128,""),"")</f>
        <v>0</v>
      </c>
      <c r="AD128" s="17">
        <f>IF(AB128&lt;&gt;"",AB128/'6-彙總表'!$J$5,"")</f>
        <v>0</v>
      </c>
      <c r="AE128" s="10">
        <f>F122&amp;J122&amp;E122</f>
        <v>0</v>
      </c>
      <c r="AF128" s="10">
        <f>F122&amp;J122</f>
        <v>0</v>
      </c>
      <c r="AG128" s="10">
        <f>F122&amp;P122</f>
        <v>0</v>
      </c>
      <c r="AH128" s="10">
        <f>F122&amp;V122</f>
        <v>0</v>
      </c>
      <c r="AI128" s="10">
        <f>F122&amp;G122</f>
        <v>0</v>
      </c>
      <c r="AJ128" s="10">
        <f>F122&amp;G122</f>
        <v>0</v>
      </c>
      <c r="AK128" s="10">
        <f>F122&amp;G122</f>
        <v>0</v>
      </c>
      <c r="AL128" s="10">
        <f>F122&amp;J122&amp;G122&amp;E122</f>
        <v>0</v>
      </c>
      <c r="AM128" s="10">
        <f>IFERROR(ABS(AB122),"")</f>
        <v>0</v>
      </c>
    </row>
    <row r="129" spans="1:39" ht="30" customHeight="1">
      <c r="A129" s="8">
        <f>IF('2-定性盤查'!A130&lt;&gt;"",'2-定性盤查'!A130,"")</f>
        <v>0</v>
      </c>
      <c r="B129" s="8">
        <f>IF('2-定性盤查'!B130&lt;&gt;"",'2-定性盤查'!B130,"")</f>
        <v>0</v>
      </c>
      <c r="C129" s="8">
        <f>IF('2-定性盤查'!C130&lt;&gt;"",'2-定性盤查'!C130,"")</f>
        <v>0</v>
      </c>
      <c r="D129" s="8">
        <f>IF('2-定性盤查'!D130&lt;&gt;"",'2-定性盤查'!D130,"")</f>
        <v>0</v>
      </c>
      <c r="E129" s="8">
        <f>IF('2-定性盤查'!E130&lt;&gt;"",'2-定性盤查'!E130,"")</f>
        <v>0</v>
      </c>
      <c r="F129" s="8">
        <f>IF('2-定性盤查'!F130&lt;&gt;"",'2-定性盤查'!F130,"")</f>
        <v>0</v>
      </c>
      <c r="G129" s="8">
        <f>IF('2-定性盤查'!G130&lt;&gt;"",'2-定性盤查'!G130,"")</f>
        <v>0</v>
      </c>
      <c r="H129" s="11" t="s">
        <v>431</v>
      </c>
      <c r="I129" s="11" t="s">
        <v>470</v>
      </c>
      <c r="J129" s="8">
        <f>IF('2-定性盤查'!X130&lt;&gt;"",IF('2-定性盤查'!X130&lt;&gt;0,'2-定性盤查'!X130,""),"")</f>
        <v>0</v>
      </c>
      <c r="K129" s="15">
        <f>'3.1-排放係數'!F129</f>
        <v>0</v>
      </c>
      <c r="L129" s="11">
        <f>'3.1-排放係數'!G129</f>
        <v>0</v>
      </c>
      <c r="M129" s="16">
        <f>IF(J129="","",H129*K129)</f>
        <v>0</v>
      </c>
      <c r="N129" s="11">
        <f>'附表二、含氟氣體之GWP值'!G3</f>
        <v>0</v>
      </c>
      <c r="O129" s="16">
        <f>IF(M129="","",M129*N129)</f>
        <v>0</v>
      </c>
      <c r="P129" s="8">
        <f>IF('2-定性盤查'!Y130&lt;&gt;"",IF('2-定性盤查'!Y130&lt;&gt;0,'2-定性盤查'!Y130,""),"")</f>
        <v>0</v>
      </c>
      <c r="Q129" s="15">
        <f>IF('3.1-排放係數'!J129="", "", '3.1-排放係數'!J129)</f>
        <v>0</v>
      </c>
      <c r="R129" s="11">
        <f>IF(Q129="","",'3.1-排放係數'!K129)</f>
        <v>0</v>
      </c>
      <c r="S129" s="16">
        <f>IF(P129="","",H129*Q129)</f>
        <v>0</v>
      </c>
      <c r="T129" s="11">
        <f>IF(S129="", "", '附表二、含氟氣體之GWP值'!G4)</f>
        <v>0</v>
      </c>
      <c r="U129" s="16">
        <f>IF(S129="","",S129*T129)</f>
        <v>0</v>
      </c>
      <c r="V129" s="8">
        <f>IF('2-定性盤查'!Z130&lt;&gt;"",IF('2-定性盤查'!Z130&lt;&gt;0,'2-定性盤查'!Z130,""),"")</f>
        <v>0</v>
      </c>
      <c r="W129" s="15">
        <f>IF('3.1-排放係數'!N129 ="", "", '3.1-排放係數'!N129)</f>
        <v>0</v>
      </c>
      <c r="X129" s="11">
        <f>IF(W129="","",'3.1-排放係數'!O129)</f>
        <v>0</v>
      </c>
      <c r="Y129" s="16">
        <f>IF(V129="","",H129*W129)</f>
        <v>0</v>
      </c>
      <c r="Z129" s="11">
        <f>IF(Y129="", "", '附表二、含氟氣體之GWP值'!G5)</f>
        <v>0</v>
      </c>
      <c r="AA129" s="16">
        <f>IF(Y129="","",Y129*Z129)</f>
        <v>0</v>
      </c>
      <c r="AB129" s="16">
        <f>IF('2-定性盤查'!E130="是",IF(J129="CO2",SUM(U129,AA129),SUM(O129,U129,AA129)),IF(SUM(O129,U129,AA129)&lt;&gt;0,SUM(O129,U129,AA129),0))</f>
        <v>0</v>
      </c>
      <c r="AC129" s="16">
        <f>IF('2-定性盤查'!E130="是",IF(J129="CO2",O129,""),"")</f>
        <v>0</v>
      </c>
      <c r="AD129" s="17">
        <f>IF(AB129&lt;&gt;"",AB129/'6-彙總表'!$J$5,"")</f>
        <v>0</v>
      </c>
      <c r="AE129" s="10">
        <f>F123&amp;J123&amp;E123</f>
        <v>0</v>
      </c>
      <c r="AF129" s="10">
        <f>F123&amp;J123</f>
        <v>0</v>
      </c>
      <c r="AG129" s="10">
        <f>F123&amp;P123</f>
        <v>0</v>
      </c>
      <c r="AH129" s="10">
        <f>F123&amp;V123</f>
        <v>0</v>
      </c>
      <c r="AI129" s="10">
        <f>F123&amp;G123</f>
        <v>0</v>
      </c>
      <c r="AJ129" s="10">
        <f>F123&amp;G123</f>
        <v>0</v>
      </c>
      <c r="AK129" s="10">
        <f>F123&amp;G123</f>
        <v>0</v>
      </c>
      <c r="AL129" s="10">
        <f>F123&amp;J123&amp;G123&amp;E123</f>
        <v>0</v>
      </c>
      <c r="AM129" s="10">
        <f>IFERROR(ABS(AB123),"")</f>
        <v>0</v>
      </c>
    </row>
    <row r="130" spans="1:39" ht="30" customHeight="1">
      <c r="A130" s="8">
        <f>IF('2-定性盤查'!A131&lt;&gt;"",'2-定性盤查'!A131,"")</f>
        <v>0</v>
      </c>
      <c r="B130" s="8">
        <f>IF('2-定性盤查'!B131&lt;&gt;"",'2-定性盤查'!B131,"")</f>
        <v>0</v>
      </c>
      <c r="C130" s="8">
        <f>IF('2-定性盤查'!C131&lt;&gt;"",'2-定性盤查'!C131,"")</f>
        <v>0</v>
      </c>
      <c r="D130" s="8">
        <f>IF('2-定性盤查'!D131&lt;&gt;"",'2-定性盤查'!D131,"")</f>
        <v>0</v>
      </c>
      <c r="E130" s="8">
        <f>IF('2-定性盤查'!E131&lt;&gt;"",'2-定性盤查'!E131,"")</f>
        <v>0</v>
      </c>
      <c r="F130" s="8">
        <f>IF('2-定性盤查'!F131&lt;&gt;"",'2-定性盤查'!F131,"")</f>
        <v>0</v>
      </c>
      <c r="G130" s="8">
        <f>IF('2-定性盤查'!G131&lt;&gt;"",'2-定性盤查'!G131,"")</f>
        <v>0</v>
      </c>
      <c r="H130" s="11" t="s">
        <v>431</v>
      </c>
      <c r="I130" s="11" t="s">
        <v>470</v>
      </c>
      <c r="J130" s="8">
        <f>IF('2-定性盤查'!X131&lt;&gt;"",IF('2-定性盤查'!X131&lt;&gt;0,'2-定性盤查'!X131,""),"")</f>
        <v>0</v>
      </c>
      <c r="K130" s="15">
        <f>'3.1-排放係數'!F130</f>
        <v>0</v>
      </c>
      <c r="L130" s="11">
        <f>'3.1-排放係數'!G130</f>
        <v>0</v>
      </c>
      <c r="M130" s="16">
        <f>IF(J130="","",H130*K130)</f>
        <v>0</v>
      </c>
      <c r="N130" s="11">
        <f>'附表二、含氟氣體之GWP值'!G3</f>
        <v>0</v>
      </c>
      <c r="O130" s="16">
        <f>IF(M130="","",M130*N130)</f>
        <v>0</v>
      </c>
      <c r="P130" s="8">
        <f>IF('2-定性盤查'!Y131&lt;&gt;"",IF('2-定性盤查'!Y131&lt;&gt;0,'2-定性盤查'!Y131,""),"")</f>
        <v>0</v>
      </c>
      <c r="Q130" s="15">
        <f>IF('3.1-排放係數'!J130="", "", '3.1-排放係數'!J130)</f>
        <v>0</v>
      </c>
      <c r="R130" s="11">
        <f>IF(Q130="","",'3.1-排放係數'!K130)</f>
        <v>0</v>
      </c>
      <c r="S130" s="16">
        <f>IF(P130="","",H130*Q130)</f>
        <v>0</v>
      </c>
      <c r="T130" s="11">
        <f>IF(S130="", "", '附表二、含氟氣體之GWP值'!G4)</f>
        <v>0</v>
      </c>
      <c r="U130" s="16">
        <f>IF(S130="","",S130*T130)</f>
        <v>0</v>
      </c>
      <c r="V130" s="8">
        <f>IF('2-定性盤查'!Z131&lt;&gt;"",IF('2-定性盤查'!Z131&lt;&gt;0,'2-定性盤查'!Z131,""),"")</f>
        <v>0</v>
      </c>
      <c r="W130" s="15">
        <f>IF('3.1-排放係數'!N130 ="", "", '3.1-排放係數'!N130)</f>
        <v>0</v>
      </c>
      <c r="X130" s="11">
        <f>IF(W130="","",'3.1-排放係數'!O130)</f>
        <v>0</v>
      </c>
      <c r="Y130" s="16">
        <f>IF(V130="","",H130*W130)</f>
        <v>0</v>
      </c>
      <c r="Z130" s="11">
        <f>IF(Y130="", "", '附表二、含氟氣體之GWP值'!G5)</f>
        <v>0</v>
      </c>
      <c r="AA130" s="16">
        <f>IF(Y130="","",Y130*Z130)</f>
        <v>0</v>
      </c>
      <c r="AB130" s="16">
        <f>IF('2-定性盤查'!E131="是",IF(J130="CO2",SUM(U130,AA130),SUM(O130,U130,AA130)),IF(SUM(O130,U130,AA130)&lt;&gt;0,SUM(O130,U130,AA130),0))</f>
        <v>0</v>
      </c>
      <c r="AC130" s="16">
        <f>IF('2-定性盤查'!E131="是",IF(J130="CO2",O130,""),"")</f>
        <v>0</v>
      </c>
      <c r="AD130" s="17">
        <f>IF(AB130&lt;&gt;"",AB130/'6-彙總表'!$J$5,"")</f>
        <v>0</v>
      </c>
      <c r="AE130" s="10">
        <f>F124&amp;J124&amp;E124</f>
        <v>0</v>
      </c>
      <c r="AF130" s="10">
        <f>F124&amp;J124</f>
        <v>0</v>
      </c>
      <c r="AG130" s="10">
        <f>F124&amp;P124</f>
        <v>0</v>
      </c>
      <c r="AH130" s="10">
        <f>F124&amp;V124</f>
        <v>0</v>
      </c>
      <c r="AI130" s="10">
        <f>F124&amp;G124</f>
        <v>0</v>
      </c>
      <c r="AJ130" s="10">
        <f>F124&amp;G124</f>
        <v>0</v>
      </c>
      <c r="AK130" s="10">
        <f>F124&amp;G124</f>
        <v>0</v>
      </c>
      <c r="AL130" s="10">
        <f>F124&amp;J124&amp;G124&amp;E124</f>
        <v>0</v>
      </c>
      <c r="AM130" s="10">
        <f>IFERROR(ABS(AB124),"")</f>
        <v>0</v>
      </c>
    </row>
    <row r="131" spans="1:39" ht="30" customHeight="1">
      <c r="A131" s="8">
        <f>IF('2-定性盤查'!A132&lt;&gt;"",'2-定性盤查'!A132,"")</f>
        <v>0</v>
      </c>
      <c r="B131" s="8">
        <f>IF('2-定性盤查'!B132&lt;&gt;"",'2-定性盤查'!B132,"")</f>
        <v>0</v>
      </c>
      <c r="C131" s="8">
        <f>IF('2-定性盤查'!C132&lt;&gt;"",'2-定性盤查'!C132,"")</f>
        <v>0</v>
      </c>
      <c r="D131" s="8">
        <f>IF('2-定性盤查'!D132&lt;&gt;"",'2-定性盤查'!D132,"")</f>
        <v>0</v>
      </c>
      <c r="E131" s="8">
        <f>IF('2-定性盤查'!E132&lt;&gt;"",'2-定性盤查'!E132,"")</f>
        <v>0</v>
      </c>
      <c r="F131" s="8">
        <f>IF('2-定性盤查'!F132&lt;&gt;"",'2-定性盤查'!F132,"")</f>
        <v>0</v>
      </c>
      <c r="G131" s="8">
        <f>IF('2-定性盤查'!G132&lt;&gt;"",'2-定性盤查'!G132,"")</f>
        <v>0</v>
      </c>
      <c r="H131" s="11" t="s">
        <v>431</v>
      </c>
      <c r="I131" s="11" t="s">
        <v>463</v>
      </c>
      <c r="J131" s="8">
        <f>IF('2-定性盤查'!X132&lt;&gt;"",IF('2-定性盤查'!X132&lt;&gt;0,'2-定性盤查'!X132,""),"")</f>
        <v>0</v>
      </c>
      <c r="K131" s="15">
        <f>'3.1-排放係數'!F131</f>
        <v>0</v>
      </c>
      <c r="L131" s="11">
        <f>'3.1-排放係數'!G131</f>
        <v>0</v>
      </c>
      <c r="M131" s="16">
        <f>IF(J131="","",H131*K131)</f>
        <v>0</v>
      </c>
      <c r="N131" s="11">
        <f>'附表二、含氟氣體之GWP值'!G3</f>
        <v>0</v>
      </c>
      <c r="O131" s="16">
        <f>IF(M131="","",M131*N131)</f>
        <v>0</v>
      </c>
      <c r="P131" s="8">
        <f>IF('2-定性盤查'!Y132&lt;&gt;"",IF('2-定性盤查'!Y132&lt;&gt;0,'2-定性盤查'!Y132,""),"")</f>
        <v>0</v>
      </c>
      <c r="Q131" s="15">
        <f>IF('3.1-排放係數'!J131="", "", '3.1-排放係數'!J131)</f>
        <v>0</v>
      </c>
      <c r="R131" s="11">
        <f>IF(Q131="","",'3.1-排放係數'!K131)</f>
        <v>0</v>
      </c>
      <c r="S131" s="16">
        <f>IF(P131="","",H131*Q131)</f>
        <v>0</v>
      </c>
      <c r="T131" s="11">
        <f>IF(S131="", "", '附表二、含氟氣體之GWP值'!G4)</f>
        <v>0</v>
      </c>
      <c r="U131" s="16">
        <f>IF(S131="","",S131*T131)</f>
        <v>0</v>
      </c>
      <c r="V131" s="8">
        <f>IF('2-定性盤查'!Z132&lt;&gt;"",IF('2-定性盤查'!Z132&lt;&gt;0,'2-定性盤查'!Z132,""),"")</f>
        <v>0</v>
      </c>
      <c r="W131" s="15">
        <f>IF('3.1-排放係數'!N131 ="", "", '3.1-排放係數'!N131)</f>
        <v>0</v>
      </c>
      <c r="X131" s="11">
        <f>IF(W131="","",'3.1-排放係數'!O131)</f>
        <v>0</v>
      </c>
      <c r="Y131" s="16">
        <f>IF(V131="","",H131*W131)</f>
        <v>0</v>
      </c>
      <c r="Z131" s="11">
        <f>IF(Y131="", "", '附表二、含氟氣體之GWP值'!G5)</f>
        <v>0</v>
      </c>
      <c r="AA131" s="16">
        <f>IF(Y131="","",Y131*Z131)</f>
        <v>0</v>
      </c>
      <c r="AB131" s="16">
        <f>IF('2-定性盤查'!E132="是",IF(J131="CO2",SUM(U131,AA131),SUM(O131,U131,AA131)),IF(SUM(O131,U131,AA131)&lt;&gt;0,SUM(O131,U131,AA131),0))</f>
        <v>0</v>
      </c>
      <c r="AC131" s="16">
        <f>IF('2-定性盤查'!E132="是",IF(J131="CO2",O131,""),"")</f>
        <v>0</v>
      </c>
      <c r="AD131" s="17">
        <f>IF(AB131&lt;&gt;"",AB131/'6-彙總表'!$J$5,"")</f>
        <v>0</v>
      </c>
      <c r="AE131" s="10">
        <f>F125&amp;J125&amp;E125</f>
        <v>0</v>
      </c>
      <c r="AF131" s="10">
        <f>F125&amp;J125</f>
        <v>0</v>
      </c>
      <c r="AG131" s="10">
        <f>F125&amp;P125</f>
        <v>0</v>
      </c>
      <c r="AH131" s="10">
        <f>F125&amp;V125</f>
        <v>0</v>
      </c>
      <c r="AI131" s="10">
        <f>F125&amp;G125</f>
        <v>0</v>
      </c>
      <c r="AJ131" s="10">
        <f>F125&amp;G125</f>
        <v>0</v>
      </c>
      <c r="AK131" s="10">
        <f>F125&amp;G125</f>
        <v>0</v>
      </c>
      <c r="AL131" s="10">
        <f>F125&amp;J125&amp;G125&amp;E125</f>
        <v>0</v>
      </c>
      <c r="AM131" s="10">
        <f>IFERROR(ABS(AB125),"")</f>
        <v>0</v>
      </c>
    </row>
    <row r="132" spans="1:39" ht="30" customHeight="1">
      <c r="A132" s="8">
        <f>IF('2-定性盤查'!A133&lt;&gt;"",'2-定性盤查'!A133,"")</f>
        <v>0</v>
      </c>
      <c r="B132" s="8">
        <f>IF('2-定性盤查'!B133&lt;&gt;"",'2-定性盤查'!B133,"")</f>
        <v>0</v>
      </c>
      <c r="C132" s="8">
        <f>IF('2-定性盤查'!C133&lt;&gt;"",'2-定性盤查'!C133,"")</f>
        <v>0</v>
      </c>
      <c r="D132" s="8">
        <f>IF('2-定性盤查'!D133&lt;&gt;"",'2-定性盤查'!D133,"")</f>
        <v>0</v>
      </c>
      <c r="E132" s="8">
        <f>IF('2-定性盤查'!E133&lt;&gt;"",'2-定性盤查'!E133,"")</f>
        <v>0</v>
      </c>
      <c r="F132" s="8">
        <f>IF('2-定性盤查'!F133&lt;&gt;"",'2-定性盤查'!F133,"")</f>
        <v>0</v>
      </c>
      <c r="G132" s="8">
        <f>IF('2-定性盤查'!G133&lt;&gt;"",'2-定性盤查'!G133,"")</f>
        <v>0</v>
      </c>
      <c r="H132" s="11" t="s">
        <v>431</v>
      </c>
      <c r="I132" s="11" t="s">
        <v>468</v>
      </c>
      <c r="J132" s="8">
        <f>IF('2-定性盤查'!X133&lt;&gt;"",IF('2-定性盤查'!X133&lt;&gt;0,'2-定性盤查'!X133,""),"")</f>
        <v>0</v>
      </c>
      <c r="K132" s="15">
        <f>'3.1-排放係數'!F132</f>
        <v>0</v>
      </c>
      <c r="L132" s="11">
        <f>'3.1-排放係數'!G132</f>
        <v>0</v>
      </c>
      <c r="M132" s="16">
        <f>IF(J132="","",H132*K132)</f>
        <v>0</v>
      </c>
      <c r="N132" s="11">
        <f>'附表二、含氟氣體之GWP值'!G3</f>
        <v>0</v>
      </c>
      <c r="O132" s="16">
        <f>IF(M132="","",M132*N132)</f>
        <v>0</v>
      </c>
      <c r="P132" s="8">
        <f>IF('2-定性盤查'!Y133&lt;&gt;"",IF('2-定性盤查'!Y133&lt;&gt;0,'2-定性盤查'!Y133,""),"")</f>
        <v>0</v>
      </c>
      <c r="Q132" s="15">
        <f>IF('3.1-排放係數'!J132="", "", '3.1-排放係數'!J132)</f>
        <v>0</v>
      </c>
      <c r="R132" s="11">
        <f>IF(Q132="","",'3.1-排放係數'!K132)</f>
        <v>0</v>
      </c>
      <c r="S132" s="16">
        <f>IF(P132="","",H132*Q132)</f>
        <v>0</v>
      </c>
      <c r="T132" s="11">
        <f>IF(S132="", "", '附表二、含氟氣體之GWP值'!G4)</f>
        <v>0</v>
      </c>
      <c r="U132" s="16">
        <f>IF(S132="","",S132*T132)</f>
        <v>0</v>
      </c>
      <c r="V132" s="8">
        <f>IF('2-定性盤查'!Z133&lt;&gt;"",IF('2-定性盤查'!Z133&lt;&gt;0,'2-定性盤查'!Z133,""),"")</f>
        <v>0</v>
      </c>
      <c r="W132" s="15">
        <f>IF('3.1-排放係數'!N132 ="", "", '3.1-排放係數'!N132)</f>
        <v>0</v>
      </c>
      <c r="X132" s="11">
        <f>IF(W132="","",'3.1-排放係數'!O132)</f>
        <v>0</v>
      </c>
      <c r="Y132" s="16">
        <f>IF(V132="","",H132*W132)</f>
        <v>0</v>
      </c>
      <c r="Z132" s="11">
        <f>IF(Y132="", "", '附表二、含氟氣體之GWP值'!G5)</f>
        <v>0</v>
      </c>
      <c r="AA132" s="16">
        <f>IF(Y132="","",Y132*Z132)</f>
        <v>0</v>
      </c>
      <c r="AB132" s="16">
        <f>IF('2-定性盤查'!E133="是",IF(J132="CO2",SUM(U132,AA132),SUM(O132,U132,AA132)),IF(SUM(O132,U132,AA132)&lt;&gt;0,SUM(O132,U132,AA132),0))</f>
        <v>0</v>
      </c>
      <c r="AC132" s="16">
        <f>IF('2-定性盤查'!E133="是",IF(J132="CO2",O132,""),"")</f>
        <v>0</v>
      </c>
      <c r="AD132" s="17">
        <f>IF(AB132&lt;&gt;"",AB132/'6-彙總表'!$J$5,"")</f>
        <v>0</v>
      </c>
      <c r="AE132" s="10">
        <f>F126&amp;J126&amp;E126</f>
        <v>0</v>
      </c>
      <c r="AF132" s="10">
        <f>F126&amp;J126</f>
        <v>0</v>
      </c>
      <c r="AG132" s="10">
        <f>F126&amp;P126</f>
        <v>0</v>
      </c>
      <c r="AH132" s="10">
        <f>F126&amp;V126</f>
        <v>0</v>
      </c>
      <c r="AI132" s="10">
        <f>F126&amp;G126</f>
        <v>0</v>
      </c>
      <c r="AJ132" s="10">
        <f>F126&amp;G126</f>
        <v>0</v>
      </c>
      <c r="AK132" s="10">
        <f>F126&amp;G126</f>
        <v>0</v>
      </c>
      <c r="AL132" s="10">
        <f>F126&amp;J126&amp;G126&amp;E126</f>
        <v>0</v>
      </c>
      <c r="AM132" s="10">
        <f>IFERROR(ABS(AB126),"")</f>
        <v>0</v>
      </c>
    </row>
    <row r="133" spans="1:39" ht="30" customHeight="1">
      <c r="A133" s="8">
        <f>IF('2-定性盤查'!A134&lt;&gt;"",'2-定性盤查'!A134,"")</f>
        <v>0</v>
      </c>
      <c r="B133" s="8">
        <f>IF('2-定性盤查'!B134&lt;&gt;"",'2-定性盤查'!B134,"")</f>
        <v>0</v>
      </c>
      <c r="C133" s="8">
        <f>IF('2-定性盤查'!C134&lt;&gt;"",'2-定性盤查'!C134,"")</f>
        <v>0</v>
      </c>
      <c r="D133" s="8">
        <f>IF('2-定性盤查'!D134&lt;&gt;"",'2-定性盤查'!D134,"")</f>
        <v>0</v>
      </c>
      <c r="E133" s="8">
        <f>IF('2-定性盤查'!E134&lt;&gt;"",'2-定性盤查'!E134,"")</f>
        <v>0</v>
      </c>
      <c r="F133" s="8">
        <f>IF('2-定性盤查'!F134&lt;&gt;"",'2-定性盤查'!F134,"")</f>
        <v>0</v>
      </c>
      <c r="G133" s="8">
        <f>IF('2-定性盤查'!G134&lt;&gt;"",'2-定性盤查'!G134,"")</f>
        <v>0</v>
      </c>
      <c r="H133" s="11" t="s">
        <v>431</v>
      </c>
      <c r="I133" s="11" t="s">
        <v>470</v>
      </c>
      <c r="J133" s="8">
        <f>IF('2-定性盤查'!X134&lt;&gt;"",IF('2-定性盤查'!X134&lt;&gt;0,'2-定性盤查'!X134,""),"")</f>
        <v>0</v>
      </c>
      <c r="K133" s="15">
        <f>'3.1-排放係數'!F133</f>
        <v>0</v>
      </c>
      <c r="L133" s="11">
        <f>'3.1-排放係數'!G133</f>
        <v>0</v>
      </c>
      <c r="M133" s="16">
        <f>IF(J133="","",H133*K133)</f>
        <v>0</v>
      </c>
      <c r="N133" s="11">
        <f>'附表二、含氟氣體之GWP值'!G3</f>
        <v>0</v>
      </c>
      <c r="O133" s="16">
        <f>IF(M133="","",M133*N133)</f>
        <v>0</v>
      </c>
      <c r="P133" s="8">
        <f>IF('2-定性盤查'!Y134&lt;&gt;"",IF('2-定性盤查'!Y134&lt;&gt;0,'2-定性盤查'!Y134,""),"")</f>
        <v>0</v>
      </c>
      <c r="Q133" s="15">
        <f>IF('3.1-排放係數'!J133="", "", '3.1-排放係數'!J133)</f>
        <v>0</v>
      </c>
      <c r="R133" s="11">
        <f>IF(Q133="","",'3.1-排放係數'!K133)</f>
        <v>0</v>
      </c>
      <c r="S133" s="16">
        <f>IF(P133="","",H133*Q133)</f>
        <v>0</v>
      </c>
      <c r="T133" s="11">
        <f>IF(S133="", "", '附表二、含氟氣體之GWP值'!G4)</f>
        <v>0</v>
      </c>
      <c r="U133" s="16">
        <f>IF(S133="","",S133*T133)</f>
        <v>0</v>
      </c>
      <c r="V133" s="8">
        <f>IF('2-定性盤查'!Z134&lt;&gt;"",IF('2-定性盤查'!Z134&lt;&gt;0,'2-定性盤查'!Z134,""),"")</f>
        <v>0</v>
      </c>
      <c r="W133" s="15">
        <f>IF('3.1-排放係數'!N133 ="", "", '3.1-排放係數'!N133)</f>
        <v>0</v>
      </c>
      <c r="X133" s="11">
        <f>IF(W133="","",'3.1-排放係數'!O133)</f>
        <v>0</v>
      </c>
      <c r="Y133" s="16">
        <f>IF(V133="","",H133*W133)</f>
        <v>0</v>
      </c>
      <c r="Z133" s="11">
        <f>IF(Y133="", "", '附表二、含氟氣體之GWP值'!G5)</f>
        <v>0</v>
      </c>
      <c r="AA133" s="16">
        <f>IF(Y133="","",Y133*Z133)</f>
        <v>0</v>
      </c>
      <c r="AB133" s="16">
        <f>IF('2-定性盤查'!E134="是",IF(J133="CO2",SUM(U133,AA133),SUM(O133,U133,AA133)),IF(SUM(O133,U133,AA133)&lt;&gt;0,SUM(O133,U133,AA133),0))</f>
        <v>0</v>
      </c>
      <c r="AC133" s="16">
        <f>IF('2-定性盤查'!E134="是",IF(J133="CO2",O133,""),"")</f>
        <v>0</v>
      </c>
      <c r="AD133" s="17">
        <f>IF(AB133&lt;&gt;"",AB133/'6-彙總表'!$J$5,"")</f>
        <v>0</v>
      </c>
      <c r="AE133" s="10">
        <f>F127&amp;J127&amp;E127</f>
        <v>0</v>
      </c>
      <c r="AF133" s="10">
        <f>F127&amp;J127</f>
        <v>0</v>
      </c>
      <c r="AG133" s="10">
        <f>F127&amp;P127</f>
        <v>0</v>
      </c>
      <c r="AH133" s="10">
        <f>F127&amp;V127</f>
        <v>0</v>
      </c>
      <c r="AI133" s="10">
        <f>F127&amp;G127</f>
        <v>0</v>
      </c>
      <c r="AJ133" s="10">
        <f>F127&amp;G127</f>
        <v>0</v>
      </c>
      <c r="AK133" s="10">
        <f>F127&amp;G127</f>
        <v>0</v>
      </c>
      <c r="AL133" s="10">
        <f>F127&amp;J127&amp;G127&amp;E127</f>
        <v>0</v>
      </c>
      <c r="AM133" s="10">
        <f>IFERROR(ABS(AB127),"")</f>
        <v>0</v>
      </c>
    </row>
    <row r="134" spans="1:39" ht="30" customHeight="1">
      <c r="A134" s="8">
        <f>IF('2-定性盤查'!A135&lt;&gt;"",'2-定性盤查'!A135,"")</f>
        <v>0</v>
      </c>
      <c r="B134" s="8">
        <f>IF('2-定性盤查'!B135&lt;&gt;"",'2-定性盤查'!B135,"")</f>
        <v>0</v>
      </c>
      <c r="C134" s="8">
        <f>IF('2-定性盤查'!C135&lt;&gt;"",'2-定性盤查'!C135,"")</f>
        <v>0</v>
      </c>
      <c r="D134" s="8">
        <f>IF('2-定性盤查'!D135&lt;&gt;"",'2-定性盤查'!D135,"")</f>
        <v>0</v>
      </c>
      <c r="E134" s="8">
        <f>IF('2-定性盤查'!E135&lt;&gt;"",'2-定性盤查'!E135,"")</f>
        <v>0</v>
      </c>
      <c r="F134" s="8">
        <f>IF('2-定性盤查'!F135&lt;&gt;"",'2-定性盤查'!F135,"")</f>
        <v>0</v>
      </c>
      <c r="G134" s="8">
        <f>IF('2-定性盤查'!G135&lt;&gt;"",'2-定性盤查'!G135,"")</f>
        <v>0</v>
      </c>
      <c r="H134" s="11" t="s">
        <v>422</v>
      </c>
      <c r="I134" s="11" t="s">
        <v>435</v>
      </c>
      <c r="J134" s="8">
        <f>IF('2-定性盤查'!X135&lt;&gt;"",IF('2-定性盤查'!X135&lt;&gt;0,'2-定性盤查'!X135,""),"")</f>
        <v>0</v>
      </c>
      <c r="K134" s="15">
        <f>'3.1-排放係數'!F134</f>
        <v>0</v>
      </c>
      <c r="L134" s="11">
        <f>'3.1-排放係數'!G134</f>
        <v>0</v>
      </c>
      <c r="M134" s="16">
        <f>IF(J134="","",H134*K134)</f>
        <v>0</v>
      </c>
      <c r="N134" s="11">
        <f>'附表二、含氟氣體之GWP值'!G3</f>
        <v>0</v>
      </c>
      <c r="O134" s="16">
        <f>IF(M134="","",M134*N134)</f>
        <v>0</v>
      </c>
      <c r="P134" s="8">
        <f>IF('2-定性盤查'!Y135&lt;&gt;"",IF('2-定性盤查'!Y135&lt;&gt;0,'2-定性盤查'!Y135,""),"")</f>
        <v>0</v>
      </c>
      <c r="Q134" s="15">
        <f>IF('3.1-排放係數'!J134="", "", '3.1-排放係數'!J134)</f>
        <v>0</v>
      </c>
      <c r="R134" s="11">
        <f>IF(Q134="","",'3.1-排放係數'!K134)</f>
        <v>0</v>
      </c>
      <c r="S134" s="16">
        <f>IF(P134="","",H134*Q134)</f>
        <v>0</v>
      </c>
      <c r="T134" s="11">
        <f>IF(S134="", "", '附表二、含氟氣體之GWP值'!G4)</f>
        <v>0</v>
      </c>
      <c r="U134" s="16">
        <f>IF(S134="","",S134*T134)</f>
        <v>0</v>
      </c>
      <c r="V134" s="8">
        <f>IF('2-定性盤查'!Z135&lt;&gt;"",IF('2-定性盤查'!Z135&lt;&gt;0,'2-定性盤查'!Z135,""),"")</f>
        <v>0</v>
      </c>
      <c r="W134" s="15">
        <f>IF('3.1-排放係數'!N134 ="", "", '3.1-排放係數'!N134)</f>
        <v>0</v>
      </c>
      <c r="X134" s="11">
        <f>IF(W134="","",'3.1-排放係數'!O134)</f>
        <v>0</v>
      </c>
      <c r="Y134" s="16">
        <f>IF(V134="","",H134*W134)</f>
        <v>0</v>
      </c>
      <c r="Z134" s="11">
        <f>IF(Y134="", "", '附表二、含氟氣體之GWP值'!G5)</f>
        <v>0</v>
      </c>
      <c r="AA134" s="16">
        <f>IF(Y134="","",Y134*Z134)</f>
        <v>0</v>
      </c>
      <c r="AB134" s="16">
        <f>IF('2-定性盤查'!E135="是",IF(J134="CO2",SUM(U134,AA134),SUM(O134,U134,AA134)),IF(SUM(O134,U134,AA134)&lt;&gt;0,SUM(O134,U134,AA134),0))</f>
        <v>0</v>
      </c>
      <c r="AC134" s="16">
        <f>IF('2-定性盤查'!E135="是",IF(J134="CO2",O134,""),"")</f>
        <v>0</v>
      </c>
      <c r="AD134" s="17">
        <f>IF(AB134&lt;&gt;"",AB134/'6-彙總表'!$J$5,"")</f>
        <v>0</v>
      </c>
      <c r="AE134" s="10">
        <f>F128&amp;J128&amp;E128</f>
        <v>0</v>
      </c>
      <c r="AF134" s="10">
        <f>F128&amp;J128</f>
        <v>0</v>
      </c>
      <c r="AG134" s="10">
        <f>F128&amp;P128</f>
        <v>0</v>
      </c>
      <c r="AH134" s="10">
        <f>F128&amp;V128</f>
        <v>0</v>
      </c>
      <c r="AI134" s="10">
        <f>F128&amp;G128</f>
        <v>0</v>
      </c>
      <c r="AJ134" s="10">
        <f>F128&amp;G128</f>
        <v>0</v>
      </c>
      <c r="AK134" s="10">
        <f>F128&amp;G128</f>
        <v>0</v>
      </c>
      <c r="AL134" s="10">
        <f>F128&amp;J128&amp;G128&amp;E128</f>
        <v>0</v>
      </c>
      <c r="AM134" s="10">
        <f>IFERROR(ABS(AB128),"")</f>
        <v>0</v>
      </c>
    </row>
    <row r="135" spans="1:39" ht="30" customHeight="1">
      <c r="A135" s="8">
        <f>IF('2-定性盤查'!A136&lt;&gt;"",'2-定性盤查'!A136,"")</f>
        <v>0</v>
      </c>
      <c r="B135" s="8">
        <f>IF('2-定性盤查'!B136&lt;&gt;"",'2-定性盤查'!B136,"")</f>
        <v>0</v>
      </c>
      <c r="C135" s="8">
        <f>IF('2-定性盤查'!C136&lt;&gt;"",'2-定性盤查'!C136,"")</f>
        <v>0</v>
      </c>
      <c r="D135" s="8">
        <f>IF('2-定性盤查'!D136&lt;&gt;"",'2-定性盤查'!D136,"")</f>
        <v>0</v>
      </c>
      <c r="E135" s="8">
        <f>IF('2-定性盤查'!E136&lt;&gt;"",'2-定性盤查'!E136,"")</f>
        <v>0</v>
      </c>
      <c r="F135" s="8">
        <f>IF('2-定性盤查'!F136&lt;&gt;"",'2-定性盤查'!F136,"")</f>
        <v>0</v>
      </c>
      <c r="G135" s="8">
        <f>IF('2-定性盤查'!G136&lt;&gt;"",'2-定性盤查'!G136,"")</f>
        <v>0</v>
      </c>
      <c r="H135" s="11" t="s">
        <v>431</v>
      </c>
      <c r="I135" s="11" t="s">
        <v>470</v>
      </c>
      <c r="J135" s="8">
        <f>IF('2-定性盤查'!X136&lt;&gt;"",IF('2-定性盤查'!X136&lt;&gt;0,'2-定性盤查'!X136,""),"")</f>
        <v>0</v>
      </c>
      <c r="K135" s="15">
        <f>'3.1-排放係數'!F135</f>
        <v>0</v>
      </c>
      <c r="L135" s="11">
        <f>'3.1-排放係數'!G135</f>
        <v>0</v>
      </c>
      <c r="M135" s="16">
        <f>IF(J135="","",H135*K135)</f>
        <v>0</v>
      </c>
      <c r="N135" s="11">
        <f>'附表二、含氟氣體之GWP值'!G3</f>
        <v>0</v>
      </c>
      <c r="O135" s="16">
        <f>IF(M135="","",M135*N135)</f>
        <v>0</v>
      </c>
      <c r="P135" s="8">
        <f>IF('2-定性盤查'!Y136&lt;&gt;"",IF('2-定性盤查'!Y136&lt;&gt;0,'2-定性盤查'!Y136,""),"")</f>
        <v>0</v>
      </c>
      <c r="Q135" s="15">
        <f>IF('3.1-排放係數'!J135="", "", '3.1-排放係數'!J135)</f>
        <v>0</v>
      </c>
      <c r="R135" s="11">
        <f>IF(Q135="","",'3.1-排放係數'!K135)</f>
        <v>0</v>
      </c>
      <c r="S135" s="16">
        <f>IF(P135="","",H135*Q135)</f>
        <v>0</v>
      </c>
      <c r="T135" s="11">
        <f>IF(S135="", "", '附表二、含氟氣體之GWP值'!G4)</f>
        <v>0</v>
      </c>
      <c r="U135" s="16">
        <f>IF(S135="","",S135*T135)</f>
        <v>0</v>
      </c>
      <c r="V135" s="8">
        <f>IF('2-定性盤查'!Z136&lt;&gt;"",IF('2-定性盤查'!Z136&lt;&gt;0,'2-定性盤查'!Z136,""),"")</f>
        <v>0</v>
      </c>
      <c r="W135" s="15">
        <f>IF('3.1-排放係數'!N135 ="", "", '3.1-排放係數'!N135)</f>
        <v>0</v>
      </c>
      <c r="X135" s="11">
        <f>IF(W135="","",'3.1-排放係數'!O135)</f>
        <v>0</v>
      </c>
      <c r="Y135" s="16">
        <f>IF(V135="","",H135*W135)</f>
        <v>0</v>
      </c>
      <c r="Z135" s="11">
        <f>IF(Y135="", "", '附表二、含氟氣體之GWP值'!G5)</f>
        <v>0</v>
      </c>
      <c r="AA135" s="16">
        <f>IF(Y135="","",Y135*Z135)</f>
        <v>0</v>
      </c>
      <c r="AB135" s="16">
        <f>IF('2-定性盤查'!E136="是",IF(J135="CO2",SUM(U135,AA135),SUM(O135,U135,AA135)),IF(SUM(O135,U135,AA135)&lt;&gt;0,SUM(O135,U135,AA135),0))</f>
        <v>0</v>
      </c>
      <c r="AC135" s="16">
        <f>IF('2-定性盤查'!E136="是",IF(J135="CO2",O135,""),"")</f>
        <v>0</v>
      </c>
      <c r="AD135" s="17">
        <f>IF(AB135&lt;&gt;"",AB135/'6-彙總表'!$J$5,"")</f>
        <v>0</v>
      </c>
      <c r="AE135" s="10">
        <f>F129&amp;J129&amp;E129</f>
        <v>0</v>
      </c>
      <c r="AF135" s="10">
        <f>F129&amp;J129</f>
        <v>0</v>
      </c>
      <c r="AG135" s="10">
        <f>F129&amp;P129</f>
        <v>0</v>
      </c>
      <c r="AH135" s="10">
        <f>F129&amp;V129</f>
        <v>0</v>
      </c>
      <c r="AI135" s="10">
        <f>F129&amp;G129</f>
        <v>0</v>
      </c>
      <c r="AJ135" s="10">
        <f>F129&amp;G129</f>
        <v>0</v>
      </c>
      <c r="AK135" s="10">
        <f>F129&amp;G129</f>
        <v>0</v>
      </c>
      <c r="AL135" s="10">
        <f>F129&amp;J129&amp;G129&amp;E129</f>
        <v>0</v>
      </c>
      <c r="AM135" s="10">
        <f>IFERROR(ABS(AB129),"")</f>
        <v>0</v>
      </c>
    </row>
    <row r="136" spans="1:39" ht="30" customHeight="1">
      <c r="A136" s="8">
        <f>IF('2-定性盤查'!A137&lt;&gt;"",'2-定性盤查'!A137,"")</f>
        <v>0</v>
      </c>
      <c r="B136" s="8">
        <f>IF('2-定性盤查'!B137&lt;&gt;"",'2-定性盤查'!B137,"")</f>
        <v>0</v>
      </c>
      <c r="C136" s="8">
        <f>IF('2-定性盤查'!C137&lt;&gt;"",'2-定性盤查'!C137,"")</f>
        <v>0</v>
      </c>
      <c r="D136" s="8">
        <f>IF('2-定性盤查'!D137&lt;&gt;"",'2-定性盤查'!D137,"")</f>
        <v>0</v>
      </c>
      <c r="E136" s="8">
        <f>IF('2-定性盤查'!E137&lt;&gt;"",'2-定性盤查'!E137,"")</f>
        <v>0</v>
      </c>
      <c r="F136" s="8">
        <f>IF('2-定性盤查'!F137&lt;&gt;"",'2-定性盤查'!F137,"")</f>
        <v>0</v>
      </c>
      <c r="G136" s="8">
        <f>IF('2-定性盤查'!G137&lt;&gt;"",'2-定性盤查'!G137,"")</f>
        <v>0</v>
      </c>
      <c r="H136" s="11" t="s">
        <v>431</v>
      </c>
      <c r="I136" s="11" t="s">
        <v>449</v>
      </c>
      <c r="J136" s="8">
        <f>IF('2-定性盤查'!X137&lt;&gt;"",IF('2-定性盤查'!X137&lt;&gt;0,'2-定性盤查'!X137,""),"")</f>
        <v>0</v>
      </c>
      <c r="K136" s="15">
        <f>'3.1-排放係數'!F136</f>
        <v>0</v>
      </c>
      <c r="L136" s="11">
        <f>'3.1-排放係數'!G136</f>
        <v>0</v>
      </c>
      <c r="M136" s="16">
        <f>IF(J136="","",H136*K136)</f>
        <v>0</v>
      </c>
      <c r="N136" s="11">
        <f>'附表二、含氟氣體之GWP值'!G3</f>
        <v>0</v>
      </c>
      <c r="O136" s="16">
        <f>IF(M136="","",M136*N136)</f>
        <v>0</v>
      </c>
      <c r="P136" s="8">
        <f>IF('2-定性盤查'!Y137&lt;&gt;"",IF('2-定性盤查'!Y137&lt;&gt;0,'2-定性盤查'!Y137,""),"")</f>
        <v>0</v>
      </c>
      <c r="Q136" s="15">
        <f>IF('3.1-排放係數'!J136="", "", '3.1-排放係數'!J136)</f>
        <v>0</v>
      </c>
      <c r="R136" s="11">
        <f>IF(Q136="","",'3.1-排放係數'!K136)</f>
        <v>0</v>
      </c>
      <c r="S136" s="16">
        <f>IF(P136="","",H136*Q136)</f>
        <v>0</v>
      </c>
      <c r="T136" s="11">
        <f>IF(S136="", "", '附表二、含氟氣體之GWP值'!G4)</f>
        <v>0</v>
      </c>
      <c r="U136" s="16">
        <f>IF(S136="","",S136*T136)</f>
        <v>0</v>
      </c>
      <c r="V136" s="8">
        <f>IF('2-定性盤查'!Z137&lt;&gt;"",IF('2-定性盤查'!Z137&lt;&gt;0,'2-定性盤查'!Z137,""),"")</f>
        <v>0</v>
      </c>
      <c r="W136" s="15">
        <f>IF('3.1-排放係數'!N136 ="", "", '3.1-排放係數'!N136)</f>
        <v>0</v>
      </c>
      <c r="X136" s="11">
        <f>IF(W136="","",'3.1-排放係數'!O136)</f>
        <v>0</v>
      </c>
      <c r="Y136" s="16">
        <f>IF(V136="","",H136*W136)</f>
        <v>0</v>
      </c>
      <c r="Z136" s="11">
        <f>IF(Y136="", "", '附表二、含氟氣體之GWP值'!G5)</f>
        <v>0</v>
      </c>
      <c r="AA136" s="16">
        <f>IF(Y136="","",Y136*Z136)</f>
        <v>0</v>
      </c>
      <c r="AB136" s="16">
        <f>IF('2-定性盤查'!E137="是",IF(J136="CO2",SUM(U136,AA136),SUM(O136,U136,AA136)),IF(SUM(O136,U136,AA136)&lt;&gt;0,SUM(O136,U136,AA136),0))</f>
        <v>0</v>
      </c>
      <c r="AC136" s="16">
        <f>IF('2-定性盤查'!E137="是",IF(J136="CO2",O136,""),"")</f>
        <v>0</v>
      </c>
      <c r="AD136" s="17">
        <f>IF(AB136&lt;&gt;"",AB136/'6-彙總表'!$J$5,"")</f>
        <v>0</v>
      </c>
      <c r="AE136" s="10">
        <f>F130&amp;J130&amp;E130</f>
        <v>0</v>
      </c>
      <c r="AF136" s="10">
        <f>F130&amp;J130</f>
        <v>0</v>
      </c>
      <c r="AG136" s="10">
        <f>F130&amp;P130</f>
        <v>0</v>
      </c>
      <c r="AH136" s="10">
        <f>F130&amp;V130</f>
        <v>0</v>
      </c>
      <c r="AI136" s="10">
        <f>F130&amp;G130</f>
        <v>0</v>
      </c>
      <c r="AJ136" s="10">
        <f>F130&amp;G130</f>
        <v>0</v>
      </c>
      <c r="AK136" s="10">
        <f>F130&amp;G130</f>
        <v>0</v>
      </c>
      <c r="AL136" s="10">
        <f>F130&amp;J130&amp;G130&amp;E130</f>
        <v>0</v>
      </c>
      <c r="AM136" s="10">
        <f>IFERROR(ABS(AB130),"")</f>
        <v>0</v>
      </c>
    </row>
    <row r="137" spans="1:39" ht="30" customHeight="1">
      <c r="A137" s="8">
        <f>IF('2-定性盤查'!A138&lt;&gt;"",'2-定性盤查'!A138,"")</f>
        <v>0</v>
      </c>
      <c r="B137" s="8">
        <f>IF('2-定性盤查'!B138&lt;&gt;"",'2-定性盤查'!B138,"")</f>
        <v>0</v>
      </c>
      <c r="C137" s="8">
        <f>IF('2-定性盤查'!C138&lt;&gt;"",'2-定性盤查'!C138,"")</f>
        <v>0</v>
      </c>
      <c r="D137" s="8">
        <f>IF('2-定性盤查'!D138&lt;&gt;"",'2-定性盤查'!D138,"")</f>
        <v>0</v>
      </c>
      <c r="E137" s="8">
        <f>IF('2-定性盤查'!E138&lt;&gt;"",'2-定性盤查'!E138,"")</f>
        <v>0</v>
      </c>
      <c r="F137" s="8">
        <f>IF('2-定性盤查'!F138&lt;&gt;"",'2-定性盤查'!F138,"")</f>
        <v>0</v>
      </c>
      <c r="G137" s="8">
        <f>IF('2-定性盤查'!G138&lt;&gt;"",'2-定性盤查'!G138,"")</f>
        <v>0</v>
      </c>
      <c r="H137" s="11" t="s">
        <v>431</v>
      </c>
      <c r="I137" s="11" t="s">
        <v>449</v>
      </c>
      <c r="J137" s="8">
        <f>IF('2-定性盤查'!X138&lt;&gt;"",IF('2-定性盤查'!X138&lt;&gt;0,'2-定性盤查'!X138,""),"")</f>
        <v>0</v>
      </c>
      <c r="K137" s="15">
        <f>'3.1-排放係數'!F137</f>
        <v>0</v>
      </c>
      <c r="L137" s="11">
        <f>'3.1-排放係數'!G137</f>
        <v>0</v>
      </c>
      <c r="M137" s="16">
        <f>IF(J137="","",H137*K137)</f>
        <v>0</v>
      </c>
      <c r="N137" s="11">
        <f>'附表二、含氟氣體之GWP值'!G3</f>
        <v>0</v>
      </c>
      <c r="O137" s="16">
        <f>IF(M137="","",M137*N137)</f>
        <v>0</v>
      </c>
      <c r="P137" s="8">
        <f>IF('2-定性盤查'!Y138&lt;&gt;"",IF('2-定性盤查'!Y138&lt;&gt;0,'2-定性盤查'!Y138,""),"")</f>
        <v>0</v>
      </c>
      <c r="Q137" s="15">
        <f>IF('3.1-排放係數'!J137="", "", '3.1-排放係數'!J137)</f>
        <v>0</v>
      </c>
      <c r="R137" s="11">
        <f>IF(Q137="","",'3.1-排放係數'!K137)</f>
        <v>0</v>
      </c>
      <c r="S137" s="16">
        <f>IF(P137="","",H137*Q137)</f>
        <v>0</v>
      </c>
      <c r="T137" s="11">
        <f>IF(S137="", "", '附表二、含氟氣體之GWP值'!G4)</f>
        <v>0</v>
      </c>
      <c r="U137" s="16">
        <f>IF(S137="","",S137*T137)</f>
        <v>0</v>
      </c>
      <c r="V137" s="8">
        <f>IF('2-定性盤查'!Z138&lt;&gt;"",IF('2-定性盤查'!Z138&lt;&gt;0,'2-定性盤查'!Z138,""),"")</f>
        <v>0</v>
      </c>
      <c r="W137" s="15">
        <f>IF('3.1-排放係數'!N137 ="", "", '3.1-排放係數'!N137)</f>
        <v>0</v>
      </c>
      <c r="X137" s="11">
        <f>IF(W137="","",'3.1-排放係數'!O137)</f>
        <v>0</v>
      </c>
      <c r="Y137" s="16">
        <f>IF(V137="","",H137*W137)</f>
        <v>0</v>
      </c>
      <c r="Z137" s="11">
        <f>IF(Y137="", "", '附表二、含氟氣體之GWP值'!G5)</f>
        <v>0</v>
      </c>
      <c r="AA137" s="16">
        <f>IF(Y137="","",Y137*Z137)</f>
        <v>0</v>
      </c>
      <c r="AB137" s="16">
        <f>IF('2-定性盤查'!E138="是",IF(J137="CO2",SUM(U137,AA137),SUM(O137,U137,AA137)),IF(SUM(O137,U137,AA137)&lt;&gt;0,SUM(O137,U137,AA137),0))</f>
        <v>0</v>
      </c>
      <c r="AC137" s="16">
        <f>IF('2-定性盤查'!E138="是",IF(J137="CO2",O137,""),"")</f>
        <v>0</v>
      </c>
      <c r="AD137" s="17">
        <f>IF(AB137&lt;&gt;"",AB137/'6-彙總表'!$J$5,"")</f>
        <v>0</v>
      </c>
      <c r="AE137" s="10">
        <f>F131&amp;J131&amp;E131</f>
        <v>0</v>
      </c>
      <c r="AF137" s="10">
        <f>F131&amp;J131</f>
        <v>0</v>
      </c>
      <c r="AG137" s="10">
        <f>F131&amp;P131</f>
        <v>0</v>
      </c>
      <c r="AH137" s="10">
        <f>F131&amp;V131</f>
        <v>0</v>
      </c>
      <c r="AI137" s="10">
        <f>F131&amp;G131</f>
        <v>0</v>
      </c>
      <c r="AJ137" s="10">
        <f>F131&amp;G131</f>
        <v>0</v>
      </c>
      <c r="AK137" s="10">
        <f>F131&amp;G131</f>
        <v>0</v>
      </c>
      <c r="AL137" s="10">
        <f>F131&amp;J131&amp;G131&amp;E131</f>
        <v>0</v>
      </c>
      <c r="AM137" s="10">
        <f>IFERROR(ABS(AB131),"")</f>
        <v>0</v>
      </c>
    </row>
    <row r="138" spans="1:39" ht="30" customHeight="1">
      <c r="A138" s="8">
        <f>IF('2-定性盤查'!A139&lt;&gt;"",'2-定性盤查'!A139,"")</f>
        <v>0</v>
      </c>
      <c r="B138" s="8">
        <f>IF('2-定性盤查'!B139&lt;&gt;"",'2-定性盤查'!B139,"")</f>
        <v>0</v>
      </c>
      <c r="C138" s="8">
        <f>IF('2-定性盤查'!C139&lt;&gt;"",'2-定性盤查'!C139,"")</f>
        <v>0</v>
      </c>
      <c r="D138" s="8">
        <f>IF('2-定性盤查'!D139&lt;&gt;"",'2-定性盤查'!D139,"")</f>
        <v>0</v>
      </c>
      <c r="E138" s="8">
        <f>IF('2-定性盤查'!E139&lt;&gt;"",'2-定性盤查'!E139,"")</f>
        <v>0</v>
      </c>
      <c r="F138" s="8">
        <f>IF('2-定性盤查'!F139&lt;&gt;"",'2-定性盤查'!F139,"")</f>
        <v>0</v>
      </c>
      <c r="G138" s="8">
        <f>IF('2-定性盤查'!G139&lt;&gt;"",'2-定性盤查'!G139,"")</f>
        <v>0</v>
      </c>
      <c r="H138" s="11" t="s">
        <v>431</v>
      </c>
      <c r="I138" s="11" t="s">
        <v>470</v>
      </c>
      <c r="J138" s="8">
        <f>IF('2-定性盤查'!X139&lt;&gt;"",IF('2-定性盤查'!X139&lt;&gt;0,'2-定性盤查'!X139,""),"")</f>
        <v>0</v>
      </c>
      <c r="K138" s="15">
        <f>'3.1-排放係數'!F138</f>
        <v>0</v>
      </c>
      <c r="L138" s="11">
        <f>'3.1-排放係數'!G138</f>
        <v>0</v>
      </c>
      <c r="M138" s="16">
        <f>IF(J138="","",H138*K138)</f>
        <v>0</v>
      </c>
      <c r="N138" s="11">
        <f>'附表二、含氟氣體之GWP值'!G3</f>
        <v>0</v>
      </c>
      <c r="O138" s="16">
        <f>IF(M138="","",M138*N138)</f>
        <v>0</v>
      </c>
      <c r="P138" s="8">
        <f>IF('2-定性盤查'!Y139&lt;&gt;"",IF('2-定性盤查'!Y139&lt;&gt;0,'2-定性盤查'!Y139,""),"")</f>
        <v>0</v>
      </c>
      <c r="Q138" s="15">
        <f>IF('3.1-排放係數'!J138="", "", '3.1-排放係數'!J138)</f>
        <v>0</v>
      </c>
      <c r="R138" s="11">
        <f>IF(Q138="","",'3.1-排放係數'!K138)</f>
        <v>0</v>
      </c>
      <c r="S138" s="16">
        <f>IF(P138="","",H138*Q138)</f>
        <v>0</v>
      </c>
      <c r="T138" s="11">
        <f>IF(S138="", "", '附表二、含氟氣體之GWP值'!G4)</f>
        <v>0</v>
      </c>
      <c r="U138" s="16">
        <f>IF(S138="","",S138*T138)</f>
        <v>0</v>
      </c>
      <c r="V138" s="8">
        <f>IF('2-定性盤查'!Z139&lt;&gt;"",IF('2-定性盤查'!Z139&lt;&gt;0,'2-定性盤查'!Z139,""),"")</f>
        <v>0</v>
      </c>
      <c r="W138" s="15">
        <f>IF('3.1-排放係數'!N138 ="", "", '3.1-排放係數'!N138)</f>
        <v>0</v>
      </c>
      <c r="X138" s="11">
        <f>IF(W138="","",'3.1-排放係數'!O138)</f>
        <v>0</v>
      </c>
      <c r="Y138" s="16">
        <f>IF(V138="","",H138*W138)</f>
        <v>0</v>
      </c>
      <c r="Z138" s="11">
        <f>IF(Y138="", "", '附表二、含氟氣體之GWP值'!G5)</f>
        <v>0</v>
      </c>
      <c r="AA138" s="16">
        <f>IF(Y138="","",Y138*Z138)</f>
        <v>0</v>
      </c>
      <c r="AB138" s="16">
        <f>IF('2-定性盤查'!E139="是",IF(J138="CO2",SUM(U138,AA138),SUM(O138,U138,AA138)),IF(SUM(O138,U138,AA138)&lt;&gt;0,SUM(O138,U138,AA138),0))</f>
        <v>0</v>
      </c>
      <c r="AC138" s="16">
        <f>IF('2-定性盤查'!E139="是",IF(J138="CO2",O138,""),"")</f>
        <v>0</v>
      </c>
      <c r="AD138" s="17">
        <f>IF(AB138&lt;&gt;"",AB138/'6-彙總表'!$J$5,"")</f>
        <v>0</v>
      </c>
      <c r="AE138" s="10">
        <f>F132&amp;J132&amp;E132</f>
        <v>0</v>
      </c>
      <c r="AF138" s="10">
        <f>F132&amp;J132</f>
        <v>0</v>
      </c>
      <c r="AG138" s="10">
        <f>F132&amp;P132</f>
        <v>0</v>
      </c>
      <c r="AH138" s="10">
        <f>F132&amp;V132</f>
        <v>0</v>
      </c>
      <c r="AI138" s="10">
        <f>F132&amp;G132</f>
        <v>0</v>
      </c>
      <c r="AJ138" s="10">
        <f>F132&amp;G132</f>
        <v>0</v>
      </c>
      <c r="AK138" s="10">
        <f>F132&amp;G132</f>
        <v>0</v>
      </c>
      <c r="AL138" s="10">
        <f>F132&amp;J132&amp;G132&amp;E132</f>
        <v>0</v>
      </c>
      <c r="AM138" s="10">
        <f>IFERROR(ABS(AB132),"")</f>
        <v>0</v>
      </c>
    </row>
    <row r="139" spans="1:39" ht="30" customHeight="1">
      <c r="A139" s="8">
        <f>IF('2-定性盤查'!A140&lt;&gt;"",'2-定性盤查'!A140,"")</f>
        <v>0</v>
      </c>
      <c r="B139" s="8">
        <f>IF('2-定性盤查'!B140&lt;&gt;"",'2-定性盤查'!B140,"")</f>
        <v>0</v>
      </c>
      <c r="C139" s="8">
        <f>IF('2-定性盤查'!C140&lt;&gt;"",'2-定性盤查'!C140,"")</f>
        <v>0</v>
      </c>
      <c r="D139" s="8">
        <f>IF('2-定性盤查'!D140&lt;&gt;"",'2-定性盤查'!D140,"")</f>
        <v>0</v>
      </c>
      <c r="E139" s="8">
        <f>IF('2-定性盤查'!E140&lt;&gt;"",'2-定性盤查'!E140,"")</f>
        <v>0</v>
      </c>
      <c r="F139" s="8">
        <f>IF('2-定性盤查'!F140&lt;&gt;"",'2-定性盤查'!F140,"")</f>
        <v>0</v>
      </c>
      <c r="G139" s="8">
        <f>IF('2-定性盤查'!G140&lt;&gt;"",'2-定性盤查'!G140,"")</f>
        <v>0</v>
      </c>
      <c r="H139" s="11" t="s">
        <v>429</v>
      </c>
      <c r="I139" s="11" t="s">
        <v>468</v>
      </c>
      <c r="J139" s="8">
        <f>IF('2-定性盤查'!X140&lt;&gt;"",IF('2-定性盤查'!X140&lt;&gt;0,'2-定性盤查'!X140,""),"")</f>
        <v>0</v>
      </c>
      <c r="K139" s="15">
        <f>'3.1-排放係數'!F139</f>
        <v>0</v>
      </c>
      <c r="L139" s="11">
        <f>'3.1-排放係數'!G139</f>
        <v>0</v>
      </c>
      <c r="M139" s="16">
        <f>IF(J139="","",H139*K139)</f>
        <v>0</v>
      </c>
      <c r="N139" s="11">
        <f>'附表二、含氟氣體之GWP值'!G3</f>
        <v>0</v>
      </c>
      <c r="O139" s="16">
        <f>IF(M139="","",M139*N139)</f>
        <v>0</v>
      </c>
      <c r="P139" s="8">
        <f>IF('2-定性盤查'!Y140&lt;&gt;"",IF('2-定性盤查'!Y140&lt;&gt;0,'2-定性盤查'!Y140,""),"")</f>
        <v>0</v>
      </c>
      <c r="Q139" s="15">
        <f>IF('3.1-排放係數'!J139="", "", '3.1-排放係數'!J139)</f>
        <v>0</v>
      </c>
      <c r="R139" s="11">
        <f>IF(Q139="","",'3.1-排放係數'!K139)</f>
        <v>0</v>
      </c>
      <c r="S139" s="16">
        <f>IF(P139="","",H139*Q139)</f>
        <v>0</v>
      </c>
      <c r="T139" s="11">
        <f>IF(S139="", "", '附表二、含氟氣體之GWP值'!G4)</f>
        <v>0</v>
      </c>
      <c r="U139" s="16">
        <f>IF(S139="","",S139*T139)</f>
        <v>0</v>
      </c>
      <c r="V139" s="8">
        <f>IF('2-定性盤查'!Z140&lt;&gt;"",IF('2-定性盤查'!Z140&lt;&gt;0,'2-定性盤查'!Z140,""),"")</f>
        <v>0</v>
      </c>
      <c r="W139" s="15">
        <f>IF('3.1-排放係數'!N139 ="", "", '3.1-排放係數'!N139)</f>
        <v>0</v>
      </c>
      <c r="X139" s="11">
        <f>IF(W139="","",'3.1-排放係數'!O139)</f>
        <v>0</v>
      </c>
      <c r="Y139" s="16">
        <f>IF(V139="","",H139*W139)</f>
        <v>0</v>
      </c>
      <c r="Z139" s="11">
        <f>IF(Y139="", "", '附表二、含氟氣體之GWP值'!G5)</f>
        <v>0</v>
      </c>
      <c r="AA139" s="16">
        <f>IF(Y139="","",Y139*Z139)</f>
        <v>0</v>
      </c>
      <c r="AB139" s="16">
        <f>IF('2-定性盤查'!E140="是",IF(J139="CO2",SUM(U139,AA139),SUM(O139,U139,AA139)),IF(SUM(O139,U139,AA139)&lt;&gt;0,SUM(O139,U139,AA139),0))</f>
        <v>0</v>
      </c>
      <c r="AC139" s="16">
        <f>IF('2-定性盤查'!E140="是",IF(J139="CO2",O139,""),"")</f>
        <v>0</v>
      </c>
      <c r="AD139" s="17">
        <f>IF(AB139&lt;&gt;"",AB139/'6-彙總表'!$J$5,"")</f>
        <v>0</v>
      </c>
      <c r="AE139" s="10">
        <f>F133&amp;J133&amp;E133</f>
        <v>0</v>
      </c>
      <c r="AF139" s="10">
        <f>F133&amp;J133</f>
        <v>0</v>
      </c>
      <c r="AG139" s="10">
        <f>F133&amp;P133</f>
        <v>0</v>
      </c>
      <c r="AH139" s="10">
        <f>F133&amp;V133</f>
        <v>0</v>
      </c>
      <c r="AI139" s="10">
        <f>F133&amp;G133</f>
        <v>0</v>
      </c>
      <c r="AJ139" s="10">
        <f>F133&amp;G133</f>
        <v>0</v>
      </c>
      <c r="AK139" s="10">
        <f>F133&amp;G133</f>
        <v>0</v>
      </c>
      <c r="AL139" s="10">
        <f>F133&amp;J133&amp;G133&amp;E133</f>
        <v>0</v>
      </c>
      <c r="AM139" s="10">
        <f>IFERROR(ABS(AB133),"")</f>
        <v>0</v>
      </c>
    </row>
    <row r="140" spans="1:39" ht="30" customHeight="1">
      <c r="A140" s="8">
        <f>IF('2-定性盤查'!A141&lt;&gt;"",'2-定性盤查'!A141,"")</f>
        <v>0</v>
      </c>
      <c r="B140" s="8">
        <f>IF('2-定性盤查'!B141&lt;&gt;"",'2-定性盤查'!B141,"")</f>
        <v>0</v>
      </c>
      <c r="C140" s="8">
        <f>IF('2-定性盤查'!C141&lt;&gt;"",'2-定性盤查'!C141,"")</f>
        <v>0</v>
      </c>
      <c r="D140" s="8">
        <f>IF('2-定性盤查'!D141&lt;&gt;"",'2-定性盤查'!D141,"")</f>
        <v>0</v>
      </c>
      <c r="E140" s="8">
        <f>IF('2-定性盤查'!E141&lt;&gt;"",'2-定性盤查'!E141,"")</f>
        <v>0</v>
      </c>
      <c r="F140" s="8">
        <f>IF('2-定性盤查'!F141&lt;&gt;"",'2-定性盤查'!F141,"")</f>
        <v>0</v>
      </c>
      <c r="G140" s="8">
        <f>IF('2-定性盤查'!G141&lt;&gt;"",'2-定性盤查'!G141,"")</f>
        <v>0</v>
      </c>
      <c r="H140" s="11" t="s">
        <v>431</v>
      </c>
      <c r="I140" s="11" t="s">
        <v>470</v>
      </c>
      <c r="J140" s="8">
        <f>IF('2-定性盤查'!X141&lt;&gt;"",IF('2-定性盤查'!X141&lt;&gt;0,'2-定性盤查'!X141,""),"")</f>
        <v>0</v>
      </c>
      <c r="K140" s="15">
        <f>'3.1-排放係數'!F140</f>
        <v>0</v>
      </c>
      <c r="L140" s="11">
        <f>'3.1-排放係數'!G140</f>
        <v>0</v>
      </c>
      <c r="M140" s="16">
        <f>IF(J140="","",H140*K140)</f>
        <v>0</v>
      </c>
      <c r="N140" s="11">
        <f>'附表二、含氟氣體之GWP值'!G3</f>
        <v>0</v>
      </c>
      <c r="O140" s="16">
        <f>IF(M140="","",M140*N140)</f>
        <v>0</v>
      </c>
      <c r="P140" s="8">
        <f>IF('2-定性盤查'!Y141&lt;&gt;"",IF('2-定性盤查'!Y141&lt;&gt;0,'2-定性盤查'!Y141,""),"")</f>
        <v>0</v>
      </c>
      <c r="Q140" s="15">
        <f>IF('3.1-排放係數'!J140="", "", '3.1-排放係數'!J140)</f>
        <v>0</v>
      </c>
      <c r="R140" s="11">
        <f>IF(Q140="","",'3.1-排放係數'!K140)</f>
        <v>0</v>
      </c>
      <c r="S140" s="16">
        <f>IF(P140="","",H140*Q140)</f>
        <v>0</v>
      </c>
      <c r="T140" s="11">
        <f>IF(S140="", "", '附表二、含氟氣體之GWP值'!G4)</f>
        <v>0</v>
      </c>
      <c r="U140" s="16">
        <f>IF(S140="","",S140*T140)</f>
        <v>0</v>
      </c>
      <c r="V140" s="8">
        <f>IF('2-定性盤查'!Z141&lt;&gt;"",IF('2-定性盤查'!Z141&lt;&gt;0,'2-定性盤查'!Z141,""),"")</f>
        <v>0</v>
      </c>
      <c r="W140" s="15">
        <f>IF('3.1-排放係數'!N140 ="", "", '3.1-排放係數'!N140)</f>
        <v>0</v>
      </c>
      <c r="X140" s="11">
        <f>IF(W140="","",'3.1-排放係數'!O140)</f>
        <v>0</v>
      </c>
      <c r="Y140" s="16">
        <f>IF(V140="","",H140*W140)</f>
        <v>0</v>
      </c>
      <c r="Z140" s="11">
        <f>IF(Y140="", "", '附表二、含氟氣體之GWP值'!G5)</f>
        <v>0</v>
      </c>
      <c r="AA140" s="16">
        <f>IF(Y140="","",Y140*Z140)</f>
        <v>0</v>
      </c>
      <c r="AB140" s="16">
        <f>IF('2-定性盤查'!E141="是",IF(J140="CO2",SUM(U140,AA140),SUM(O140,U140,AA140)),IF(SUM(O140,U140,AA140)&lt;&gt;0,SUM(O140,U140,AA140),0))</f>
        <v>0</v>
      </c>
      <c r="AC140" s="16">
        <f>IF('2-定性盤查'!E141="是",IF(J140="CO2",O140,""),"")</f>
        <v>0</v>
      </c>
      <c r="AD140" s="17">
        <f>IF(AB140&lt;&gt;"",AB140/'6-彙總表'!$J$5,"")</f>
        <v>0</v>
      </c>
      <c r="AE140" s="10">
        <f>F134&amp;J134&amp;E134</f>
        <v>0</v>
      </c>
      <c r="AF140" s="10">
        <f>F134&amp;J134</f>
        <v>0</v>
      </c>
      <c r="AG140" s="10">
        <f>F134&amp;P134</f>
        <v>0</v>
      </c>
      <c r="AH140" s="10">
        <f>F134&amp;V134</f>
        <v>0</v>
      </c>
      <c r="AI140" s="10">
        <f>F134&amp;G134</f>
        <v>0</v>
      </c>
      <c r="AJ140" s="10">
        <f>F134&amp;G134</f>
        <v>0</v>
      </c>
      <c r="AK140" s="10">
        <f>F134&amp;G134</f>
        <v>0</v>
      </c>
      <c r="AL140" s="10">
        <f>F134&amp;J134&amp;G134&amp;E134</f>
        <v>0</v>
      </c>
      <c r="AM140" s="10">
        <f>IFERROR(ABS(AB134),"")</f>
        <v>0</v>
      </c>
    </row>
    <row r="141" spans="1:39" ht="30" customHeight="1">
      <c r="A141" s="8">
        <f>IF('2-定性盤查'!A142&lt;&gt;"",'2-定性盤查'!A142,"")</f>
        <v>0</v>
      </c>
      <c r="B141" s="8">
        <f>IF('2-定性盤查'!B142&lt;&gt;"",'2-定性盤查'!B142,"")</f>
        <v>0</v>
      </c>
      <c r="C141" s="8">
        <f>IF('2-定性盤查'!C142&lt;&gt;"",'2-定性盤查'!C142,"")</f>
        <v>0</v>
      </c>
      <c r="D141" s="8">
        <f>IF('2-定性盤查'!D142&lt;&gt;"",'2-定性盤查'!D142,"")</f>
        <v>0</v>
      </c>
      <c r="E141" s="8">
        <f>IF('2-定性盤查'!E142&lt;&gt;"",'2-定性盤查'!E142,"")</f>
        <v>0</v>
      </c>
      <c r="F141" s="8">
        <f>IF('2-定性盤查'!F142&lt;&gt;"",'2-定性盤查'!F142,"")</f>
        <v>0</v>
      </c>
      <c r="G141" s="8">
        <f>IF('2-定性盤查'!G142&lt;&gt;"",'2-定性盤查'!G142,"")</f>
        <v>0</v>
      </c>
      <c r="H141" s="11" t="s">
        <v>431</v>
      </c>
      <c r="I141" s="11" t="s">
        <v>468</v>
      </c>
      <c r="J141" s="8">
        <f>IF('2-定性盤查'!X142&lt;&gt;"",IF('2-定性盤查'!X142&lt;&gt;0,'2-定性盤查'!X142,""),"")</f>
        <v>0</v>
      </c>
      <c r="K141" s="15">
        <f>'3.1-排放係數'!F141</f>
        <v>0</v>
      </c>
      <c r="L141" s="11">
        <f>'3.1-排放係數'!G141</f>
        <v>0</v>
      </c>
      <c r="M141" s="16">
        <f>IF(J141="","",H141*K141)</f>
        <v>0</v>
      </c>
      <c r="N141" s="11">
        <f>'附表二、含氟氣體之GWP值'!G3</f>
        <v>0</v>
      </c>
      <c r="O141" s="16">
        <f>IF(M141="","",M141*N141)</f>
        <v>0</v>
      </c>
      <c r="P141" s="8">
        <f>IF('2-定性盤查'!Y142&lt;&gt;"",IF('2-定性盤查'!Y142&lt;&gt;0,'2-定性盤查'!Y142,""),"")</f>
        <v>0</v>
      </c>
      <c r="Q141" s="15">
        <f>IF('3.1-排放係數'!J141="", "", '3.1-排放係數'!J141)</f>
        <v>0</v>
      </c>
      <c r="R141" s="11">
        <f>IF(Q141="","",'3.1-排放係數'!K141)</f>
        <v>0</v>
      </c>
      <c r="S141" s="16">
        <f>IF(P141="","",H141*Q141)</f>
        <v>0</v>
      </c>
      <c r="T141" s="11">
        <f>IF(S141="", "", '附表二、含氟氣體之GWP值'!G4)</f>
        <v>0</v>
      </c>
      <c r="U141" s="16">
        <f>IF(S141="","",S141*T141)</f>
        <v>0</v>
      </c>
      <c r="V141" s="8">
        <f>IF('2-定性盤查'!Z142&lt;&gt;"",IF('2-定性盤查'!Z142&lt;&gt;0,'2-定性盤查'!Z142,""),"")</f>
        <v>0</v>
      </c>
      <c r="W141" s="15">
        <f>IF('3.1-排放係數'!N141 ="", "", '3.1-排放係數'!N141)</f>
        <v>0</v>
      </c>
      <c r="X141" s="11">
        <f>IF(W141="","",'3.1-排放係數'!O141)</f>
        <v>0</v>
      </c>
      <c r="Y141" s="16">
        <f>IF(V141="","",H141*W141)</f>
        <v>0</v>
      </c>
      <c r="Z141" s="11">
        <f>IF(Y141="", "", '附表二、含氟氣體之GWP值'!G5)</f>
        <v>0</v>
      </c>
      <c r="AA141" s="16">
        <f>IF(Y141="","",Y141*Z141)</f>
        <v>0</v>
      </c>
      <c r="AB141" s="16">
        <f>IF('2-定性盤查'!E142="是",IF(J141="CO2",SUM(U141,AA141),SUM(O141,U141,AA141)),IF(SUM(O141,U141,AA141)&lt;&gt;0,SUM(O141,U141,AA141),0))</f>
        <v>0</v>
      </c>
      <c r="AC141" s="16">
        <f>IF('2-定性盤查'!E142="是",IF(J141="CO2",O141,""),"")</f>
        <v>0</v>
      </c>
      <c r="AD141" s="17">
        <f>IF(AB141&lt;&gt;"",AB141/'6-彙總表'!$J$5,"")</f>
        <v>0</v>
      </c>
      <c r="AE141" s="10">
        <f>F135&amp;J135&amp;E135</f>
        <v>0</v>
      </c>
      <c r="AF141" s="10">
        <f>F135&amp;J135</f>
        <v>0</v>
      </c>
      <c r="AG141" s="10">
        <f>F135&amp;P135</f>
        <v>0</v>
      </c>
      <c r="AH141" s="10">
        <f>F135&amp;V135</f>
        <v>0</v>
      </c>
      <c r="AI141" s="10">
        <f>F135&amp;G135</f>
        <v>0</v>
      </c>
      <c r="AJ141" s="10">
        <f>F135&amp;G135</f>
        <v>0</v>
      </c>
      <c r="AK141" s="10">
        <f>F135&amp;G135</f>
        <v>0</v>
      </c>
      <c r="AL141" s="10">
        <f>F135&amp;J135&amp;G135&amp;E135</f>
        <v>0</v>
      </c>
      <c r="AM141" s="10">
        <f>IFERROR(ABS(AB135),"")</f>
        <v>0</v>
      </c>
    </row>
    <row r="142" spans="1:39" ht="30" customHeight="1">
      <c r="A142" s="8">
        <f>IF('2-定性盤查'!A143&lt;&gt;"",'2-定性盤查'!A143,"")</f>
        <v>0</v>
      </c>
      <c r="B142" s="8">
        <f>IF('2-定性盤查'!B143&lt;&gt;"",'2-定性盤查'!B143,"")</f>
        <v>0</v>
      </c>
      <c r="C142" s="8">
        <f>IF('2-定性盤查'!C143&lt;&gt;"",'2-定性盤查'!C143,"")</f>
        <v>0</v>
      </c>
      <c r="D142" s="8">
        <f>IF('2-定性盤查'!D143&lt;&gt;"",'2-定性盤查'!D143,"")</f>
        <v>0</v>
      </c>
      <c r="E142" s="8">
        <f>IF('2-定性盤查'!E143&lt;&gt;"",'2-定性盤查'!E143,"")</f>
        <v>0</v>
      </c>
      <c r="F142" s="8">
        <f>IF('2-定性盤查'!F143&lt;&gt;"",'2-定性盤查'!F143,"")</f>
        <v>0</v>
      </c>
      <c r="G142" s="8">
        <f>IF('2-定性盤查'!G143&lt;&gt;"",'2-定性盤查'!G143,"")</f>
        <v>0</v>
      </c>
      <c r="H142" s="11" t="s">
        <v>431</v>
      </c>
      <c r="I142" s="11" t="s">
        <v>470</v>
      </c>
      <c r="J142" s="8">
        <f>IF('2-定性盤查'!X143&lt;&gt;"",IF('2-定性盤查'!X143&lt;&gt;0,'2-定性盤查'!X143,""),"")</f>
        <v>0</v>
      </c>
      <c r="K142" s="15">
        <f>'3.1-排放係數'!F142</f>
        <v>0</v>
      </c>
      <c r="L142" s="11">
        <f>'3.1-排放係數'!G142</f>
        <v>0</v>
      </c>
      <c r="M142" s="16">
        <f>IF(J142="","",H142*K142)</f>
        <v>0</v>
      </c>
      <c r="N142" s="11">
        <f>'附表二、含氟氣體之GWP值'!G3</f>
        <v>0</v>
      </c>
      <c r="O142" s="16">
        <f>IF(M142="","",M142*N142)</f>
        <v>0</v>
      </c>
      <c r="P142" s="8">
        <f>IF('2-定性盤查'!Y143&lt;&gt;"",IF('2-定性盤查'!Y143&lt;&gt;0,'2-定性盤查'!Y143,""),"")</f>
        <v>0</v>
      </c>
      <c r="Q142" s="15">
        <f>IF('3.1-排放係數'!J142="", "", '3.1-排放係數'!J142)</f>
        <v>0</v>
      </c>
      <c r="R142" s="11">
        <f>IF(Q142="","",'3.1-排放係數'!K142)</f>
        <v>0</v>
      </c>
      <c r="S142" s="16">
        <f>IF(P142="","",H142*Q142)</f>
        <v>0</v>
      </c>
      <c r="T142" s="11">
        <f>IF(S142="", "", '附表二、含氟氣體之GWP值'!G4)</f>
        <v>0</v>
      </c>
      <c r="U142" s="16">
        <f>IF(S142="","",S142*T142)</f>
        <v>0</v>
      </c>
      <c r="V142" s="8">
        <f>IF('2-定性盤查'!Z143&lt;&gt;"",IF('2-定性盤查'!Z143&lt;&gt;0,'2-定性盤查'!Z143,""),"")</f>
        <v>0</v>
      </c>
      <c r="W142" s="15">
        <f>IF('3.1-排放係數'!N142 ="", "", '3.1-排放係數'!N142)</f>
        <v>0</v>
      </c>
      <c r="X142" s="11">
        <f>IF(W142="","",'3.1-排放係數'!O142)</f>
        <v>0</v>
      </c>
      <c r="Y142" s="16">
        <f>IF(V142="","",H142*W142)</f>
        <v>0</v>
      </c>
      <c r="Z142" s="11">
        <f>IF(Y142="", "", '附表二、含氟氣體之GWP值'!G5)</f>
        <v>0</v>
      </c>
      <c r="AA142" s="16">
        <f>IF(Y142="","",Y142*Z142)</f>
        <v>0</v>
      </c>
      <c r="AB142" s="16">
        <f>IF('2-定性盤查'!E143="是",IF(J142="CO2",SUM(U142,AA142),SUM(O142,U142,AA142)),IF(SUM(O142,U142,AA142)&lt;&gt;0,SUM(O142,U142,AA142),0))</f>
        <v>0</v>
      </c>
      <c r="AC142" s="16">
        <f>IF('2-定性盤查'!E143="是",IF(J142="CO2",O142,""),"")</f>
        <v>0</v>
      </c>
      <c r="AD142" s="17">
        <f>IF(AB142&lt;&gt;"",AB142/'6-彙總表'!$J$5,"")</f>
        <v>0</v>
      </c>
      <c r="AE142" s="10">
        <f>F136&amp;J136&amp;E136</f>
        <v>0</v>
      </c>
      <c r="AF142" s="10">
        <f>F136&amp;J136</f>
        <v>0</v>
      </c>
      <c r="AG142" s="10">
        <f>F136&amp;P136</f>
        <v>0</v>
      </c>
      <c r="AH142" s="10">
        <f>F136&amp;V136</f>
        <v>0</v>
      </c>
      <c r="AI142" s="10">
        <f>F136&amp;G136</f>
        <v>0</v>
      </c>
      <c r="AJ142" s="10">
        <f>F136&amp;G136</f>
        <v>0</v>
      </c>
      <c r="AK142" s="10">
        <f>F136&amp;G136</f>
        <v>0</v>
      </c>
      <c r="AL142" s="10">
        <f>F136&amp;J136&amp;G136&amp;E136</f>
        <v>0</v>
      </c>
      <c r="AM142" s="10">
        <f>IFERROR(ABS(AB136),"")</f>
        <v>0</v>
      </c>
    </row>
    <row r="143" spans="1:39" ht="30" customHeight="1">
      <c r="A143" s="8">
        <f>IF('2-定性盤查'!A144&lt;&gt;"",'2-定性盤查'!A144,"")</f>
        <v>0</v>
      </c>
      <c r="B143" s="8">
        <f>IF('2-定性盤查'!B144&lt;&gt;"",'2-定性盤查'!B144,"")</f>
        <v>0</v>
      </c>
      <c r="C143" s="8">
        <f>IF('2-定性盤查'!C144&lt;&gt;"",'2-定性盤查'!C144,"")</f>
        <v>0</v>
      </c>
      <c r="D143" s="8">
        <f>IF('2-定性盤查'!D144&lt;&gt;"",'2-定性盤查'!D144,"")</f>
        <v>0</v>
      </c>
      <c r="E143" s="8">
        <f>IF('2-定性盤查'!E144&lt;&gt;"",'2-定性盤查'!E144,"")</f>
        <v>0</v>
      </c>
      <c r="F143" s="8">
        <f>IF('2-定性盤查'!F144&lt;&gt;"",'2-定性盤查'!F144,"")</f>
        <v>0</v>
      </c>
      <c r="G143" s="8">
        <f>IF('2-定性盤查'!G144&lt;&gt;"",'2-定性盤查'!G144,"")</f>
        <v>0</v>
      </c>
      <c r="H143" s="11" t="s">
        <v>446</v>
      </c>
      <c r="I143" s="11" t="s">
        <v>423</v>
      </c>
      <c r="J143" s="8">
        <f>IF('2-定性盤查'!X144&lt;&gt;"",IF('2-定性盤查'!X144&lt;&gt;0,'2-定性盤查'!X144,""),"")</f>
        <v>0</v>
      </c>
      <c r="K143" s="15">
        <f>'3.1-排放係數'!F143</f>
        <v>0</v>
      </c>
      <c r="L143" s="11">
        <f>'3.1-排放係數'!G143</f>
        <v>0</v>
      </c>
      <c r="M143" s="16">
        <f>IF(J143="","",H143*K143)</f>
        <v>0</v>
      </c>
      <c r="N143" s="11">
        <f>'附表二、含氟氣體之GWP值'!G3</f>
        <v>0</v>
      </c>
      <c r="O143" s="16">
        <f>IF(M143="","",M143*N143)</f>
        <v>0</v>
      </c>
      <c r="P143" s="8">
        <f>IF('2-定性盤查'!Y144&lt;&gt;"",IF('2-定性盤查'!Y144&lt;&gt;0,'2-定性盤查'!Y144,""),"")</f>
        <v>0</v>
      </c>
      <c r="Q143" s="15">
        <f>IF('3.1-排放係數'!J143="", "", '3.1-排放係數'!J143)</f>
        <v>0</v>
      </c>
      <c r="R143" s="11">
        <f>IF(Q143="","",'3.1-排放係數'!K143)</f>
        <v>0</v>
      </c>
      <c r="S143" s="16">
        <f>IF(P143="","",H143*Q143)</f>
        <v>0</v>
      </c>
      <c r="T143" s="11">
        <f>IF(S143="", "", '附表二、含氟氣體之GWP值'!G4)</f>
        <v>0</v>
      </c>
      <c r="U143" s="16">
        <f>IF(S143="","",S143*T143)</f>
        <v>0</v>
      </c>
      <c r="V143" s="8">
        <f>IF('2-定性盤查'!Z144&lt;&gt;"",IF('2-定性盤查'!Z144&lt;&gt;0,'2-定性盤查'!Z144,""),"")</f>
        <v>0</v>
      </c>
      <c r="W143" s="15">
        <f>IF('3.1-排放係數'!N143 ="", "", '3.1-排放係數'!N143)</f>
        <v>0</v>
      </c>
      <c r="X143" s="11">
        <f>IF(W143="","",'3.1-排放係數'!O143)</f>
        <v>0</v>
      </c>
      <c r="Y143" s="16">
        <f>IF(V143="","",H143*W143)</f>
        <v>0</v>
      </c>
      <c r="Z143" s="11">
        <f>IF(Y143="", "", '附表二、含氟氣體之GWP值'!G5)</f>
        <v>0</v>
      </c>
      <c r="AA143" s="16">
        <f>IF(Y143="","",Y143*Z143)</f>
        <v>0</v>
      </c>
      <c r="AB143" s="16">
        <f>IF('2-定性盤查'!E144="是",IF(J143="CO2",SUM(U143,AA143),SUM(O143,U143,AA143)),IF(SUM(O143,U143,AA143)&lt;&gt;0,SUM(O143,U143,AA143),0))</f>
        <v>0</v>
      </c>
      <c r="AC143" s="16">
        <f>IF('2-定性盤查'!E144="是",IF(J143="CO2",O143,""),"")</f>
        <v>0</v>
      </c>
      <c r="AD143" s="17">
        <f>IF(AB143&lt;&gt;"",AB143/'6-彙總表'!$J$5,"")</f>
        <v>0</v>
      </c>
      <c r="AE143" s="10">
        <f>F137&amp;J137&amp;E137</f>
        <v>0</v>
      </c>
      <c r="AF143" s="10">
        <f>F137&amp;J137</f>
        <v>0</v>
      </c>
      <c r="AG143" s="10">
        <f>F137&amp;P137</f>
        <v>0</v>
      </c>
      <c r="AH143" s="10">
        <f>F137&amp;V137</f>
        <v>0</v>
      </c>
      <c r="AI143" s="10">
        <f>F137&amp;G137</f>
        <v>0</v>
      </c>
      <c r="AJ143" s="10">
        <f>F137&amp;G137</f>
        <v>0</v>
      </c>
      <c r="AK143" s="10">
        <f>F137&amp;G137</f>
        <v>0</v>
      </c>
      <c r="AL143" s="10">
        <f>F137&amp;J137&amp;G137&amp;E137</f>
        <v>0</v>
      </c>
      <c r="AM143" s="10">
        <f>IFERROR(ABS(AB137),"")</f>
        <v>0</v>
      </c>
    </row>
    <row r="144" spans="1:39" ht="30" customHeight="1">
      <c r="A144" s="8">
        <f>IF('2-定性盤查'!A145&lt;&gt;"",'2-定性盤查'!A145,"")</f>
        <v>0</v>
      </c>
      <c r="B144" s="8">
        <f>IF('2-定性盤查'!B145&lt;&gt;"",'2-定性盤查'!B145,"")</f>
        <v>0</v>
      </c>
      <c r="C144" s="8">
        <f>IF('2-定性盤查'!C145&lt;&gt;"",'2-定性盤查'!C145,"")</f>
        <v>0</v>
      </c>
      <c r="D144" s="8">
        <f>IF('2-定性盤查'!D145&lt;&gt;"",'2-定性盤查'!D145,"")</f>
        <v>0</v>
      </c>
      <c r="E144" s="8">
        <f>IF('2-定性盤查'!E145&lt;&gt;"",'2-定性盤查'!E145,"")</f>
        <v>0</v>
      </c>
      <c r="F144" s="8">
        <f>IF('2-定性盤查'!F145&lt;&gt;"",'2-定性盤查'!F145,"")</f>
        <v>0</v>
      </c>
      <c r="G144" s="8">
        <f>IF('2-定性盤查'!G145&lt;&gt;"",'2-定性盤查'!G145,"")</f>
        <v>0</v>
      </c>
      <c r="H144" s="11" t="s">
        <v>431</v>
      </c>
      <c r="I144" s="11" t="s">
        <v>423</v>
      </c>
      <c r="J144" s="8">
        <f>IF('2-定性盤查'!X145&lt;&gt;"",IF('2-定性盤查'!X145&lt;&gt;0,'2-定性盤查'!X145,""),"")</f>
        <v>0</v>
      </c>
      <c r="K144" s="15">
        <f>'3.1-排放係數'!F144</f>
        <v>0</v>
      </c>
      <c r="L144" s="11">
        <f>'3.1-排放係數'!G144</f>
        <v>0</v>
      </c>
      <c r="M144" s="16">
        <f>IF(J144="","",H144*K144)</f>
        <v>0</v>
      </c>
      <c r="N144" s="11">
        <f>'附表二、含氟氣體之GWP值'!G3</f>
        <v>0</v>
      </c>
      <c r="O144" s="16">
        <f>IF(M144="","",M144*N144)</f>
        <v>0</v>
      </c>
      <c r="P144" s="8">
        <f>IF('2-定性盤查'!Y145&lt;&gt;"",IF('2-定性盤查'!Y145&lt;&gt;0,'2-定性盤查'!Y145,""),"")</f>
        <v>0</v>
      </c>
      <c r="Q144" s="15">
        <f>IF('3.1-排放係數'!J144="", "", '3.1-排放係數'!J144)</f>
        <v>0</v>
      </c>
      <c r="R144" s="11">
        <f>IF(Q144="","",'3.1-排放係數'!K144)</f>
        <v>0</v>
      </c>
      <c r="S144" s="16">
        <f>IF(P144="","",H144*Q144)</f>
        <v>0</v>
      </c>
      <c r="T144" s="11">
        <f>IF(S144="", "", '附表二、含氟氣體之GWP值'!G4)</f>
        <v>0</v>
      </c>
      <c r="U144" s="16">
        <f>IF(S144="","",S144*T144)</f>
        <v>0</v>
      </c>
      <c r="V144" s="8">
        <f>IF('2-定性盤查'!Z145&lt;&gt;"",IF('2-定性盤查'!Z145&lt;&gt;0,'2-定性盤查'!Z145,""),"")</f>
        <v>0</v>
      </c>
      <c r="W144" s="15">
        <f>IF('3.1-排放係數'!N144 ="", "", '3.1-排放係數'!N144)</f>
        <v>0</v>
      </c>
      <c r="X144" s="11">
        <f>IF(W144="","",'3.1-排放係數'!O144)</f>
        <v>0</v>
      </c>
      <c r="Y144" s="16">
        <f>IF(V144="","",H144*W144)</f>
        <v>0</v>
      </c>
      <c r="Z144" s="11">
        <f>IF(Y144="", "", '附表二、含氟氣體之GWP值'!G5)</f>
        <v>0</v>
      </c>
      <c r="AA144" s="16">
        <f>IF(Y144="","",Y144*Z144)</f>
        <v>0</v>
      </c>
      <c r="AB144" s="16">
        <f>IF('2-定性盤查'!E145="是",IF(J144="CO2",SUM(U144,AA144),SUM(O144,U144,AA144)),IF(SUM(O144,U144,AA144)&lt;&gt;0,SUM(O144,U144,AA144),0))</f>
        <v>0</v>
      </c>
      <c r="AC144" s="16">
        <f>IF('2-定性盤查'!E145="是",IF(J144="CO2",O144,""),"")</f>
        <v>0</v>
      </c>
      <c r="AD144" s="17">
        <f>IF(AB144&lt;&gt;"",AB144/'6-彙總表'!$J$5,"")</f>
        <v>0</v>
      </c>
      <c r="AE144" s="10">
        <f>F138&amp;J138&amp;E138</f>
        <v>0</v>
      </c>
      <c r="AF144" s="10">
        <f>F138&amp;J138</f>
        <v>0</v>
      </c>
      <c r="AG144" s="10">
        <f>F138&amp;P138</f>
        <v>0</v>
      </c>
      <c r="AH144" s="10">
        <f>F138&amp;V138</f>
        <v>0</v>
      </c>
      <c r="AI144" s="10">
        <f>F138&amp;G138</f>
        <v>0</v>
      </c>
      <c r="AJ144" s="10">
        <f>F138&amp;G138</f>
        <v>0</v>
      </c>
      <c r="AK144" s="10">
        <f>F138&amp;G138</f>
        <v>0</v>
      </c>
      <c r="AL144" s="10">
        <f>F138&amp;J138&amp;G138&amp;E138</f>
        <v>0</v>
      </c>
      <c r="AM144" s="10">
        <f>IFERROR(ABS(AB138),"")</f>
        <v>0</v>
      </c>
    </row>
    <row r="145" spans="1:39" ht="30" customHeight="1">
      <c r="A145" s="8">
        <f>IF('2-定性盤查'!A146&lt;&gt;"",'2-定性盤查'!A146,"")</f>
        <v>0</v>
      </c>
      <c r="B145" s="8">
        <f>IF('2-定性盤查'!B146&lt;&gt;"",'2-定性盤查'!B146,"")</f>
        <v>0</v>
      </c>
      <c r="C145" s="8">
        <f>IF('2-定性盤查'!C146&lt;&gt;"",'2-定性盤查'!C146,"")</f>
        <v>0</v>
      </c>
      <c r="D145" s="8">
        <f>IF('2-定性盤查'!D146&lt;&gt;"",'2-定性盤查'!D146,"")</f>
        <v>0</v>
      </c>
      <c r="E145" s="8">
        <f>IF('2-定性盤查'!E146&lt;&gt;"",'2-定性盤查'!E146,"")</f>
        <v>0</v>
      </c>
      <c r="F145" s="8">
        <f>IF('2-定性盤查'!F146&lt;&gt;"",'2-定性盤查'!F146,"")</f>
        <v>0</v>
      </c>
      <c r="G145" s="8">
        <f>IF('2-定性盤查'!G146&lt;&gt;"",'2-定性盤查'!G146,"")</f>
        <v>0</v>
      </c>
      <c r="H145" s="11" t="s">
        <v>429</v>
      </c>
      <c r="I145" s="11" t="s">
        <v>423</v>
      </c>
      <c r="J145" s="8">
        <f>IF('2-定性盤查'!X146&lt;&gt;"",IF('2-定性盤查'!X146&lt;&gt;0,'2-定性盤查'!X146,""),"")</f>
        <v>0</v>
      </c>
      <c r="K145" s="15">
        <f>'3.1-排放係數'!F145</f>
        <v>0</v>
      </c>
      <c r="L145" s="11">
        <f>'3.1-排放係數'!G145</f>
        <v>0</v>
      </c>
      <c r="M145" s="16">
        <f>IF(J145="","",H145*K145)</f>
        <v>0</v>
      </c>
      <c r="N145" s="11">
        <f>'附表二、含氟氣體之GWP值'!G3</f>
        <v>0</v>
      </c>
      <c r="O145" s="16">
        <f>IF(M145="","",M145*N145)</f>
        <v>0</v>
      </c>
      <c r="P145" s="8">
        <f>IF('2-定性盤查'!Y146&lt;&gt;"",IF('2-定性盤查'!Y146&lt;&gt;0,'2-定性盤查'!Y146,""),"")</f>
        <v>0</v>
      </c>
      <c r="Q145" s="15">
        <f>IF('3.1-排放係數'!J145="", "", '3.1-排放係數'!J145)</f>
        <v>0</v>
      </c>
      <c r="R145" s="11">
        <f>IF(Q145="","",'3.1-排放係數'!K145)</f>
        <v>0</v>
      </c>
      <c r="S145" s="16">
        <f>IF(P145="","",H145*Q145)</f>
        <v>0</v>
      </c>
      <c r="T145" s="11">
        <f>IF(S145="", "", '附表二、含氟氣體之GWP值'!G4)</f>
        <v>0</v>
      </c>
      <c r="U145" s="16">
        <f>IF(S145="","",S145*T145)</f>
        <v>0</v>
      </c>
      <c r="V145" s="8">
        <f>IF('2-定性盤查'!Z146&lt;&gt;"",IF('2-定性盤查'!Z146&lt;&gt;0,'2-定性盤查'!Z146,""),"")</f>
        <v>0</v>
      </c>
      <c r="W145" s="15">
        <f>IF('3.1-排放係數'!N145 ="", "", '3.1-排放係數'!N145)</f>
        <v>0</v>
      </c>
      <c r="X145" s="11">
        <f>IF(W145="","",'3.1-排放係數'!O145)</f>
        <v>0</v>
      </c>
      <c r="Y145" s="16">
        <f>IF(V145="","",H145*W145)</f>
        <v>0</v>
      </c>
      <c r="Z145" s="11">
        <f>IF(Y145="", "", '附表二、含氟氣體之GWP值'!G5)</f>
        <v>0</v>
      </c>
      <c r="AA145" s="16">
        <f>IF(Y145="","",Y145*Z145)</f>
        <v>0</v>
      </c>
      <c r="AB145" s="16">
        <f>IF('2-定性盤查'!E146="是",IF(J145="CO2",SUM(U145,AA145),SUM(O145,U145,AA145)),IF(SUM(O145,U145,AA145)&lt;&gt;0,SUM(O145,U145,AA145),0))</f>
        <v>0</v>
      </c>
      <c r="AC145" s="16">
        <f>IF('2-定性盤查'!E146="是",IF(J145="CO2",O145,""),"")</f>
        <v>0</v>
      </c>
      <c r="AD145" s="17">
        <f>IF(AB145&lt;&gt;"",AB145/'6-彙總表'!$J$5,"")</f>
        <v>0</v>
      </c>
      <c r="AE145" s="10">
        <f>F139&amp;J139&amp;E139</f>
        <v>0</v>
      </c>
      <c r="AF145" s="10">
        <f>F139&amp;J139</f>
        <v>0</v>
      </c>
      <c r="AG145" s="10">
        <f>F139&amp;P139</f>
        <v>0</v>
      </c>
      <c r="AH145" s="10">
        <f>F139&amp;V139</f>
        <v>0</v>
      </c>
      <c r="AI145" s="10">
        <f>F139&amp;G139</f>
        <v>0</v>
      </c>
      <c r="AJ145" s="10">
        <f>F139&amp;G139</f>
        <v>0</v>
      </c>
      <c r="AK145" s="10">
        <f>F139&amp;G139</f>
        <v>0</v>
      </c>
      <c r="AL145" s="10">
        <f>F139&amp;J139&amp;G139&amp;E139</f>
        <v>0</v>
      </c>
      <c r="AM145" s="10">
        <f>IFERROR(ABS(AB139),"")</f>
        <v>0</v>
      </c>
    </row>
    <row r="146" spans="1:39" ht="30" customHeight="1">
      <c r="A146" s="8">
        <f>IF('2-定性盤查'!A147&lt;&gt;"",'2-定性盤查'!A147,"")</f>
        <v>0</v>
      </c>
      <c r="B146" s="8">
        <f>IF('2-定性盤查'!B147&lt;&gt;"",'2-定性盤查'!B147,"")</f>
        <v>0</v>
      </c>
      <c r="C146" s="8">
        <f>IF('2-定性盤查'!C147&lt;&gt;"",'2-定性盤查'!C147,"")</f>
        <v>0</v>
      </c>
      <c r="D146" s="8">
        <f>IF('2-定性盤查'!D147&lt;&gt;"",'2-定性盤查'!D147,"")</f>
        <v>0</v>
      </c>
      <c r="E146" s="8">
        <f>IF('2-定性盤查'!E147&lt;&gt;"",'2-定性盤查'!E147,"")</f>
        <v>0</v>
      </c>
      <c r="F146" s="8">
        <f>IF('2-定性盤查'!F147&lt;&gt;"",'2-定性盤查'!F147,"")</f>
        <v>0</v>
      </c>
      <c r="G146" s="8">
        <f>IF('2-定性盤查'!G147&lt;&gt;"",'2-定性盤查'!G147,"")</f>
        <v>0</v>
      </c>
      <c r="H146" s="11" t="s">
        <v>431</v>
      </c>
      <c r="I146" s="11" t="s">
        <v>423</v>
      </c>
      <c r="J146" s="8">
        <f>IF('2-定性盤查'!X147&lt;&gt;"",IF('2-定性盤查'!X147&lt;&gt;0,'2-定性盤查'!X147,""),"")</f>
        <v>0</v>
      </c>
      <c r="K146" s="15">
        <f>'3.1-排放係數'!F146</f>
        <v>0</v>
      </c>
      <c r="L146" s="11">
        <f>'3.1-排放係數'!G146</f>
        <v>0</v>
      </c>
      <c r="M146" s="16">
        <f>IF(J146="","",H146*K146)</f>
        <v>0</v>
      </c>
      <c r="N146" s="11">
        <f>'附表二、含氟氣體之GWP值'!G3</f>
        <v>0</v>
      </c>
      <c r="O146" s="16">
        <f>IF(M146="","",M146*N146)</f>
        <v>0</v>
      </c>
      <c r="P146" s="8">
        <f>IF('2-定性盤查'!Y147&lt;&gt;"",IF('2-定性盤查'!Y147&lt;&gt;0,'2-定性盤查'!Y147,""),"")</f>
        <v>0</v>
      </c>
      <c r="Q146" s="15">
        <f>IF('3.1-排放係數'!J146="", "", '3.1-排放係數'!J146)</f>
        <v>0</v>
      </c>
      <c r="R146" s="11">
        <f>IF(Q146="","",'3.1-排放係數'!K146)</f>
        <v>0</v>
      </c>
      <c r="S146" s="16">
        <f>IF(P146="","",H146*Q146)</f>
        <v>0</v>
      </c>
      <c r="T146" s="11">
        <f>IF(S146="", "", '附表二、含氟氣體之GWP值'!G4)</f>
        <v>0</v>
      </c>
      <c r="U146" s="16">
        <f>IF(S146="","",S146*T146)</f>
        <v>0</v>
      </c>
      <c r="V146" s="8">
        <f>IF('2-定性盤查'!Z147&lt;&gt;"",IF('2-定性盤查'!Z147&lt;&gt;0,'2-定性盤查'!Z147,""),"")</f>
        <v>0</v>
      </c>
      <c r="W146" s="15">
        <f>IF('3.1-排放係數'!N146 ="", "", '3.1-排放係數'!N146)</f>
        <v>0</v>
      </c>
      <c r="X146" s="11">
        <f>IF(W146="","",'3.1-排放係數'!O146)</f>
        <v>0</v>
      </c>
      <c r="Y146" s="16">
        <f>IF(V146="","",H146*W146)</f>
        <v>0</v>
      </c>
      <c r="Z146" s="11">
        <f>IF(Y146="", "", '附表二、含氟氣體之GWP值'!G5)</f>
        <v>0</v>
      </c>
      <c r="AA146" s="16">
        <f>IF(Y146="","",Y146*Z146)</f>
        <v>0</v>
      </c>
      <c r="AB146" s="16">
        <f>IF('2-定性盤查'!E147="是",IF(J146="CO2",SUM(U146,AA146),SUM(O146,U146,AA146)),IF(SUM(O146,U146,AA146)&lt;&gt;0,SUM(O146,U146,AA146),0))</f>
        <v>0</v>
      </c>
      <c r="AC146" s="16">
        <f>IF('2-定性盤查'!E147="是",IF(J146="CO2",O146,""),"")</f>
        <v>0</v>
      </c>
      <c r="AD146" s="17">
        <f>IF(AB146&lt;&gt;"",AB146/'6-彙總表'!$J$5,"")</f>
        <v>0</v>
      </c>
      <c r="AE146" s="10">
        <f>F140&amp;J140&amp;E140</f>
        <v>0</v>
      </c>
      <c r="AF146" s="10">
        <f>F140&amp;J140</f>
        <v>0</v>
      </c>
      <c r="AG146" s="10">
        <f>F140&amp;P140</f>
        <v>0</v>
      </c>
      <c r="AH146" s="10">
        <f>F140&amp;V140</f>
        <v>0</v>
      </c>
      <c r="AI146" s="10">
        <f>F140&amp;G140</f>
        <v>0</v>
      </c>
      <c r="AJ146" s="10">
        <f>F140&amp;G140</f>
        <v>0</v>
      </c>
      <c r="AK146" s="10">
        <f>F140&amp;G140</f>
        <v>0</v>
      </c>
      <c r="AL146" s="10">
        <f>F140&amp;J140&amp;G140&amp;E140</f>
        <v>0</v>
      </c>
      <c r="AM146" s="10">
        <f>IFERROR(ABS(AB140),"")</f>
        <v>0</v>
      </c>
    </row>
    <row r="147" spans="1:39" ht="30" customHeight="1">
      <c r="A147" s="8">
        <f>IF('2-定性盤查'!A148&lt;&gt;"",'2-定性盤查'!A148,"")</f>
        <v>0</v>
      </c>
      <c r="B147" s="8">
        <f>IF('2-定性盤查'!B148&lt;&gt;"",'2-定性盤查'!B148,"")</f>
        <v>0</v>
      </c>
      <c r="C147" s="8">
        <f>IF('2-定性盤查'!C148&lt;&gt;"",'2-定性盤查'!C148,"")</f>
        <v>0</v>
      </c>
      <c r="D147" s="8">
        <f>IF('2-定性盤查'!D148&lt;&gt;"",'2-定性盤查'!D148,"")</f>
        <v>0</v>
      </c>
      <c r="E147" s="8">
        <f>IF('2-定性盤查'!E148&lt;&gt;"",'2-定性盤查'!E148,"")</f>
        <v>0</v>
      </c>
      <c r="F147" s="8">
        <f>IF('2-定性盤查'!F148&lt;&gt;"",'2-定性盤查'!F148,"")</f>
        <v>0</v>
      </c>
      <c r="G147" s="8">
        <f>IF('2-定性盤查'!G148&lt;&gt;"",'2-定性盤查'!G148,"")</f>
        <v>0</v>
      </c>
      <c r="H147" s="11" t="s">
        <v>431</v>
      </c>
      <c r="I147" s="11" t="s">
        <v>423</v>
      </c>
      <c r="J147" s="8">
        <f>IF('2-定性盤查'!X148&lt;&gt;"",IF('2-定性盤查'!X148&lt;&gt;0,'2-定性盤查'!X148,""),"")</f>
        <v>0</v>
      </c>
      <c r="K147" s="15">
        <f>'3.1-排放係數'!F147</f>
        <v>0</v>
      </c>
      <c r="L147" s="11">
        <f>'3.1-排放係數'!G147</f>
        <v>0</v>
      </c>
      <c r="M147" s="16">
        <f>IF(J147="","",H147*K147)</f>
        <v>0</v>
      </c>
      <c r="N147" s="11">
        <f>'附表二、含氟氣體之GWP值'!G3</f>
        <v>0</v>
      </c>
      <c r="O147" s="16">
        <f>IF(M147="","",M147*N147)</f>
        <v>0</v>
      </c>
      <c r="P147" s="8">
        <f>IF('2-定性盤查'!Y148&lt;&gt;"",IF('2-定性盤查'!Y148&lt;&gt;0,'2-定性盤查'!Y148,""),"")</f>
        <v>0</v>
      </c>
      <c r="Q147" s="15">
        <f>IF('3.1-排放係數'!J147="", "", '3.1-排放係數'!J147)</f>
        <v>0</v>
      </c>
      <c r="R147" s="11">
        <f>IF(Q147="","",'3.1-排放係數'!K147)</f>
        <v>0</v>
      </c>
      <c r="S147" s="16">
        <f>IF(P147="","",H147*Q147)</f>
        <v>0</v>
      </c>
      <c r="T147" s="11">
        <f>IF(S147="", "", '附表二、含氟氣體之GWP值'!G4)</f>
        <v>0</v>
      </c>
      <c r="U147" s="16">
        <f>IF(S147="","",S147*T147)</f>
        <v>0</v>
      </c>
      <c r="V147" s="8">
        <f>IF('2-定性盤查'!Z148&lt;&gt;"",IF('2-定性盤查'!Z148&lt;&gt;0,'2-定性盤查'!Z148,""),"")</f>
        <v>0</v>
      </c>
      <c r="W147" s="15">
        <f>IF('3.1-排放係數'!N147 ="", "", '3.1-排放係數'!N147)</f>
        <v>0</v>
      </c>
      <c r="X147" s="11">
        <f>IF(W147="","",'3.1-排放係數'!O147)</f>
        <v>0</v>
      </c>
      <c r="Y147" s="16">
        <f>IF(V147="","",H147*W147)</f>
        <v>0</v>
      </c>
      <c r="Z147" s="11">
        <f>IF(Y147="", "", '附表二、含氟氣體之GWP值'!G5)</f>
        <v>0</v>
      </c>
      <c r="AA147" s="16">
        <f>IF(Y147="","",Y147*Z147)</f>
        <v>0</v>
      </c>
      <c r="AB147" s="16">
        <f>IF('2-定性盤查'!E148="是",IF(J147="CO2",SUM(U147,AA147),SUM(O147,U147,AA147)),IF(SUM(O147,U147,AA147)&lt;&gt;0,SUM(O147,U147,AA147),0))</f>
        <v>0</v>
      </c>
      <c r="AC147" s="16">
        <f>IF('2-定性盤查'!E148="是",IF(J147="CO2",O147,""),"")</f>
        <v>0</v>
      </c>
      <c r="AD147" s="17">
        <f>IF(AB147&lt;&gt;"",AB147/'6-彙總表'!$J$5,"")</f>
        <v>0</v>
      </c>
      <c r="AE147" s="10">
        <f>F141&amp;J141&amp;E141</f>
        <v>0</v>
      </c>
      <c r="AF147" s="10">
        <f>F141&amp;J141</f>
        <v>0</v>
      </c>
      <c r="AG147" s="10">
        <f>F141&amp;P141</f>
        <v>0</v>
      </c>
      <c r="AH147" s="10">
        <f>F141&amp;V141</f>
        <v>0</v>
      </c>
      <c r="AI147" s="10">
        <f>F141&amp;G141</f>
        <v>0</v>
      </c>
      <c r="AJ147" s="10">
        <f>F141&amp;G141</f>
        <v>0</v>
      </c>
      <c r="AK147" s="10">
        <f>F141&amp;G141</f>
        <v>0</v>
      </c>
      <c r="AL147" s="10">
        <f>F141&amp;J141&amp;G141&amp;E141</f>
        <v>0</v>
      </c>
      <c r="AM147" s="10">
        <f>IFERROR(ABS(AB141),"")</f>
        <v>0</v>
      </c>
    </row>
    <row r="148" spans="1:39" ht="30" customHeight="1">
      <c r="A148" s="8">
        <f>IF('2-定性盤查'!A149&lt;&gt;"",'2-定性盤查'!A149,"")</f>
        <v>0</v>
      </c>
      <c r="B148" s="8">
        <f>IF('2-定性盤查'!B149&lt;&gt;"",'2-定性盤查'!B149,"")</f>
        <v>0</v>
      </c>
      <c r="C148" s="8">
        <f>IF('2-定性盤查'!C149&lt;&gt;"",'2-定性盤查'!C149,"")</f>
        <v>0</v>
      </c>
      <c r="D148" s="8">
        <f>IF('2-定性盤查'!D149&lt;&gt;"",'2-定性盤查'!D149,"")</f>
        <v>0</v>
      </c>
      <c r="E148" s="8">
        <f>IF('2-定性盤查'!E149&lt;&gt;"",'2-定性盤查'!E149,"")</f>
        <v>0</v>
      </c>
      <c r="F148" s="8">
        <f>IF('2-定性盤查'!F149&lt;&gt;"",'2-定性盤查'!F149,"")</f>
        <v>0</v>
      </c>
      <c r="G148" s="8">
        <f>IF('2-定性盤查'!G149&lt;&gt;"",'2-定性盤查'!G149,"")</f>
        <v>0</v>
      </c>
      <c r="H148" s="11" t="s">
        <v>431</v>
      </c>
      <c r="I148" s="11" t="s">
        <v>423</v>
      </c>
      <c r="J148" s="8">
        <f>IF('2-定性盤查'!X149&lt;&gt;"",IF('2-定性盤查'!X149&lt;&gt;0,'2-定性盤查'!X149,""),"")</f>
        <v>0</v>
      </c>
      <c r="K148" s="15">
        <f>'3.1-排放係數'!F148</f>
        <v>0</v>
      </c>
      <c r="L148" s="11">
        <f>'3.1-排放係數'!G148</f>
        <v>0</v>
      </c>
      <c r="M148" s="16">
        <f>IF(J148="","",H148*K148)</f>
        <v>0</v>
      </c>
      <c r="N148" s="11">
        <f>'附表二、含氟氣體之GWP值'!G3</f>
        <v>0</v>
      </c>
      <c r="O148" s="16">
        <f>IF(M148="","",M148*N148)</f>
        <v>0</v>
      </c>
      <c r="P148" s="8">
        <f>IF('2-定性盤查'!Y149&lt;&gt;"",IF('2-定性盤查'!Y149&lt;&gt;0,'2-定性盤查'!Y149,""),"")</f>
        <v>0</v>
      </c>
      <c r="Q148" s="15">
        <f>IF('3.1-排放係數'!J148="", "", '3.1-排放係數'!J148)</f>
        <v>0</v>
      </c>
      <c r="R148" s="11">
        <f>IF(Q148="","",'3.1-排放係數'!K148)</f>
        <v>0</v>
      </c>
      <c r="S148" s="16">
        <f>IF(P148="","",H148*Q148)</f>
        <v>0</v>
      </c>
      <c r="T148" s="11">
        <f>IF(S148="", "", '附表二、含氟氣體之GWP值'!G4)</f>
        <v>0</v>
      </c>
      <c r="U148" s="16">
        <f>IF(S148="","",S148*T148)</f>
        <v>0</v>
      </c>
      <c r="V148" s="8">
        <f>IF('2-定性盤查'!Z149&lt;&gt;"",IF('2-定性盤查'!Z149&lt;&gt;0,'2-定性盤查'!Z149,""),"")</f>
        <v>0</v>
      </c>
      <c r="W148" s="15">
        <f>IF('3.1-排放係數'!N148 ="", "", '3.1-排放係數'!N148)</f>
        <v>0</v>
      </c>
      <c r="X148" s="11">
        <f>IF(W148="","",'3.1-排放係數'!O148)</f>
        <v>0</v>
      </c>
      <c r="Y148" s="16">
        <f>IF(V148="","",H148*W148)</f>
        <v>0</v>
      </c>
      <c r="Z148" s="11">
        <f>IF(Y148="", "", '附表二、含氟氣體之GWP值'!G5)</f>
        <v>0</v>
      </c>
      <c r="AA148" s="16">
        <f>IF(Y148="","",Y148*Z148)</f>
        <v>0</v>
      </c>
      <c r="AB148" s="16">
        <f>IF('2-定性盤查'!E149="是",IF(J148="CO2",SUM(U148,AA148),SUM(O148,U148,AA148)),IF(SUM(O148,U148,AA148)&lt;&gt;0,SUM(O148,U148,AA148),0))</f>
        <v>0</v>
      </c>
      <c r="AC148" s="16">
        <f>IF('2-定性盤查'!E149="是",IF(J148="CO2",O148,""),"")</f>
        <v>0</v>
      </c>
      <c r="AD148" s="17">
        <f>IF(AB148&lt;&gt;"",AB148/'6-彙總表'!$J$5,"")</f>
        <v>0</v>
      </c>
      <c r="AE148" s="10">
        <f>F142&amp;J142&amp;E142</f>
        <v>0</v>
      </c>
      <c r="AF148" s="10">
        <f>F142&amp;J142</f>
        <v>0</v>
      </c>
      <c r="AG148" s="10">
        <f>F142&amp;P142</f>
        <v>0</v>
      </c>
      <c r="AH148" s="10">
        <f>F142&amp;V142</f>
        <v>0</v>
      </c>
      <c r="AI148" s="10">
        <f>F142&amp;G142</f>
        <v>0</v>
      </c>
      <c r="AJ148" s="10">
        <f>F142&amp;G142</f>
        <v>0</v>
      </c>
      <c r="AK148" s="10">
        <f>F142&amp;G142</f>
        <v>0</v>
      </c>
      <c r="AL148" s="10">
        <f>F142&amp;J142&amp;G142&amp;E142</f>
        <v>0</v>
      </c>
      <c r="AM148" s="10">
        <f>IFERROR(ABS(AB142),"")</f>
        <v>0</v>
      </c>
    </row>
    <row r="149" spans="1:39" ht="30" customHeight="1">
      <c r="A149" s="8">
        <f>IF('2-定性盤查'!A150&lt;&gt;"",'2-定性盤查'!A150,"")</f>
        <v>0</v>
      </c>
      <c r="B149" s="8">
        <f>IF('2-定性盤查'!B150&lt;&gt;"",'2-定性盤查'!B150,"")</f>
        <v>0</v>
      </c>
      <c r="C149" s="8">
        <f>IF('2-定性盤查'!C150&lt;&gt;"",'2-定性盤查'!C150,"")</f>
        <v>0</v>
      </c>
      <c r="D149" s="8">
        <f>IF('2-定性盤查'!D150&lt;&gt;"",'2-定性盤查'!D150,"")</f>
        <v>0</v>
      </c>
      <c r="E149" s="8">
        <f>IF('2-定性盤查'!E150&lt;&gt;"",'2-定性盤查'!E150,"")</f>
        <v>0</v>
      </c>
      <c r="F149" s="8">
        <f>IF('2-定性盤查'!F150&lt;&gt;"",'2-定性盤查'!F150,"")</f>
        <v>0</v>
      </c>
      <c r="G149" s="8">
        <f>IF('2-定性盤查'!G150&lt;&gt;"",'2-定性盤查'!G150,"")</f>
        <v>0</v>
      </c>
      <c r="H149" s="11" t="s">
        <v>431</v>
      </c>
      <c r="I149" s="11" t="s">
        <v>423</v>
      </c>
      <c r="J149" s="8">
        <f>IF('2-定性盤查'!X150&lt;&gt;"",IF('2-定性盤查'!X150&lt;&gt;0,'2-定性盤查'!X150,""),"")</f>
        <v>0</v>
      </c>
      <c r="K149" s="15">
        <f>'3.1-排放係數'!F149</f>
        <v>0</v>
      </c>
      <c r="L149" s="11">
        <f>'3.1-排放係數'!G149</f>
        <v>0</v>
      </c>
      <c r="M149" s="16">
        <f>IF(J149="","",H149*K149)</f>
        <v>0</v>
      </c>
      <c r="N149" s="11">
        <f>'附表二、含氟氣體之GWP值'!G3</f>
        <v>0</v>
      </c>
      <c r="O149" s="16">
        <f>IF(M149="","",M149*N149)</f>
        <v>0</v>
      </c>
      <c r="P149" s="8">
        <f>IF('2-定性盤查'!Y150&lt;&gt;"",IF('2-定性盤查'!Y150&lt;&gt;0,'2-定性盤查'!Y150,""),"")</f>
        <v>0</v>
      </c>
      <c r="Q149" s="15">
        <f>IF('3.1-排放係數'!J149="", "", '3.1-排放係數'!J149)</f>
        <v>0</v>
      </c>
      <c r="R149" s="11">
        <f>IF(Q149="","",'3.1-排放係數'!K149)</f>
        <v>0</v>
      </c>
      <c r="S149" s="16">
        <f>IF(P149="","",H149*Q149)</f>
        <v>0</v>
      </c>
      <c r="T149" s="11">
        <f>IF(S149="", "", '附表二、含氟氣體之GWP值'!G4)</f>
        <v>0</v>
      </c>
      <c r="U149" s="16">
        <f>IF(S149="","",S149*T149)</f>
        <v>0</v>
      </c>
      <c r="V149" s="8">
        <f>IF('2-定性盤查'!Z150&lt;&gt;"",IF('2-定性盤查'!Z150&lt;&gt;0,'2-定性盤查'!Z150,""),"")</f>
        <v>0</v>
      </c>
      <c r="W149" s="15">
        <f>IF('3.1-排放係數'!N149 ="", "", '3.1-排放係數'!N149)</f>
        <v>0</v>
      </c>
      <c r="X149" s="11">
        <f>IF(W149="","",'3.1-排放係數'!O149)</f>
        <v>0</v>
      </c>
      <c r="Y149" s="16">
        <f>IF(V149="","",H149*W149)</f>
        <v>0</v>
      </c>
      <c r="Z149" s="11">
        <f>IF(Y149="", "", '附表二、含氟氣體之GWP值'!G5)</f>
        <v>0</v>
      </c>
      <c r="AA149" s="16">
        <f>IF(Y149="","",Y149*Z149)</f>
        <v>0</v>
      </c>
      <c r="AB149" s="16">
        <f>IF('2-定性盤查'!E150="是",IF(J149="CO2",SUM(U149,AA149),SUM(O149,U149,AA149)),IF(SUM(O149,U149,AA149)&lt;&gt;0,SUM(O149,U149,AA149),0))</f>
        <v>0</v>
      </c>
      <c r="AC149" s="16">
        <f>IF('2-定性盤查'!E150="是",IF(J149="CO2",O149,""),"")</f>
        <v>0</v>
      </c>
      <c r="AD149" s="17">
        <f>IF(AB149&lt;&gt;"",AB149/'6-彙總表'!$J$5,"")</f>
        <v>0</v>
      </c>
      <c r="AE149" s="10">
        <f>F143&amp;J143&amp;E143</f>
        <v>0</v>
      </c>
      <c r="AF149" s="10">
        <f>F143&amp;J143</f>
        <v>0</v>
      </c>
      <c r="AG149" s="10">
        <f>F143&amp;P143</f>
        <v>0</v>
      </c>
      <c r="AH149" s="10">
        <f>F143&amp;V143</f>
        <v>0</v>
      </c>
      <c r="AI149" s="10">
        <f>F143&amp;G143</f>
        <v>0</v>
      </c>
      <c r="AJ149" s="10">
        <f>F143&amp;G143</f>
        <v>0</v>
      </c>
      <c r="AK149" s="10">
        <f>F143&amp;G143</f>
        <v>0</v>
      </c>
      <c r="AL149" s="10">
        <f>F143&amp;J143&amp;G143&amp;E143</f>
        <v>0</v>
      </c>
      <c r="AM149" s="10">
        <f>IFERROR(ABS(AB143),"")</f>
        <v>0</v>
      </c>
    </row>
    <row r="150" spans="1:39" ht="30" customHeight="1">
      <c r="A150" s="8">
        <f>IF('2-定性盤查'!A151&lt;&gt;"",'2-定性盤查'!A151,"")</f>
        <v>0</v>
      </c>
      <c r="B150" s="8">
        <f>IF('2-定性盤查'!B151&lt;&gt;"",'2-定性盤查'!B151,"")</f>
        <v>0</v>
      </c>
      <c r="C150" s="8">
        <f>IF('2-定性盤查'!C151&lt;&gt;"",'2-定性盤查'!C151,"")</f>
        <v>0</v>
      </c>
      <c r="D150" s="8">
        <f>IF('2-定性盤查'!D151&lt;&gt;"",'2-定性盤查'!D151,"")</f>
        <v>0</v>
      </c>
      <c r="E150" s="8">
        <f>IF('2-定性盤查'!E151&lt;&gt;"",'2-定性盤查'!E151,"")</f>
        <v>0</v>
      </c>
      <c r="F150" s="8">
        <f>IF('2-定性盤查'!F151&lt;&gt;"",'2-定性盤查'!F151,"")</f>
        <v>0</v>
      </c>
      <c r="G150" s="8">
        <f>IF('2-定性盤查'!G151&lt;&gt;"",'2-定性盤查'!G151,"")</f>
        <v>0</v>
      </c>
      <c r="H150" s="11" t="s">
        <v>433</v>
      </c>
      <c r="I150" s="11" t="s">
        <v>423</v>
      </c>
      <c r="J150" s="8">
        <f>IF('2-定性盤查'!X151&lt;&gt;"",IF('2-定性盤查'!X151&lt;&gt;0,'2-定性盤查'!X151,""),"")</f>
        <v>0</v>
      </c>
      <c r="K150" s="15">
        <f>'3.1-排放係數'!F150</f>
        <v>0</v>
      </c>
      <c r="L150" s="11">
        <f>'3.1-排放係數'!G150</f>
        <v>0</v>
      </c>
      <c r="M150" s="16">
        <f>IF(J150="","",H150*K150)</f>
        <v>0</v>
      </c>
      <c r="N150" s="11">
        <f>'附表二、含氟氣體之GWP值'!G3</f>
        <v>0</v>
      </c>
      <c r="O150" s="16">
        <f>IF(M150="","",M150*N150)</f>
        <v>0</v>
      </c>
      <c r="P150" s="8">
        <f>IF('2-定性盤查'!Y151&lt;&gt;"",IF('2-定性盤查'!Y151&lt;&gt;0,'2-定性盤查'!Y151,""),"")</f>
        <v>0</v>
      </c>
      <c r="Q150" s="15">
        <f>IF('3.1-排放係數'!J150="", "", '3.1-排放係數'!J150)</f>
        <v>0</v>
      </c>
      <c r="R150" s="11">
        <f>IF(Q150="","",'3.1-排放係數'!K150)</f>
        <v>0</v>
      </c>
      <c r="S150" s="16">
        <f>IF(P150="","",H150*Q150)</f>
        <v>0</v>
      </c>
      <c r="T150" s="11">
        <f>IF(S150="", "", '附表二、含氟氣體之GWP值'!G4)</f>
        <v>0</v>
      </c>
      <c r="U150" s="16">
        <f>IF(S150="","",S150*T150)</f>
        <v>0</v>
      </c>
      <c r="V150" s="8">
        <f>IF('2-定性盤查'!Z151&lt;&gt;"",IF('2-定性盤查'!Z151&lt;&gt;0,'2-定性盤查'!Z151,""),"")</f>
        <v>0</v>
      </c>
      <c r="W150" s="15">
        <f>IF('3.1-排放係數'!N150 ="", "", '3.1-排放係數'!N150)</f>
        <v>0</v>
      </c>
      <c r="X150" s="11">
        <f>IF(W150="","",'3.1-排放係數'!O150)</f>
        <v>0</v>
      </c>
      <c r="Y150" s="16">
        <f>IF(V150="","",H150*W150)</f>
        <v>0</v>
      </c>
      <c r="Z150" s="11">
        <f>IF(Y150="", "", '附表二、含氟氣體之GWP值'!G5)</f>
        <v>0</v>
      </c>
      <c r="AA150" s="16">
        <f>IF(Y150="","",Y150*Z150)</f>
        <v>0</v>
      </c>
      <c r="AB150" s="16">
        <f>IF('2-定性盤查'!E151="是",IF(J150="CO2",SUM(U150,AA150),SUM(O150,U150,AA150)),IF(SUM(O150,U150,AA150)&lt;&gt;0,SUM(O150,U150,AA150),0))</f>
        <v>0</v>
      </c>
      <c r="AC150" s="16">
        <f>IF('2-定性盤查'!E151="是",IF(J150="CO2",O150,""),"")</f>
        <v>0</v>
      </c>
      <c r="AD150" s="17">
        <f>IF(AB150&lt;&gt;"",AB150/'6-彙總表'!$J$5,"")</f>
        <v>0</v>
      </c>
      <c r="AE150" s="10">
        <f>F144&amp;J144&amp;E144</f>
        <v>0</v>
      </c>
      <c r="AF150" s="10">
        <f>F144&amp;J144</f>
        <v>0</v>
      </c>
      <c r="AG150" s="10">
        <f>F144&amp;P144</f>
        <v>0</v>
      </c>
      <c r="AH150" s="10">
        <f>F144&amp;V144</f>
        <v>0</v>
      </c>
      <c r="AI150" s="10">
        <f>F144&amp;G144</f>
        <v>0</v>
      </c>
      <c r="AJ150" s="10">
        <f>F144&amp;G144</f>
        <v>0</v>
      </c>
      <c r="AK150" s="10">
        <f>F144&amp;G144</f>
        <v>0</v>
      </c>
      <c r="AL150" s="10">
        <f>F144&amp;J144&amp;G144&amp;E144</f>
        <v>0</v>
      </c>
      <c r="AM150" s="10">
        <f>IFERROR(ABS(AB144),"")</f>
        <v>0</v>
      </c>
    </row>
    <row r="151" spans="1:39" ht="30" customHeight="1">
      <c r="A151" s="8">
        <f>IF('2-定性盤查'!A152&lt;&gt;"",'2-定性盤查'!A152,"")</f>
        <v>0</v>
      </c>
      <c r="B151" s="8">
        <f>IF('2-定性盤查'!B152&lt;&gt;"",'2-定性盤查'!B152,"")</f>
        <v>0</v>
      </c>
      <c r="C151" s="8">
        <f>IF('2-定性盤查'!C152&lt;&gt;"",'2-定性盤查'!C152,"")</f>
        <v>0</v>
      </c>
      <c r="D151" s="8">
        <f>IF('2-定性盤查'!D152&lt;&gt;"",'2-定性盤查'!D152,"")</f>
        <v>0</v>
      </c>
      <c r="E151" s="8">
        <f>IF('2-定性盤查'!E152&lt;&gt;"",'2-定性盤查'!E152,"")</f>
        <v>0</v>
      </c>
      <c r="F151" s="8">
        <f>IF('2-定性盤查'!F152&lt;&gt;"",'2-定性盤查'!F152,"")</f>
        <v>0</v>
      </c>
      <c r="G151" s="8">
        <f>IF('2-定性盤查'!G152&lt;&gt;"",'2-定性盤查'!G152,"")</f>
        <v>0</v>
      </c>
      <c r="H151" s="11" t="s">
        <v>431</v>
      </c>
      <c r="I151" s="11" t="s">
        <v>423</v>
      </c>
      <c r="J151" s="8">
        <f>IF('2-定性盤查'!X152&lt;&gt;"",IF('2-定性盤查'!X152&lt;&gt;0,'2-定性盤查'!X152,""),"")</f>
        <v>0</v>
      </c>
      <c r="K151" s="15">
        <f>'3.1-排放係數'!F151</f>
        <v>0</v>
      </c>
      <c r="L151" s="11">
        <f>'3.1-排放係數'!G151</f>
        <v>0</v>
      </c>
      <c r="M151" s="16">
        <f>IF(J151="","",H151*K151)</f>
        <v>0</v>
      </c>
      <c r="N151" s="11">
        <f>'附表二、含氟氣體之GWP值'!G3</f>
        <v>0</v>
      </c>
      <c r="O151" s="16">
        <f>IF(M151="","",M151*N151)</f>
        <v>0</v>
      </c>
      <c r="P151" s="8">
        <f>IF('2-定性盤查'!Y152&lt;&gt;"",IF('2-定性盤查'!Y152&lt;&gt;0,'2-定性盤查'!Y152,""),"")</f>
        <v>0</v>
      </c>
      <c r="Q151" s="15">
        <f>IF('3.1-排放係數'!J151="", "", '3.1-排放係數'!J151)</f>
        <v>0</v>
      </c>
      <c r="R151" s="11">
        <f>IF(Q151="","",'3.1-排放係數'!K151)</f>
        <v>0</v>
      </c>
      <c r="S151" s="16">
        <f>IF(P151="","",H151*Q151)</f>
        <v>0</v>
      </c>
      <c r="T151" s="11">
        <f>IF(S151="", "", '附表二、含氟氣體之GWP值'!G4)</f>
        <v>0</v>
      </c>
      <c r="U151" s="16">
        <f>IF(S151="","",S151*T151)</f>
        <v>0</v>
      </c>
      <c r="V151" s="8">
        <f>IF('2-定性盤查'!Z152&lt;&gt;"",IF('2-定性盤查'!Z152&lt;&gt;0,'2-定性盤查'!Z152,""),"")</f>
        <v>0</v>
      </c>
      <c r="W151" s="15">
        <f>IF('3.1-排放係數'!N151 ="", "", '3.1-排放係數'!N151)</f>
        <v>0</v>
      </c>
      <c r="X151" s="11">
        <f>IF(W151="","",'3.1-排放係數'!O151)</f>
        <v>0</v>
      </c>
      <c r="Y151" s="16">
        <f>IF(V151="","",H151*W151)</f>
        <v>0</v>
      </c>
      <c r="Z151" s="11">
        <f>IF(Y151="", "", '附表二、含氟氣體之GWP值'!G5)</f>
        <v>0</v>
      </c>
      <c r="AA151" s="16">
        <f>IF(Y151="","",Y151*Z151)</f>
        <v>0</v>
      </c>
      <c r="AB151" s="16">
        <f>IF('2-定性盤查'!E152="是",IF(J151="CO2",SUM(U151,AA151),SUM(O151,U151,AA151)),IF(SUM(O151,U151,AA151)&lt;&gt;0,SUM(O151,U151,AA151),0))</f>
        <v>0</v>
      </c>
      <c r="AC151" s="16">
        <f>IF('2-定性盤查'!E152="是",IF(J151="CO2",O151,""),"")</f>
        <v>0</v>
      </c>
      <c r="AD151" s="17">
        <f>IF(AB151&lt;&gt;"",AB151/'6-彙總表'!$J$5,"")</f>
        <v>0</v>
      </c>
      <c r="AE151" s="10">
        <f>F145&amp;J145&amp;E145</f>
        <v>0</v>
      </c>
      <c r="AF151" s="10">
        <f>F145&amp;J145</f>
        <v>0</v>
      </c>
      <c r="AG151" s="10">
        <f>F145&amp;P145</f>
        <v>0</v>
      </c>
      <c r="AH151" s="10">
        <f>F145&amp;V145</f>
        <v>0</v>
      </c>
      <c r="AI151" s="10">
        <f>F145&amp;G145</f>
        <v>0</v>
      </c>
      <c r="AJ151" s="10">
        <f>F145&amp;G145</f>
        <v>0</v>
      </c>
      <c r="AK151" s="10">
        <f>F145&amp;G145</f>
        <v>0</v>
      </c>
      <c r="AL151" s="10">
        <f>F145&amp;J145&amp;G145&amp;E145</f>
        <v>0</v>
      </c>
      <c r="AM151" s="10">
        <f>IFERROR(ABS(AB145),"")</f>
        <v>0</v>
      </c>
    </row>
    <row r="152" spans="1:39" ht="30" customHeight="1">
      <c r="A152" s="8">
        <f>IF('2-定性盤查'!A153&lt;&gt;"",'2-定性盤查'!A153,"")</f>
        <v>0</v>
      </c>
      <c r="B152" s="8">
        <f>IF('2-定性盤查'!B153&lt;&gt;"",'2-定性盤查'!B153,"")</f>
        <v>0</v>
      </c>
      <c r="C152" s="8">
        <f>IF('2-定性盤查'!C153&lt;&gt;"",'2-定性盤查'!C153,"")</f>
        <v>0</v>
      </c>
      <c r="D152" s="8">
        <f>IF('2-定性盤查'!D153&lt;&gt;"",'2-定性盤查'!D153,"")</f>
        <v>0</v>
      </c>
      <c r="E152" s="8">
        <f>IF('2-定性盤查'!E153&lt;&gt;"",'2-定性盤查'!E153,"")</f>
        <v>0</v>
      </c>
      <c r="F152" s="8">
        <f>IF('2-定性盤查'!F153&lt;&gt;"",'2-定性盤查'!F153,"")</f>
        <v>0</v>
      </c>
      <c r="G152" s="8">
        <f>IF('2-定性盤查'!G153&lt;&gt;"",'2-定性盤查'!G153,"")</f>
        <v>0</v>
      </c>
      <c r="H152" s="11" t="s">
        <v>431</v>
      </c>
      <c r="I152" s="11" t="s">
        <v>423</v>
      </c>
      <c r="J152" s="8">
        <f>IF('2-定性盤查'!X153&lt;&gt;"",IF('2-定性盤查'!X153&lt;&gt;0,'2-定性盤查'!X153,""),"")</f>
        <v>0</v>
      </c>
      <c r="K152" s="15">
        <f>'3.1-排放係數'!F152</f>
        <v>0</v>
      </c>
      <c r="L152" s="11">
        <f>'3.1-排放係數'!G152</f>
        <v>0</v>
      </c>
      <c r="M152" s="16">
        <f>IF(J152="","",H152*K152)</f>
        <v>0</v>
      </c>
      <c r="N152" s="11">
        <f>'附表二、含氟氣體之GWP值'!G3</f>
        <v>0</v>
      </c>
      <c r="O152" s="16">
        <f>IF(M152="","",M152*N152)</f>
        <v>0</v>
      </c>
      <c r="P152" s="8">
        <f>IF('2-定性盤查'!Y153&lt;&gt;"",IF('2-定性盤查'!Y153&lt;&gt;0,'2-定性盤查'!Y153,""),"")</f>
        <v>0</v>
      </c>
      <c r="Q152" s="15">
        <f>IF('3.1-排放係數'!J152="", "", '3.1-排放係數'!J152)</f>
        <v>0</v>
      </c>
      <c r="R152" s="11">
        <f>IF(Q152="","",'3.1-排放係數'!K152)</f>
        <v>0</v>
      </c>
      <c r="S152" s="16">
        <f>IF(P152="","",H152*Q152)</f>
        <v>0</v>
      </c>
      <c r="T152" s="11">
        <f>IF(S152="", "", '附表二、含氟氣體之GWP值'!G4)</f>
        <v>0</v>
      </c>
      <c r="U152" s="16">
        <f>IF(S152="","",S152*T152)</f>
        <v>0</v>
      </c>
      <c r="V152" s="8">
        <f>IF('2-定性盤查'!Z153&lt;&gt;"",IF('2-定性盤查'!Z153&lt;&gt;0,'2-定性盤查'!Z153,""),"")</f>
        <v>0</v>
      </c>
      <c r="W152" s="15">
        <f>IF('3.1-排放係數'!N152 ="", "", '3.1-排放係數'!N152)</f>
        <v>0</v>
      </c>
      <c r="X152" s="11">
        <f>IF(W152="","",'3.1-排放係數'!O152)</f>
        <v>0</v>
      </c>
      <c r="Y152" s="16">
        <f>IF(V152="","",H152*W152)</f>
        <v>0</v>
      </c>
      <c r="Z152" s="11">
        <f>IF(Y152="", "", '附表二、含氟氣體之GWP值'!G5)</f>
        <v>0</v>
      </c>
      <c r="AA152" s="16">
        <f>IF(Y152="","",Y152*Z152)</f>
        <v>0</v>
      </c>
      <c r="AB152" s="16">
        <f>IF('2-定性盤查'!E153="是",IF(J152="CO2",SUM(U152,AA152),SUM(O152,U152,AA152)),IF(SUM(O152,U152,AA152)&lt;&gt;0,SUM(O152,U152,AA152),0))</f>
        <v>0</v>
      </c>
      <c r="AC152" s="16">
        <f>IF('2-定性盤查'!E153="是",IF(J152="CO2",O152,""),"")</f>
        <v>0</v>
      </c>
      <c r="AD152" s="17">
        <f>IF(AB152&lt;&gt;"",AB152/'6-彙總表'!$J$5,"")</f>
        <v>0</v>
      </c>
      <c r="AE152" s="10">
        <f>F146&amp;J146&amp;E146</f>
        <v>0</v>
      </c>
      <c r="AF152" s="10">
        <f>F146&amp;J146</f>
        <v>0</v>
      </c>
      <c r="AG152" s="10">
        <f>F146&amp;P146</f>
        <v>0</v>
      </c>
      <c r="AH152" s="10">
        <f>F146&amp;V146</f>
        <v>0</v>
      </c>
      <c r="AI152" s="10">
        <f>F146&amp;G146</f>
        <v>0</v>
      </c>
      <c r="AJ152" s="10">
        <f>F146&amp;G146</f>
        <v>0</v>
      </c>
      <c r="AK152" s="10">
        <f>F146&amp;G146</f>
        <v>0</v>
      </c>
      <c r="AL152" s="10">
        <f>F146&amp;J146&amp;G146&amp;E146</f>
        <v>0</v>
      </c>
      <c r="AM152" s="10">
        <f>IFERROR(ABS(AB146),"")</f>
        <v>0</v>
      </c>
    </row>
    <row r="153" spans="1:39" ht="30" customHeight="1">
      <c r="A153" s="8">
        <f>IF('2-定性盤查'!A154&lt;&gt;"",'2-定性盤查'!A154,"")</f>
        <v>0</v>
      </c>
      <c r="B153" s="8">
        <f>IF('2-定性盤查'!B154&lt;&gt;"",'2-定性盤查'!B154,"")</f>
        <v>0</v>
      </c>
      <c r="C153" s="8">
        <f>IF('2-定性盤查'!C154&lt;&gt;"",'2-定性盤查'!C154,"")</f>
        <v>0</v>
      </c>
      <c r="D153" s="8">
        <f>IF('2-定性盤查'!D154&lt;&gt;"",'2-定性盤查'!D154,"")</f>
        <v>0</v>
      </c>
      <c r="E153" s="8">
        <f>IF('2-定性盤查'!E154&lt;&gt;"",'2-定性盤查'!E154,"")</f>
        <v>0</v>
      </c>
      <c r="F153" s="8">
        <f>IF('2-定性盤查'!F154&lt;&gt;"",'2-定性盤查'!F154,"")</f>
        <v>0</v>
      </c>
      <c r="G153" s="8">
        <f>IF('2-定性盤查'!G154&lt;&gt;"",'2-定性盤查'!G154,"")</f>
        <v>0</v>
      </c>
      <c r="H153" s="11" t="s">
        <v>471</v>
      </c>
      <c r="I153" s="11" t="s">
        <v>423</v>
      </c>
      <c r="J153" s="8">
        <f>IF('2-定性盤查'!X154&lt;&gt;"",IF('2-定性盤查'!X154&lt;&gt;0,'2-定性盤查'!X154,""),"")</f>
        <v>0</v>
      </c>
      <c r="K153" s="15">
        <f>'3.1-排放係數'!F153</f>
        <v>0</v>
      </c>
      <c r="L153" s="11">
        <f>'3.1-排放係數'!G153</f>
        <v>0</v>
      </c>
      <c r="M153" s="16">
        <f>IF(J153="","",H153*K153)</f>
        <v>0</v>
      </c>
      <c r="N153" s="11">
        <f>'附表二、含氟氣體之GWP值'!G3</f>
        <v>0</v>
      </c>
      <c r="O153" s="16">
        <f>IF(M153="","",M153*N153)</f>
        <v>0</v>
      </c>
      <c r="P153" s="8">
        <f>IF('2-定性盤查'!Y154&lt;&gt;"",IF('2-定性盤查'!Y154&lt;&gt;0,'2-定性盤查'!Y154,""),"")</f>
        <v>0</v>
      </c>
      <c r="Q153" s="15">
        <f>IF('3.1-排放係數'!J153="", "", '3.1-排放係數'!J153)</f>
        <v>0</v>
      </c>
      <c r="R153" s="11">
        <f>IF(Q153="","",'3.1-排放係數'!K153)</f>
        <v>0</v>
      </c>
      <c r="S153" s="16">
        <f>IF(P153="","",H153*Q153)</f>
        <v>0</v>
      </c>
      <c r="T153" s="11">
        <f>IF(S153="", "", '附表二、含氟氣體之GWP值'!G4)</f>
        <v>0</v>
      </c>
      <c r="U153" s="16">
        <f>IF(S153="","",S153*T153)</f>
        <v>0</v>
      </c>
      <c r="V153" s="8">
        <f>IF('2-定性盤查'!Z154&lt;&gt;"",IF('2-定性盤查'!Z154&lt;&gt;0,'2-定性盤查'!Z154,""),"")</f>
        <v>0</v>
      </c>
      <c r="W153" s="15">
        <f>IF('3.1-排放係數'!N153 ="", "", '3.1-排放係數'!N153)</f>
        <v>0</v>
      </c>
      <c r="X153" s="11">
        <f>IF(W153="","",'3.1-排放係數'!O153)</f>
        <v>0</v>
      </c>
      <c r="Y153" s="16">
        <f>IF(V153="","",H153*W153)</f>
        <v>0</v>
      </c>
      <c r="Z153" s="11">
        <f>IF(Y153="", "", '附表二、含氟氣體之GWP值'!G5)</f>
        <v>0</v>
      </c>
      <c r="AA153" s="16">
        <f>IF(Y153="","",Y153*Z153)</f>
        <v>0</v>
      </c>
      <c r="AB153" s="16">
        <f>IF('2-定性盤查'!E154="是",IF(J153="CO2",SUM(U153,AA153),SUM(O153,U153,AA153)),IF(SUM(O153,U153,AA153)&lt;&gt;0,SUM(O153,U153,AA153),0))</f>
        <v>0</v>
      </c>
      <c r="AC153" s="16">
        <f>IF('2-定性盤查'!E154="是",IF(J153="CO2",O153,""),"")</f>
        <v>0</v>
      </c>
      <c r="AD153" s="17">
        <f>IF(AB153&lt;&gt;"",AB153/'6-彙總表'!$J$5,"")</f>
        <v>0</v>
      </c>
      <c r="AE153" s="10">
        <f>F147&amp;J147&amp;E147</f>
        <v>0</v>
      </c>
      <c r="AF153" s="10">
        <f>F147&amp;J147</f>
        <v>0</v>
      </c>
      <c r="AG153" s="10">
        <f>F147&amp;P147</f>
        <v>0</v>
      </c>
      <c r="AH153" s="10">
        <f>F147&amp;V147</f>
        <v>0</v>
      </c>
      <c r="AI153" s="10">
        <f>F147&amp;G147</f>
        <v>0</v>
      </c>
      <c r="AJ153" s="10">
        <f>F147&amp;G147</f>
        <v>0</v>
      </c>
      <c r="AK153" s="10">
        <f>F147&amp;G147</f>
        <v>0</v>
      </c>
      <c r="AL153" s="10">
        <f>F147&amp;J147&amp;G147&amp;E147</f>
        <v>0</v>
      </c>
      <c r="AM153" s="10">
        <f>IFERROR(ABS(AB147),"")</f>
        <v>0</v>
      </c>
    </row>
    <row r="154" spans="1:39" ht="30" customHeight="1">
      <c r="A154" s="8">
        <f>IF('2-定性盤查'!A155&lt;&gt;"",'2-定性盤查'!A155,"")</f>
        <v>0</v>
      </c>
      <c r="B154" s="8">
        <f>IF('2-定性盤查'!B155&lt;&gt;"",'2-定性盤查'!B155,"")</f>
        <v>0</v>
      </c>
      <c r="C154" s="8">
        <f>IF('2-定性盤查'!C155&lt;&gt;"",'2-定性盤查'!C155,"")</f>
        <v>0</v>
      </c>
      <c r="D154" s="8">
        <f>IF('2-定性盤查'!D155&lt;&gt;"",'2-定性盤查'!D155,"")</f>
        <v>0</v>
      </c>
      <c r="E154" s="8">
        <f>IF('2-定性盤查'!E155&lt;&gt;"",'2-定性盤查'!E155,"")</f>
        <v>0</v>
      </c>
      <c r="F154" s="8">
        <f>IF('2-定性盤查'!F155&lt;&gt;"",'2-定性盤查'!F155,"")</f>
        <v>0</v>
      </c>
      <c r="G154" s="8">
        <f>IF('2-定性盤查'!G155&lt;&gt;"",'2-定性盤查'!G155,"")</f>
        <v>0</v>
      </c>
      <c r="H154" s="11" t="s">
        <v>40</v>
      </c>
      <c r="I154" s="11" t="s">
        <v>423</v>
      </c>
      <c r="J154" s="8">
        <f>IF('2-定性盤查'!X155&lt;&gt;"",IF('2-定性盤查'!X155&lt;&gt;0,'2-定性盤查'!X155,""),"")</f>
        <v>0</v>
      </c>
      <c r="K154" s="15">
        <f>'3.1-排放係數'!F154</f>
        <v>0</v>
      </c>
      <c r="L154" s="11">
        <f>'3.1-排放係數'!G154</f>
        <v>0</v>
      </c>
      <c r="M154" s="16">
        <f>IF(J154="","",H154*K154)</f>
        <v>0</v>
      </c>
      <c r="N154" s="11">
        <f>'附表二、含氟氣體之GWP值'!G3</f>
        <v>0</v>
      </c>
      <c r="O154" s="16">
        <f>IF(M154="","",M154*N154)</f>
        <v>0</v>
      </c>
      <c r="P154" s="8">
        <f>IF('2-定性盤查'!Y155&lt;&gt;"",IF('2-定性盤查'!Y155&lt;&gt;0,'2-定性盤查'!Y155,""),"")</f>
        <v>0</v>
      </c>
      <c r="Q154" s="15">
        <f>IF('3.1-排放係數'!J154="", "", '3.1-排放係數'!J154)</f>
        <v>0</v>
      </c>
      <c r="R154" s="11">
        <f>IF(Q154="","",'3.1-排放係數'!K154)</f>
        <v>0</v>
      </c>
      <c r="S154" s="16">
        <f>IF(P154="","",H154*Q154)</f>
        <v>0</v>
      </c>
      <c r="T154" s="11">
        <f>IF(S154="", "", '附表二、含氟氣體之GWP值'!G4)</f>
        <v>0</v>
      </c>
      <c r="U154" s="16">
        <f>IF(S154="","",S154*T154)</f>
        <v>0</v>
      </c>
      <c r="V154" s="8">
        <f>IF('2-定性盤查'!Z155&lt;&gt;"",IF('2-定性盤查'!Z155&lt;&gt;0,'2-定性盤查'!Z155,""),"")</f>
        <v>0</v>
      </c>
      <c r="W154" s="15">
        <f>IF('3.1-排放係數'!N154 ="", "", '3.1-排放係數'!N154)</f>
        <v>0</v>
      </c>
      <c r="X154" s="11">
        <f>IF(W154="","",'3.1-排放係數'!O154)</f>
        <v>0</v>
      </c>
      <c r="Y154" s="16">
        <f>IF(V154="","",H154*W154)</f>
        <v>0</v>
      </c>
      <c r="Z154" s="11">
        <f>IF(Y154="", "", '附表二、含氟氣體之GWP值'!G5)</f>
        <v>0</v>
      </c>
      <c r="AA154" s="16">
        <f>IF(Y154="","",Y154*Z154)</f>
        <v>0</v>
      </c>
      <c r="AB154" s="16">
        <f>IF('2-定性盤查'!E155="是",IF(J154="CO2",SUM(U154,AA154),SUM(O154,U154,AA154)),IF(SUM(O154,U154,AA154)&lt;&gt;0,SUM(O154,U154,AA154),0))</f>
        <v>0</v>
      </c>
      <c r="AC154" s="16">
        <f>IF('2-定性盤查'!E155="是",IF(J154="CO2",O154,""),"")</f>
        <v>0</v>
      </c>
      <c r="AD154" s="17">
        <f>IF(AB154&lt;&gt;"",AB154/'6-彙總表'!$J$5,"")</f>
        <v>0</v>
      </c>
      <c r="AE154" s="10">
        <f>F148&amp;J148&amp;E148</f>
        <v>0</v>
      </c>
      <c r="AF154" s="10">
        <f>F148&amp;J148</f>
        <v>0</v>
      </c>
      <c r="AG154" s="10">
        <f>F148&amp;P148</f>
        <v>0</v>
      </c>
      <c r="AH154" s="10">
        <f>F148&amp;V148</f>
        <v>0</v>
      </c>
      <c r="AI154" s="10">
        <f>F148&amp;G148</f>
        <v>0</v>
      </c>
      <c r="AJ154" s="10">
        <f>F148&amp;G148</f>
        <v>0</v>
      </c>
      <c r="AK154" s="10">
        <f>F148&amp;G148</f>
        <v>0</v>
      </c>
      <c r="AL154" s="10">
        <f>F148&amp;J148&amp;G148&amp;E148</f>
        <v>0</v>
      </c>
      <c r="AM154" s="10">
        <f>IFERROR(ABS(AB148),"")</f>
        <v>0</v>
      </c>
    </row>
    <row r="155" spans="1:39" ht="30" customHeight="1">
      <c r="A155" s="8">
        <f>IF('2-定性盤查'!A156&lt;&gt;"",'2-定性盤查'!A156,"")</f>
        <v>0</v>
      </c>
      <c r="B155" s="8">
        <f>IF('2-定性盤查'!B156&lt;&gt;"",'2-定性盤查'!B156,"")</f>
        <v>0</v>
      </c>
      <c r="C155" s="8">
        <f>IF('2-定性盤查'!C156&lt;&gt;"",'2-定性盤查'!C156,"")</f>
        <v>0</v>
      </c>
      <c r="D155" s="8">
        <f>IF('2-定性盤查'!D156&lt;&gt;"",'2-定性盤查'!D156,"")</f>
        <v>0</v>
      </c>
      <c r="E155" s="8">
        <f>IF('2-定性盤查'!E156&lt;&gt;"",'2-定性盤查'!E156,"")</f>
        <v>0</v>
      </c>
      <c r="F155" s="8">
        <f>IF('2-定性盤查'!F156&lt;&gt;"",'2-定性盤查'!F156,"")</f>
        <v>0</v>
      </c>
      <c r="G155" s="8">
        <f>IF('2-定性盤查'!G156&lt;&gt;"",'2-定性盤查'!G156,"")</f>
        <v>0</v>
      </c>
      <c r="H155" s="11" t="s">
        <v>431</v>
      </c>
      <c r="I155" s="11" t="s">
        <v>472</v>
      </c>
      <c r="J155" s="8">
        <f>IF('2-定性盤查'!X156&lt;&gt;"",IF('2-定性盤查'!X156&lt;&gt;0,'2-定性盤查'!X156,""),"")</f>
        <v>0</v>
      </c>
      <c r="K155" s="15">
        <f>'3.1-排放係數'!F155</f>
        <v>0</v>
      </c>
      <c r="L155" s="11">
        <f>'3.1-排放係數'!G155</f>
        <v>0</v>
      </c>
      <c r="M155" s="16">
        <f>IF(J155="","",H155*K155)</f>
        <v>0</v>
      </c>
      <c r="N155" s="11">
        <f>'附表二、含氟氣體之GWP值'!G3</f>
        <v>0</v>
      </c>
      <c r="O155" s="16">
        <f>IF(M155="","",M155*N155)</f>
        <v>0</v>
      </c>
      <c r="P155" s="8">
        <f>IF('2-定性盤查'!Y156&lt;&gt;"",IF('2-定性盤查'!Y156&lt;&gt;0,'2-定性盤查'!Y156,""),"")</f>
        <v>0</v>
      </c>
      <c r="Q155" s="15">
        <f>IF('3.1-排放係數'!J155="", "", '3.1-排放係數'!J155)</f>
        <v>0</v>
      </c>
      <c r="R155" s="11">
        <f>IF(Q155="","",'3.1-排放係數'!K155)</f>
        <v>0</v>
      </c>
      <c r="S155" s="16">
        <f>IF(P155="","",H155*Q155)</f>
        <v>0</v>
      </c>
      <c r="T155" s="11">
        <f>IF(S155="", "", '附表二、含氟氣體之GWP值'!G4)</f>
        <v>0</v>
      </c>
      <c r="U155" s="16">
        <f>IF(S155="","",S155*T155)</f>
        <v>0</v>
      </c>
      <c r="V155" s="8">
        <f>IF('2-定性盤查'!Z156&lt;&gt;"",IF('2-定性盤查'!Z156&lt;&gt;0,'2-定性盤查'!Z156,""),"")</f>
        <v>0</v>
      </c>
      <c r="W155" s="15">
        <f>IF('3.1-排放係數'!N155 ="", "", '3.1-排放係數'!N155)</f>
        <v>0</v>
      </c>
      <c r="X155" s="11">
        <f>IF(W155="","",'3.1-排放係數'!O155)</f>
        <v>0</v>
      </c>
      <c r="Y155" s="16">
        <f>IF(V155="","",H155*W155)</f>
        <v>0</v>
      </c>
      <c r="Z155" s="11">
        <f>IF(Y155="", "", '附表二、含氟氣體之GWP值'!G5)</f>
        <v>0</v>
      </c>
      <c r="AA155" s="16">
        <f>IF(Y155="","",Y155*Z155)</f>
        <v>0</v>
      </c>
      <c r="AB155" s="16">
        <f>IF('2-定性盤查'!E156="是",IF(J155="CO2",SUM(U155,AA155),SUM(O155,U155,AA155)),IF(SUM(O155,U155,AA155)&lt;&gt;0,SUM(O155,U155,AA155),0))</f>
        <v>0</v>
      </c>
      <c r="AC155" s="16">
        <f>IF('2-定性盤查'!E156="是",IF(J155="CO2",O155,""),"")</f>
        <v>0</v>
      </c>
      <c r="AD155" s="17">
        <f>IF(AB155&lt;&gt;"",AB155/'6-彙總表'!$J$5,"")</f>
        <v>0</v>
      </c>
      <c r="AE155" s="10">
        <f>F149&amp;J149&amp;E149</f>
        <v>0</v>
      </c>
      <c r="AF155" s="10">
        <f>F149&amp;J149</f>
        <v>0</v>
      </c>
      <c r="AG155" s="10">
        <f>F149&amp;P149</f>
        <v>0</v>
      </c>
      <c r="AH155" s="10">
        <f>F149&amp;V149</f>
        <v>0</v>
      </c>
      <c r="AI155" s="10">
        <f>F149&amp;G149</f>
        <v>0</v>
      </c>
      <c r="AJ155" s="10">
        <f>F149&amp;G149</f>
        <v>0</v>
      </c>
      <c r="AK155" s="10">
        <f>F149&amp;G149</f>
        <v>0</v>
      </c>
      <c r="AL155" s="10">
        <f>F149&amp;J149&amp;G149&amp;E149</f>
        <v>0</v>
      </c>
      <c r="AM155" s="10">
        <f>IFERROR(ABS(AB149),"")</f>
        <v>0</v>
      </c>
    </row>
    <row r="156" spans="1:39" ht="30" customHeight="1">
      <c r="A156" s="8">
        <f>IF('2-定性盤查'!A157&lt;&gt;"",'2-定性盤查'!A157,"")</f>
        <v>0</v>
      </c>
      <c r="B156" s="8">
        <f>IF('2-定性盤查'!B157&lt;&gt;"",'2-定性盤查'!B157,"")</f>
        <v>0</v>
      </c>
      <c r="C156" s="8">
        <f>IF('2-定性盤查'!C157&lt;&gt;"",'2-定性盤查'!C157,"")</f>
        <v>0</v>
      </c>
      <c r="D156" s="8">
        <f>IF('2-定性盤查'!D157&lt;&gt;"",'2-定性盤查'!D157,"")</f>
        <v>0</v>
      </c>
      <c r="E156" s="8">
        <f>IF('2-定性盤查'!E157&lt;&gt;"",'2-定性盤查'!E157,"")</f>
        <v>0</v>
      </c>
      <c r="F156" s="8">
        <f>IF('2-定性盤查'!F157&lt;&gt;"",'2-定性盤查'!F157,"")</f>
        <v>0</v>
      </c>
      <c r="G156" s="8">
        <f>IF('2-定性盤查'!G157&lt;&gt;"",'2-定性盤查'!G157,"")</f>
        <v>0</v>
      </c>
      <c r="H156" s="11" t="s">
        <v>431</v>
      </c>
      <c r="I156" s="11" t="s">
        <v>423</v>
      </c>
      <c r="J156" s="8">
        <f>IF('2-定性盤查'!X157&lt;&gt;"",IF('2-定性盤查'!X157&lt;&gt;0,'2-定性盤查'!X157,""),"")</f>
        <v>0</v>
      </c>
      <c r="K156" s="15">
        <f>'3.1-排放係數'!F156</f>
        <v>0</v>
      </c>
      <c r="L156" s="11">
        <f>'3.1-排放係數'!G156</f>
        <v>0</v>
      </c>
      <c r="M156" s="16">
        <f>IF(J156="","",H156*K156)</f>
        <v>0</v>
      </c>
      <c r="N156" s="11">
        <f>'附表二、含氟氣體之GWP值'!G3</f>
        <v>0</v>
      </c>
      <c r="O156" s="16">
        <f>IF(M156="","",M156*N156)</f>
        <v>0</v>
      </c>
      <c r="P156" s="8">
        <f>IF('2-定性盤查'!Y157&lt;&gt;"",IF('2-定性盤查'!Y157&lt;&gt;0,'2-定性盤查'!Y157,""),"")</f>
        <v>0</v>
      </c>
      <c r="Q156" s="15">
        <f>IF('3.1-排放係數'!J156="", "", '3.1-排放係數'!J156)</f>
        <v>0</v>
      </c>
      <c r="R156" s="11">
        <f>IF(Q156="","",'3.1-排放係數'!K156)</f>
        <v>0</v>
      </c>
      <c r="S156" s="16">
        <f>IF(P156="","",H156*Q156)</f>
        <v>0</v>
      </c>
      <c r="T156" s="11">
        <f>IF(S156="", "", '附表二、含氟氣體之GWP值'!G4)</f>
        <v>0</v>
      </c>
      <c r="U156" s="16">
        <f>IF(S156="","",S156*T156)</f>
        <v>0</v>
      </c>
      <c r="V156" s="8">
        <f>IF('2-定性盤查'!Z157&lt;&gt;"",IF('2-定性盤查'!Z157&lt;&gt;0,'2-定性盤查'!Z157,""),"")</f>
        <v>0</v>
      </c>
      <c r="W156" s="15">
        <f>IF('3.1-排放係數'!N156 ="", "", '3.1-排放係數'!N156)</f>
        <v>0</v>
      </c>
      <c r="X156" s="11">
        <f>IF(W156="","",'3.1-排放係數'!O156)</f>
        <v>0</v>
      </c>
      <c r="Y156" s="16">
        <f>IF(V156="","",H156*W156)</f>
        <v>0</v>
      </c>
      <c r="Z156" s="11">
        <f>IF(Y156="", "", '附表二、含氟氣體之GWP值'!G5)</f>
        <v>0</v>
      </c>
      <c r="AA156" s="16">
        <f>IF(Y156="","",Y156*Z156)</f>
        <v>0</v>
      </c>
      <c r="AB156" s="16">
        <f>IF('2-定性盤查'!E157="是",IF(J156="CO2",SUM(U156,AA156),SUM(O156,U156,AA156)),IF(SUM(O156,U156,AA156)&lt;&gt;0,SUM(O156,U156,AA156),0))</f>
        <v>0</v>
      </c>
      <c r="AC156" s="16">
        <f>IF('2-定性盤查'!E157="是",IF(J156="CO2",O156,""),"")</f>
        <v>0</v>
      </c>
      <c r="AD156" s="17">
        <f>IF(AB156&lt;&gt;"",AB156/'6-彙總表'!$J$5,"")</f>
        <v>0</v>
      </c>
      <c r="AE156" s="10">
        <f>F150&amp;J150&amp;E150</f>
        <v>0</v>
      </c>
      <c r="AF156" s="10">
        <f>F150&amp;J150</f>
        <v>0</v>
      </c>
      <c r="AG156" s="10">
        <f>F150&amp;P150</f>
        <v>0</v>
      </c>
      <c r="AH156" s="10">
        <f>F150&amp;V150</f>
        <v>0</v>
      </c>
      <c r="AI156" s="10">
        <f>F150&amp;G150</f>
        <v>0</v>
      </c>
      <c r="AJ156" s="10">
        <f>F150&amp;G150</f>
        <v>0</v>
      </c>
      <c r="AK156" s="10">
        <f>F150&amp;G150</f>
        <v>0</v>
      </c>
      <c r="AL156" s="10">
        <f>F150&amp;J150&amp;G150&amp;E150</f>
        <v>0</v>
      </c>
      <c r="AM156" s="10">
        <f>IFERROR(ABS(AB150),"")</f>
        <v>0</v>
      </c>
    </row>
    <row r="157" spans="1:39" ht="30" customHeight="1">
      <c r="A157" s="8">
        <f>IF('2-定性盤查'!A158&lt;&gt;"",'2-定性盤查'!A158,"")</f>
        <v>0</v>
      </c>
      <c r="B157" s="8">
        <f>IF('2-定性盤查'!B158&lt;&gt;"",'2-定性盤查'!B158,"")</f>
        <v>0</v>
      </c>
      <c r="C157" s="8">
        <f>IF('2-定性盤查'!C158&lt;&gt;"",'2-定性盤查'!C158,"")</f>
        <v>0</v>
      </c>
      <c r="D157" s="8">
        <f>IF('2-定性盤查'!D158&lt;&gt;"",'2-定性盤查'!D158,"")</f>
        <v>0</v>
      </c>
      <c r="E157" s="8">
        <f>IF('2-定性盤查'!E158&lt;&gt;"",'2-定性盤查'!E158,"")</f>
        <v>0</v>
      </c>
      <c r="F157" s="8">
        <f>IF('2-定性盤查'!F158&lt;&gt;"",'2-定性盤查'!F158,"")</f>
        <v>0</v>
      </c>
      <c r="G157" s="8">
        <f>IF('2-定性盤查'!G158&lt;&gt;"",'2-定性盤查'!G158,"")</f>
        <v>0</v>
      </c>
      <c r="H157" s="11" t="s">
        <v>431</v>
      </c>
      <c r="I157" s="11" t="s">
        <v>423</v>
      </c>
      <c r="J157" s="8">
        <f>IF('2-定性盤查'!X158&lt;&gt;"",IF('2-定性盤查'!X158&lt;&gt;0,'2-定性盤查'!X158,""),"")</f>
        <v>0</v>
      </c>
      <c r="K157" s="15">
        <f>'3.1-排放係數'!F157</f>
        <v>0</v>
      </c>
      <c r="L157" s="11">
        <f>'3.1-排放係數'!G157</f>
        <v>0</v>
      </c>
      <c r="M157" s="16">
        <f>IF(J157="","",H157*K157)</f>
        <v>0</v>
      </c>
      <c r="N157" s="11">
        <f>'附表二、含氟氣體之GWP值'!G3</f>
        <v>0</v>
      </c>
      <c r="O157" s="16">
        <f>IF(M157="","",M157*N157)</f>
        <v>0</v>
      </c>
      <c r="P157" s="8">
        <f>IF('2-定性盤查'!Y158&lt;&gt;"",IF('2-定性盤查'!Y158&lt;&gt;0,'2-定性盤查'!Y158,""),"")</f>
        <v>0</v>
      </c>
      <c r="Q157" s="15">
        <f>IF('3.1-排放係數'!J157="", "", '3.1-排放係數'!J157)</f>
        <v>0</v>
      </c>
      <c r="R157" s="11">
        <f>IF(Q157="","",'3.1-排放係數'!K157)</f>
        <v>0</v>
      </c>
      <c r="S157" s="16">
        <f>IF(P157="","",H157*Q157)</f>
        <v>0</v>
      </c>
      <c r="T157" s="11">
        <f>IF(S157="", "", '附表二、含氟氣體之GWP值'!G4)</f>
        <v>0</v>
      </c>
      <c r="U157" s="16">
        <f>IF(S157="","",S157*T157)</f>
        <v>0</v>
      </c>
      <c r="V157" s="8">
        <f>IF('2-定性盤查'!Z158&lt;&gt;"",IF('2-定性盤查'!Z158&lt;&gt;0,'2-定性盤查'!Z158,""),"")</f>
        <v>0</v>
      </c>
      <c r="W157" s="15">
        <f>IF('3.1-排放係數'!N157 ="", "", '3.1-排放係數'!N157)</f>
        <v>0</v>
      </c>
      <c r="X157" s="11">
        <f>IF(W157="","",'3.1-排放係數'!O157)</f>
        <v>0</v>
      </c>
      <c r="Y157" s="16">
        <f>IF(V157="","",H157*W157)</f>
        <v>0</v>
      </c>
      <c r="Z157" s="11">
        <f>IF(Y157="", "", '附表二、含氟氣體之GWP值'!G5)</f>
        <v>0</v>
      </c>
      <c r="AA157" s="16">
        <f>IF(Y157="","",Y157*Z157)</f>
        <v>0</v>
      </c>
      <c r="AB157" s="16">
        <f>IF('2-定性盤查'!E158="是",IF(J157="CO2",SUM(U157,AA157),SUM(O157,U157,AA157)),IF(SUM(O157,U157,AA157)&lt;&gt;0,SUM(O157,U157,AA157),0))</f>
        <v>0</v>
      </c>
      <c r="AC157" s="16">
        <f>IF('2-定性盤查'!E158="是",IF(J157="CO2",O157,""),"")</f>
        <v>0</v>
      </c>
      <c r="AD157" s="17">
        <f>IF(AB157&lt;&gt;"",AB157/'6-彙總表'!$J$5,"")</f>
        <v>0</v>
      </c>
      <c r="AE157" s="10">
        <f>F151&amp;J151&amp;E151</f>
        <v>0</v>
      </c>
      <c r="AF157" s="10">
        <f>F151&amp;J151</f>
        <v>0</v>
      </c>
      <c r="AG157" s="10">
        <f>F151&amp;P151</f>
        <v>0</v>
      </c>
      <c r="AH157" s="10">
        <f>F151&amp;V151</f>
        <v>0</v>
      </c>
      <c r="AI157" s="10">
        <f>F151&amp;G151</f>
        <v>0</v>
      </c>
      <c r="AJ157" s="10">
        <f>F151&amp;G151</f>
        <v>0</v>
      </c>
      <c r="AK157" s="10">
        <f>F151&amp;G151</f>
        <v>0</v>
      </c>
      <c r="AL157" s="10">
        <f>F151&amp;J151&amp;G151&amp;E151</f>
        <v>0</v>
      </c>
      <c r="AM157" s="10">
        <f>IFERROR(ABS(AB151),"")</f>
        <v>0</v>
      </c>
    </row>
    <row r="158" spans="1:39" ht="30" customHeight="1">
      <c r="A158" s="8">
        <f>IF('2-定性盤查'!A159&lt;&gt;"",'2-定性盤查'!A159,"")</f>
        <v>0</v>
      </c>
      <c r="B158" s="8">
        <f>IF('2-定性盤查'!B159&lt;&gt;"",'2-定性盤查'!B159,"")</f>
        <v>0</v>
      </c>
      <c r="C158" s="8">
        <f>IF('2-定性盤查'!C159&lt;&gt;"",'2-定性盤查'!C159,"")</f>
        <v>0</v>
      </c>
      <c r="D158" s="8">
        <f>IF('2-定性盤查'!D159&lt;&gt;"",'2-定性盤查'!D159,"")</f>
        <v>0</v>
      </c>
      <c r="E158" s="8">
        <f>IF('2-定性盤查'!E159&lt;&gt;"",'2-定性盤查'!E159,"")</f>
        <v>0</v>
      </c>
      <c r="F158" s="8">
        <f>IF('2-定性盤查'!F159&lt;&gt;"",'2-定性盤查'!F159,"")</f>
        <v>0</v>
      </c>
      <c r="G158" s="8">
        <f>IF('2-定性盤查'!G159&lt;&gt;"",'2-定性盤查'!G159,"")</f>
        <v>0</v>
      </c>
      <c r="H158" s="11" t="s">
        <v>431</v>
      </c>
      <c r="I158" s="11" t="s">
        <v>473</v>
      </c>
      <c r="J158" s="8">
        <f>IF('2-定性盤查'!X159&lt;&gt;"",IF('2-定性盤查'!X159&lt;&gt;0,'2-定性盤查'!X159,""),"")</f>
        <v>0</v>
      </c>
      <c r="K158" s="15">
        <f>'3.1-排放係數'!F158</f>
        <v>0</v>
      </c>
      <c r="L158" s="11">
        <f>'3.1-排放係數'!G158</f>
        <v>0</v>
      </c>
      <c r="M158" s="16">
        <f>IF(J158="","",H158*K158)</f>
        <v>0</v>
      </c>
      <c r="N158" s="11">
        <f>'附表二、含氟氣體之GWP值'!G3</f>
        <v>0</v>
      </c>
      <c r="O158" s="16">
        <f>IF(M158="","",M158*N158)</f>
        <v>0</v>
      </c>
      <c r="P158" s="8">
        <f>IF('2-定性盤查'!Y159&lt;&gt;"",IF('2-定性盤查'!Y159&lt;&gt;0,'2-定性盤查'!Y159,""),"")</f>
        <v>0</v>
      </c>
      <c r="Q158" s="15">
        <f>IF('3.1-排放係數'!J158="", "", '3.1-排放係數'!J158)</f>
        <v>0</v>
      </c>
      <c r="R158" s="11">
        <f>IF(Q158="","",'3.1-排放係數'!K158)</f>
        <v>0</v>
      </c>
      <c r="S158" s="16">
        <f>IF(P158="","",H158*Q158)</f>
        <v>0</v>
      </c>
      <c r="T158" s="11">
        <f>IF(S158="", "", '附表二、含氟氣體之GWP值'!G4)</f>
        <v>0</v>
      </c>
      <c r="U158" s="16">
        <f>IF(S158="","",S158*T158)</f>
        <v>0</v>
      </c>
      <c r="V158" s="8">
        <f>IF('2-定性盤查'!Z159&lt;&gt;"",IF('2-定性盤查'!Z159&lt;&gt;0,'2-定性盤查'!Z159,""),"")</f>
        <v>0</v>
      </c>
      <c r="W158" s="15">
        <f>IF('3.1-排放係數'!N158 ="", "", '3.1-排放係數'!N158)</f>
        <v>0</v>
      </c>
      <c r="X158" s="11">
        <f>IF(W158="","",'3.1-排放係數'!O158)</f>
        <v>0</v>
      </c>
      <c r="Y158" s="16">
        <f>IF(V158="","",H158*W158)</f>
        <v>0</v>
      </c>
      <c r="Z158" s="11">
        <f>IF(Y158="", "", '附表二、含氟氣體之GWP值'!G5)</f>
        <v>0</v>
      </c>
      <c r="AA158" s="16">
        <f>IF(Y158="","",Y158*Z158)</f>
        <v>0</v>
      </c>
      <c r="AB158" s="16">
        <f>IF('2-定性盤查'!E159="是",IF(J158="CO2",SUM(U158,AA158),SUM(O158,U158,AA158)),IF(SUM(O158,U158,AA158)&lt;&gt;0,SUM(O158,U158,AA158),0))</f>
        <v>0</v>
      </c>
      <c r="AC158" s="16">
        <f>IF('2-定性盤查'!E159="是",IF(J158="CO2",O158,""),"")</f>
        <v>0</v>
      </c>
      <c r="AD158" s="17">
        <f>IF(AB158&lt;&gt;"",AB158/'6-彙總表'!$J$5,"")</f>
        <v>0</v>
      </c>
      <c r="AE158" s="10">
        <f>F152&amp;J152&amp;E152</f>
        <v>0</v>
      </c>
      <c r="AF158" s="10">
        <f>F152&amp;J152</f>
        <v>0</v>
      </c>
      <c r="AG158" s="10">
        <f>F152&amp;P152</f>
        <v>0</v>
      </c>
      <c r="AH158" s="10">
        <f>F152&amp;V152</f>
        <v>0</v>
      </c>
      <c r="AI158" s="10">
        <f>F152&amp;G152</f>
        <v>0</v>
      </c>
      <c r="AJ158" s="10">
        <f>F152&amp;G152</f>
        <v>0</v>
      </c>
      <c r="AK158" s="10">
        <f>F152&amp;G152</f>
        <v>0</v>
      </c>
      <c r="AL158" s="10">
        <f>F152&amp;J152&amp;G152&amp;E152</f>
        <v>0</v>
      </c>
      <c r="AM158" s="10">
        <f>IFERROR(ABS(AB152),"")</f>
        <v>0</v>
      </c>
    </row>
    <row r="159" spans="1:39" ht="30" customHeight="1">
      <c r="A159" s="8">
        <f>IF('2-定性盤查'!A160&lt;&gt;"",'2-定性盤查'!A160,"")</f>
        <v>0</v>
      </c>
      <c r="B159" s="8">
        <f>IF('2-定性盤查'!B160&lt;&gt;"",'2-定性盤查'!B160,"")</f>
        <v>0</v>
      </c>
      <c r="C159" s="8">
        <f>IF('2-定性盤查'!C160&lt;&gt;"",'2-定性盤查'!C160,"")</f>
        <v>0</v>
      </c>
      <c r="D159" s="8">
        <f>IF('2-定性盤查'!D160&lt;&gt;"",'2-定性盤查'!D160,"")</f>
        <v>0</v>
      </c>
      <c r="E159" s="8">
        <f>IF('2-定性盤查'!E160&lt;&gt;"",'2-定性盤查'!E160,"")</f>
        <v>0</v>
      </c>
      <c r="F159" s="8">
        <f>IF('2-定性盤查'!F160&lt;&gt;"",'2-定性盤查'!F160,"")</f>
        <v>0</v>
      </c>
      <c r="G159" s="8">
        <f>IF('2-定性盤查'!G160&lt;&gt;"",'2-定性盤查'!G160,"")</f>
        <v>0</v>
      </c>
      <c r="H159" s="11" t="s">
        <v>422</v>
      </c>
      <c r="I159" s="11" t="s">
        <v>473</v>
      </c>
      <c r="J159" s="8">
        <f>IF('2-定性盤查'!X160&lt;&gt;"",IF('2-定性盤查'!X160&lt;&gt;0,'2-定性盤查'!X160,""),"")</f>
        <v>0</v>
      </c>
      <c r="K159" s="15">
        <f>'3.1-排放係數'!F159</f>
        <v>0</v>
      </c>
      <c r="L159" s="11">
        <f>'3.1-排放係數'!G159</f>
        <v>0</v>
      </c>
      <c r="M159" s="16">
        <f>IF(J159="","",H159*K159)</f>
        <v>0</v>
      </c>
      <c r="N159" s="11">
        <f>'附表二、含氟氣體之GWP值'!G3</f>
        <v>0</v>
      </c>
      <c r="O159" s="16">
        <f>IF(M159="","",M159*N159)</f>
        <v>0</v>
      </c>
      <c r="P159" s="8">
        <f>IF('2-定性盤查'!Y160&lt;&gt;"",IF('2-定性盤查'!Y160&lt;&gt;0,'2-定性盤查'!Y160,""),"")</f>
        <v>0</v>
      </c>
      <c r="Q159" s="15">
        <f>IF('3.1-排放係數'!J159="", "", '3.1-排放係數'!J159)</f>
        <v>0</v>
      </c>
      <c r="R159" s="11">
        <f>IF(Q159="","",'3.1-排放係數'!K159)</f>
        <v>0</v>
      </c>
      <c r="S159" s="16">
        <f>IF(P159="","",H159*Q159)</f>
        <v>0</v>
      </c>
      <c r="T159" s="11">
        <f>IF(S159="", "", '附表二、含氟氣體之GWP值'!G4)</f>
        <v>0</v>
      </c>
      <c r="U159" s="16">
        <f>IF(S159="","",S159*T159)</f>
        <v>0</v>
      </c>
      <c r="V159" s="8">
        <f>IF('2-定性盤查'!Z160&lt;&gt;"",IF('2-定性盤查'!Z160&lt;&gt;0,'2-定性盤查'!Z160,""),"")</f>
        <v>0</v>
      </c>
      <c r="W159" s="15">
        <f>IF('3.1-排放係數'!N159 ="", "", '3.1-排放係數'!N159)</f>
        <v>0</v>
      </c>
      <c r="X159" s="11">
        <f>IF(W159="","",'3.1-排放係數'!O159)</f>
        <v>0</v>
      </c>
      <c r="Y159" s="16">
        <f>IF(V159="","",H159*W159)</f>
        <v>0</v>
      </c>
      <c r="Z159" s="11">
        <f>IF(Y159="", "", '附表二、含氟氣體之GWP值'!G5)</f>
        <v>0</v>
      </c>
      <c r="AA159" s="16">
        <f>IF(Y159="","",Y159*Z159)</f>
        <v>0</v>
      </c>
      <c r="AB159" s="16">
        <f>IF('2-定性盤查'!E160="是",IF(J159="CO2",SUM(U159,AA159),SUM(O159,U159,AA159)),IF(SUM(O159,U159,AA159)&lt;&gt;0,SUM(O159,U159,AA159),0))</f>
        <v>0</v>
      </c>
      <c r="AC159" s="16">
        <f>IF('2-定性盤查'!E160="是",IF(J159="CO2",O159,""),"")</f>
        <v>0</v>
      </c>
      <c r="AD159" s="17">
        <f>IF(AB159&lt;&gt;"",AB159/'6-彙總表'!$J$5,"")</f>
        <v>0</v>
      </c>
      <c r="AE159" s="10">
        <f>F153&amp;J153&amp;E153</f>
        <v>0</v>
      </c>
      <c r="AF159" s="10">
        <f>F153&amp;J153</f>
        <v>0</v>
      </c>
      <c r="AG159" s="10">
        <f>F153&amp;P153</f>
        <v>0</v>
      </c>
      <c r="AH159" s="10">
        <f>F153&amp;V153</f>
        <v>0</v>
      </c>
      <c r="AI159" s="10">
        <f>F153&amp;G153</f>
        <v>0</v>
      </c>
      <c r="AJ159" s="10">
        <f>F153&amp;G153</f>
        <v>0</v>
      </c>
      <c r="AK159" s="10">
        <f>F153&amp;G153</f>
        <v>0</v>
      </c>
      <c r="AL159" s="10">
        <f>F153&amp;J153&amp;G153&amp;E153</f>
        <v>0</v>
      </c>
      <c r="AM159" s="10">
        <f>IFERROR(ABS(AB153),"")</f>
        <v>0</v>
      </c>
    </row>
    <row r="160" spans="1:39" ht="30" customHeight="1">
      <c r="A160" s="8">
        <f>IF('2-定性盤查'!A161&lt;&gt;"",'2-定性盤查'!A161,"")</f>
        <v>0</v>
      </c>
      <c r="B160" s="8">
        <f>IF('2-定性盤查'!B161&lt;&gt;"",'2-定性盤查'!B161,"")</f>
        <v>0</v>
      </c>
      <c r="C160" s="8">
        <f>IF('2-定性盤查'!C161&lt;&gt;"",'2-定性盤查'!C161,"")</f>
        <v>0</v>
      </c>
      <c r="D160" s="8">
        <f>IF('2-定性盤查'!D161&lt;&gt;"",'2-定性盤查'!D161,"")</f>
        <v>0</v>
      </c>
      <c r="E160" s="8">
        <f>IF('2-定性盤查'!E161&lt;&gt;"",'2-定性盤查'!E161,"")</f>
        <v>0</v>
      </c>
      <c r="F160" s="8">
        <f>IF('2-定性盤查'!F161&lt;&gt;"",'2-定性盤查'!F161,"")</f>
        <v>0</v>
      </c>
      <c r="G160" s="8">
        <f>IF('2-定性盤查'!G161&lt;&gt;"",'2-定性盤查'!G161,"")</f>
        <v>0</v>
      </c>
      <c r="H160" s="11" t="s">
        <v>431</v>
      </c>
      <c r="I160" s="11" t="s">
        <v>473</v>
      </c>
      <c r="J160" s="8">
        <f>IF('2-定性盤查'!X161&lt;&gt;"",IF('2-定性盤查'!X161&lt;&gt;0,'2-定性盤查'!X161,""),"")</f>
        <v>0</v>
      </c>
      <c r="K160" s="15">
        <f>'3.1-排放係數'!F160</f>
        <v>0</v>
      </c>
      <c r="L160" s="11">
        <f>'3.1-排放係數'!G160</f>
        <v>0</v>
      </c>
      <c r="M160" s="16">
        <f>IF(J160="","",H160*K160)</f>
        <v>0</v>
      </c>
      <c r="N160" s="11">
        <f>'附表二、含氟氣體之GWP值'!G3</f>
        <v>0</v>
      </c>
      <c r="O160" s="16">
        <f>IF(M160="","",M160*N160)</f>
        <v>0</v>
      </c>
      <c r="P160" s="8">
        <f>IF('2-定性盤查'!Y161&lt;&gt;"",IF('2-定性盤查'!Y161&lt;&gt;0,'2-定性盤查'!Y161,""),"")</f>
        <v>0</v>
      </c>
      <c r="Q160" s="15">
        <f>IF('3.1-排放係數'!J160="", "", '3.1-排放係數'!J160)</f>
        <v>0</v>
      </c>
      <c r="R160" s="11">
        <f>IF(Q160="","",'3.1-排放係數'!K160)</f>
        <v>0</v>
      </c>
      <c r="S160" s="16">
        <f>IF(P160="","",H160*Q160)</f>
        <v>0</v>
      </c>
      <c r="T160" s="11">
        <f>IF(S160="", "", '附表二、含氟氣體之GWP值'!G4)</f>
        <v>0</v>
      </c>
      <c r="U160" s="16">
        <f>IF(S160="","",S160*T160)</f>
        <v>0</v>
      </c>
      <c r="V160" s="8">
        <f>IF('2-定性盤查'!Z161&lt;&gt;"",IF('2-定性盤查'!Z161&lt;&gt;0,'2-定性盤查'!Z161,""),"")</f>
        <v>0</v>
      </c>
      <c r="W160" s="15">
        <f>IF('3.1-排放係數'!N160 ="", "", '3.1-排放係數'!N160)</f>
        <v>0</v>
      </c>
      <c r="X160" s="11">
        <f>IF(W160="","",'3.1-排放係數'!O160)</f>
        <v>0</v>
      </c>
      <c r="Y160" s="16">
        <f>IF(V160="","",H160*W160)</f>
        <v>0</v>
      </c>
      <c r="Z160" s="11">
        <f>IF(Y160="", "", '附表二、含氟氣體之GWP值'!G5)</f>
        <v>0</v>
      </c>
      <c r="AA160" s="16">
        <f>IF(Y160="","",Y160*Z160)</f>
        <v>0</v>
      </c>
      <c r="AB160" s="16">
        <f>IF('2-定性盤查'!E161="是",IF(J160="CO2",SUM(U160,AA160),SUM(O160,U160,AA160)),IF(SUM(O160,U160,AA160)&lt;&gt;0,SUM(O160,U160,AA160),0))</f>
        <v>0</v>
      </c>
      <c r="AC160" s="16">
        <f>IF('2-定性盤查'!E161="是",IF(J160="CO2",O160,""),"")</f>
        <v>0</v>
      </c>
      <c r="AD160" s="17">
        <f>IF(AB160&lt;&gt;"",AB160/'6-彙總表'!$J$5,"")</f>
        <v>0</v>
      </c>
      <c r="AE160" s="10">
        <f>F154&amp;J154&amp;E154</f>
        <v>0</v>
      </c>
      <c r="AF160" s="10">
        <f>F154&amp;J154</f>
        <v>0</v>
      </c>
      <c r="AG160" s="10">
        <f>F154&amp;P154</f>
        <v>0</v>
      </c>
      <c r="AH160" s="10">
        <f>F154&amp;V154</f>
        <v>0</v>
      </c>
      <c r="AI160" s="10">
        <f>F154&amp;G154</f>
        <v>0</v>
      </c>
      <c r="AJ160" s="10">
        <f>F154&amp;G154</f>
        <v>0</v>
      </c>
      <c r="AK160" s="10">
        <f>F154&amp;G154</f>
        <v>0</v>
      </c>
      <c r="AL160" s="10">
        <f>F154&amp;J154&amp;G154&amp;E154</f>
        <v>0</v>
      </c>
      <c r="AM160" s="10">
        <f>IFERROR(ABS(AB154),"")</f>
        <v>0</v>
      </c>
    </row>
    <row r="161" spans="1:39" ht="30" customHeight="1">
      <c r="A161" s="8">
        <f>IF('2-定性盤查'!A162&lt;&gt;"",'2-定性盤查'!A162,"")</f>
        <v>0</v>
      </c>
      <c r="B161" s="8">
        <f>IF('2-定性盤查'!B162&lt;&gt;"",'2-定性盤查'!B162,"")</f>
        <v>0</v>
      </c>
      <c r="C161" s="8">
        <f>IF('2-定性盤查'!C162&lt;&gt;"",'2-定性盤查'!C162,"")</f>
        <v>0</v>
      </c>
      <c r="D161" s="8">
        <f>IF('2-定性盤查'!D162&lt;&gt;"",'2-定性盤查'!D162,"")</f>
        <v>0</v>
      </c>
      <c r="E161" s="8">
        <f>IF('2-定性盤查'!E162&lt;&gt;"",'2-定性盤查'!E162,"")</f>
        <v>0</v>
      </c>
      <c r="F161" s="8">
        <f>IF('2-定性盤查'!F162&lt;&gt;"",'2-定性盤查'!F162,"")</f>
        <v>0</v>
      </c>
      <c r="G161" s="8">
        <f>IF('2-定性盤查'!G162&lt;&gt;"",'2-定性盤查'!G162,"")</f>
        <v>0</v>
      </c>
      <c r="H161" s="11" t="s">
        <v>431</v>
      </c>
      <c r="I161" s="11" t="s">
        <v>473</v>
      </c>
      <c r="J161" s="8">
        <f>IF('2-定性盤查'!X162&lt;&gt;"",IF('2-定性盤查'!X162&lt;&gt;0,'2-定性盤查'!X162,""),"")</f>
        <v>0</v>
      </c>
      <c r="K161" s="15">
        <f>'3.1-排放係數'!F161</f>
        <v>0</v>
      </c>
      <c r="L161" s="11">
        <f>'3.1-排放係數'!G161</f>
        <v>0</v>
      </c>
      <c r="M161" s="16">
        <f>IF(J161="","",H161*K161)</f>
        <v>0</v>
      </c>
      <c r="N161" s="11">
        <f>'附表二、含氟氣體之GWP值'!G3</f>
        <v>0</v>
      </c>
      <c r="O161" s="16">
        <f>IF(M161="","",M161*N161)</f>
        <v>0</v>
      </c>
      <c r="P161" s="8">
        <f>IF('2-定性盤查'!Y162&lt;&gt;"",IF('2-定性盤查'!Y162&lt;&gt;0,'2-定性盤查'!Y162,""),"")</f>
        <v>0</v>
      </c>
      <c r="Q161" s="15">
        <f>IF('3.1-排放係數'!J161="", "", '3.1-排放係數'!J161)</f>
        <v>0</v>
      </c>
      <c r="R161" s="11">
        <f>IF(Q161="","",'3.1-排放係數'!K161)</f>
        <v>0</v>
      </c>
      <c r="S161" s="16">
        <f>IF(P161="","",H161*Q161)</f>
        <v>0</v>
      </c>
      <c r="T161" s="11">
        <f>IF(S161="", "", '附表二、含氟氣體之GWP值'!G4)</f>
        <v>0</v>
      </c>
      <c r="U161" s="16">
        <f>IF(S161="","",S161*T161)</f>
        <v>0</v>
      </c>
      <c r="V161" s="8">
        <f>IF('2-定性盤查'!Z162&lt;&gt;"",IF('2-定性盤查'!Z162&lt;&gt;0,'2-定性盤查'!Z162,""),"")</f>
        <v>0</v>
      </c>
      <c r="W161" s="15">
        <f>IF('3.1-排放係數'!N161 ="", "", '3.1-排放係數'!N161)</f>
        <v>0</v>
      </c>
      <c r="X161" s="11">
        <f>IF(W161="","",'3.1-排放係數'!O161)</f>
        <v>0</v>
      </c>
      <c r="Y161" s="16">
        <f>IF(V161="","",H161*W161)</f>
        <v>0</v>
      </c>
      <c r="Z161" s="11">
        <f>IF(Y161="", "", '附表二、含氟氣體之GWP值'!G5)</f>
        <v>0</v>
      </c>
      <c r="AA161" s="16">
        <f>IF(Y161="","",Y161*Z161)</f>
        <v>0</v>
      </c>
      <c r="AB161" s="16">
        <f>IF('2-定性盤查'!E162="是",IF(J161="CO2",SUM(U161,AA161),SUM(O161,U161,AA161)),IF(SUM(O161,U161,AA161)&lt;&gt;0,SUM(O161,U161,AA161),0))</f>
        <v>0</v>
      </c>
      <c r="AC161" s="16">
        <f>IF('2-定性盤查'!E162="是",IF(J161="CO2",O161,""),"")</f>
        <v>0</v>
      </c>
      <c r="AD161" s="17">
        <f>IF(AB161&lt;&gt;"",AB161/'6-彙總表'!$J$5,"")</f>
        <v>0</v>
      </c>
      <c r="AE161" s="10">
        <f>F155&amp;J155&amp;E155</f>
        <v>0</v>
      </c>
      <c r="AF161" s="10">
        <f>F155&amp;J155</f>
        <v>0</v>
      </c>
      <c r="AG161" s="10">
        <f>F155&amp;P155</f>
        <v>0</v>
      </c>
      <c r="AH161" s="10">
        <f>F155&amp;V155</f>
        <v>0</v>
      </c>
      <c r="AI161" s="10">
        <f>F155&amp;G155</f>
        <v>0</v>
      </c>
      <c r="AJ161" s="10">
        <f>F155&amp;G155</f>
        <v>0</v>
      </c>
      <c r="AK161" s="10">
        <f>F155&amp;G155</f>
        <v>0</v>
      </c>
      <c r="AL161" s="10">
        <f>F155&amp;J155&amp;G155&amp;E155</f>
        <v>0</v>
      </c>
      <c r="AM161" s="10">
        <f>IFERROR(ABS(AB155),"")</f>
        <v>0</v>
      </c>
    </row>
    <row r="162" spans="1:39" ht="30" customHeight="1">
      <c r="A162" s="8">
        <f>IF('2-定性盤查'!A163&lt;&gt;"",'2-定性盤查'!A163,"")</f>
        <v>0</v>
      </c>
      <c r="B162" s="8">
        <f>IF('2-定性盤查'!B163&lt;&gt;"",'2-定性盤查'!B163,"")</f>
        <v>0</v>
      </c>
      <c r="C162" s="8">
        <f>IF('2-定性盤查'!C163&lt;&gt;"",'2-定性盤查'!C163,"")</f>
        <v>0</v>
      </c>
      <c r="D162" s="8">
        <f>IF('2-定性盤查'!D163&lt;&gt;"",'2-定性盤查'!D163,"")</f>
        <v>0</v>
      </c>
      <c r="E162" s="8">
        <f>IF('2-定性盤查'!E163&lt;&gt;"",'2-定性盤查'!E163,"")</f>
        <v>0</v>
      </c>
      <c r="F162" s="8">
        <f>IF('2-定性盤查'!F163&lt;&gt;"",'2-定性盤查'!F163,"")</f>
        <v>0</v>
      </c>
      <c r="G162" s="8">
        <f>IF('2-定性盤查'!G163&lt;&gt;"",'2-定性盤查'!G163,"")</f>
        <v>0</v>
      </c>
      <c r="H162" s="11" t="s">
        <v>431</v>
      </c>
      <c r="I162" s="11" t="s">
        <v>473</v>
      </c>
      <c r="J162" s="8">
        <f>IF('2-定性盤查'!X163&lt;&gt;"",IF('2-定性盤查'!X163&lt;&gt;0,'2-定性盤查'!X163,""),"")</f>
        <v>0</v>
      </c>
      <c r="K162" s="15">
        <f>'3.1-排放係數'!F162</f>
        <v>0</v>
      </c>
      <c r="L162" s="11">
        <f>'3.1-排放係數'!G162</f>
        <v>0</v>
      </c>
      <c r="M162" s="16">
        <f>IF(J162="","",H162*K162)</f>
        <v>0</v>
      </c>
      <c r="N162" s="11">
        <f>'附表二、含氟氣體之GWP值'!G3</f>
        <v>0</v>
      </c>
      <c r="O162" s="16">
        <f>IF(M162="","",M162*N162)</f>
        <v>0</v>
      </c>
      <c r="P162" s="8">
        <f>IF('2-定性盤查'!Y163&lt;&gt;"",IF('2-定性盤查'!Y163&lt;&gt;0,'2-定性盤查'!Y163,""),"")</f>
        <v>0</v>
      </c>
      <c r="Q162" s="15">
        <f>IF('3.1-排放係數'!J162="", "", '3.1-排放係數'!J162)</f>
        <v>0</v>
      </c>
      <c r="R162" s="11">
        <f>IF(Q162="","",'3.1-排放係數'!K162)</f>
        <v>0</v>
      </c>
      <c r="S162" s="16">
        <f>IF(P162="","",H162*Q162)</f>
        <v>0</v>
      </c>
      <c r="T162" s="11">
        <f>IF(S162="", "", '附表二、含氟氣體之GWP值'!G4)</f>
        <v>0</v>
      </c>
      <c r="U162" s="16">
        <f>IF(S162="","",S162*T162)</f>
        <v>0</v>
      </c>
      <c r="V162" s="8">
        <f>IF('2-定性盤查'!Z163&lt;&gt;"",IF('2-定性盤查'!Z163&lt;&gt;0,'2-定性盤查'!Z163,""),"")</f>
        <v>0</v>
      </c>
      <c r="W162" s="15">
        <f>IF('3.1-排放係數'!N162 ="", "", '3.1-排放係數'!N162)</f>
        <v>0</v>
      </c>
      <c r="X162" s="11">
        <f>IF(W162="","",'3.1-排放係數'!O162)</f>
        <v>0</v>
      </c>
      <c r="Y162" s="16">
        <f>IF(V162="","",H162*W162)</f>
        <v>0</v>
      </c>
      <c r="Z162" s="11">
        <f>IF(Y162="", "", '附表二、含氟氣體之GWP值'!G5)</f>
        <v>0</v>
      </c>
      <c r="AA162" s="16">
        <f>IF(Y162="","",Y162*Z162)</f>
        <v>0</v>
      </c>
      <c r="AB162" s="16">
        <f>IF('2-定性盤查'!E163="是",IF(J162="CO2",SUM(U162,AA162),SUM(O162,U162,AA162)),IF(SUM(O162,U162,AA162)&lt;&gt;0,SUM(O162,U162,AA162),0))</f>
        <v>0</v>
      </c>
      <c r="AC162" s="16">
        <f>IF('2-定性盤查'!E163="是",IF(J162="CO2",O162,""),"")</f>
        <v>0</v>
      </c>
      <c r="AD162" s="17">
        <f>IF(AB162&lt;&gt;"",AB162/'6-彙總表'!$J$5,"")</f>
        <v>0</v>
      </c>
      <c r="AE162" s="10">
        <f>F156&amp;J156&amp;E156</f>
        <v>0</v>
      </c>
      <c r="AF162" s="10">
        <f>F156&amp;J156</f>
        <v>0</v>
      </c>
      <c r="AG162" s="10">
        <f>F156&amp;P156</f>
        <v>0</v>
      </c>
      <c r="AH162" s="10">
        <f>F156&amp;V156</f>
        <v>0</v>
      </c>
      <c r="AI162" s="10">
        <f>F156&amp;G156</f>
        <v>0</v>
      </c>
      <c r="AJ162" s="10">
        <f>F156&amp;G156</f>
        <v>0</v>
      </c>
      <c r="AK162" s="10">
        <f>F156&amp;G156</f>
        <v>0</v>
      </c>
      <c r="AL162" s="10">
        <f>F156&amp;J156&amp;G156&amp;E156</f>
        <v>0</v>
      </c>
      <c r="AM162" s="10">
        <f>IFERROR(ABS(AB156),"")</f>
        <v>0</v>
      </c>
    </row>
    <row r="163" spans="1:39" ht="30" customHeight="1">
      <c r="A163" s="8">
        <f>IF('2-定性盤查'!A164&lt;&gt;"",'2-定性盤查'!A164,"")</f>
        <v>0</v>
      </c>
      <c r="B163" s="8">
        <f>IF('2-定性盤查'!B164&lt;&gt;"",'2-定性盤查'!B164,"")</f>
        <v>0</v>
      </c>
      <c r="C163" s="8">
        <f>IF('2-定性盤查'!C164&lt;&gt;"",'2-定性盤查'!C164,"")</f>
        <v>0</v>
      </c>
      <c r="D163" s="8">
        <f>IF('2-定性盤查'!D164&lt;&gt;"",'2-定性盤查'!D164,"")</f>
        <v>0</v>
      </c>
      <c r="E163" s="8">
        <f>IF('2-定性盤查'!E164&lt;&gt;"",'2-定性盤查'!E164,"")</f>
        <v>0</v>
      </c>
      <c r="F163" s="8">
        <f>IF('2-定性盤查'!F164&lt;&gt;"",'2-定性盤查'!F164,"")</f>
        <v>0</v>
      </c>
      <c r="G163" s="8">
        <f>IF('2-定性盤查'!G164&lt;&gt;"",'2-定性盤查'!G164,"")</f>
        <v>0</v>
      </c>
      <c r="H163" s="11" t="s">
        <v>474</v>
      </c>
      <c r="I163" s="11" t="s">
        <v>473</v>
      </c>
      <c r="J163" s="8">
        <f>IF('2-定性盤查'!X164&lt;&gt;"",IF('2-定性盤查'!X164&lt;&gt;0,'2-定性盤查'!X164,""),"")</f>
        <v>0</v>
      </c>
      <c r="K163" s="15">
        <f>'3.1-排放係數'!F163</f>
        <v>0</v>
      </c>
      <c r="L163" s="11">
        <f>'3.1-排放係數'!G163</f>
        <v>0</v>
      </c>
      <c r="M163" s="16">
        <f>IF(J163="","",H163*K163)</f>
        <v>0</v>
      </c>
      <c r="N163" s="11">
        <f>'附表二、含氟氣體之GWP值'!G3</f>
        <v>0</v>
      </c>
      <c r="O163" s="16">
        <f>IF(M163="","",M163*N163)</f>
        <v>0</v>
      </c>
      <c r="P163" s="8">
        <f>IF('2-定性盤查'!Y164&lt;&gt;"",IF('2-定性盤查'!Y164&lt;&gt;0,'2-定性盤查'!Y164,""),"")</f>
        <v>0</v>
      </c>
      <c r="Q163" s="15">
        <f>IF('3.1-排放係數'!J163="", "", '3.1-排放係數'!J163)</f>
        <v>0</v>
      </c>
      <c r="R163" s="11">
        <f>IF(Q163="","",'3.1-排放係數'!K163)</f>
        <v>0</v>
      </c>
      <c r="S163" s="16">
        <f>IF(P163="","",H163*Q163)</f>
        <v>0</v>
      </c>
      <c r="T163" s="11">
        <f>IF(S163="", "", '附表二、含氟氣體之GWP值'!G4)</f>
        <v>0</v>
      </c>
      <c r="U163" s="16">
        <f>IF(S163="","",S163*T163)</f>
        <v>0</v>
      </c>
      <c r="V163" s="8">
        <f>IF('2-定性盤查'!Z164&lt;&gt;"",IF('2-定性盤查'!Z164&lt;&gt;0,'2-定性盤查'!Z164,""),"")</f>
        <v>0</v>
      </c>
      <c r="W163" s="15">
        <f>IF('3.1-排放係數'!N163 ="", "", '3.1-排放係數'!N163)</f>
        <v>0</v>
      </c>
      <c r="X163" s="11">
        <f>IF(W163="","",'3.1-排放係數'!O163)</f>
        <v>0</v>
      </c>
      <c r="Y163" s="16">
        <f>IF(V163="","",H163*W163)</f>
        <v>0</v>
      </c>
      <c r="Z163" s="11">
        <f>IF(Y163="", "", '附表二、含氟氣體之GWP值'!G5)</f>
        <v>0</v>
      </c>
      <c r="AA163" s="16">
        <f>IF(Y163="","",Y163*Z163)</f>
        <v>0</v>
      </c>
      <c r="AB163" s="16">
        <f>IF('2-定性盤查'!E164="是",IF(J163="CO2",SUM(U163,AA163),SUM(O163,U163,AA163)),IF(SUM(O163,U163,AA163)&lt;&gt;0,SUM(O163,U163,AA163),0))</f>
        <v>0</v>
      </c>
      <c r="AC163" s="16">
        <f>IF('2-定性盤查'!E164="是",IF(J163="CO2",O163,""),"")</f>
        <v>0</v>
      </c>
      <c r="AD163" s="17">
        <f>IF(AB163&lt;&gt;"",AB163/'6-彙總表'!$J$5,"")</f>
        <v>0</v>
      </c>
      <c r="AE163" s="10">
        <f>F157&amp;J157&amp;E157</f>
        <v>0</v>
      </c>
      <c r="AF163" s="10">
        <f>F157&amp;J157</f>
        <v>0</v>
      </c>
      <c r="AG163" s="10">
        <f>F157&amp;P157</f>
        <v>0</v>
      </c>
      <c r="AH163" s="10">
        <f>F157&amp;V157</f>
        <v>0</v>
      </c>
      <c r="AI163" s="10">
        <f>F157&amp;G157</f>
        <v>0</v>
      </c>
      <c r="AJ163" s="10">
        <f>F157&amp;G157</f>
        <v>0</v>
      </c>
      <c r="AK163" s="10">
        <f>F157&amp;G157</f>
        <v>0</v>
      </c>
      <c r="AL163" s="10">
        <f>F157&amp;J157&amp;G157&amp;E157</f>
        <v>0</v>
      </c>
      <c r="AM163" s="10">
        <f>IFERROR(ABS(AB157),"")</f>
        <v>0</v>
      </c>
    </row>
    <row r="164" spans="1:39" ht="30" customHeight="1">
      <c r="A164" s="8">
        <f>IF('2-定性盤查'!A165&lt;&gt;"",'2-定性盤查'!A165,"")</f>
        <v>0</v>
      </c>
      <c r="B164" s="8">
        <f>IF('2-定性盤查'!B165&lt;&gt;"",'2-定性盤查'!B165,"")</f>
        <v>0</v>
      </c>
      <c r="C164" s="8">
        <f>IF('2-定性盤查'!C165&lt;&gt;"",'2-定性盤查'!C165,"")</f>
        <v>0</v>
      </c>
      <c r="D164" s="8">
        <f>IF('2-定性盤查'!D165&lt;&gt;"",'2-定性盤查'!D165,"")</f>
        <v>0</v>
      </c>
      <c r="E164" s="8">
        <f>IF('2-定性盤查'!E165&lt;&gt;"",'2-定性盤查'!E165,"")</f>
        <v>0</v>
      </c>
      <c r="F164" s="8">
        <f>IF('2-定性盤查'!F165&lt;&gt;"",'2-定性盤查'!F165,"")</f>
        <v>0</v>
      </c>
      <c r="G164" s="8">
        <f>IF('2-定性盤查'!G165&lt;&gt;"",'2-定性盤查'!G165,"")</f>
        <v>0</v>
      </c>
      <c r="H164" s="11" t="s">
        <v>431</v>
      </c>
      <c r="I164" s="11" t="s">
        <v>473</v>
      </c>
      <c r="J164" s="8">
        <f>IF('2-定性盤查'!X165&lt;&gt;"",IF('2-定性盤查'!X165&lt;&gt;0,'2-定性盤查'!X165,""),"")</f>
        <v>0</v>
      </c>
      <c r="K164" s="15">
        <f>'3.1-排放係數'!F164</f>
        <v>0</v>
      </c>
      <c r="L164" s="11">
        <f>'3.1-排放係數'!G164</f>
        <v>0</v>
      </c>
      <c r="M164" s="16">
        <f>IF(J164="","",H164*K164)</f>
        <v>0</v>
      </c>
      <c r="N164" s="11">
        <f>'附表二、含氟氣體之GWP值'!G3</f>
        <v>0</v>
      </c>
      <c r="O164" s="16">
        <f>IF(M164="","",M164*N164)</f>
        <v>0</v>
      </c>
      <c r="P164" s="8">
        <f>IF('2-定性盤查'!Y165&lt;&gt;"",IF('2-定性盤查'!Y165&lt;&gt;0,'2-定性盤查'!Y165,""),"")</f>
        <v>0</v>
      </c>
      <c r="Q164" s="15">
        <f>IF('3.1-排放係數'!J164="", "", '3.1-排放係數'!J164)</f>
        <v>0</v>
      </c>
      <c r="R164" s="11">
        <f>IF(Q164="","",'3.1-排放係數'!K164)</f>
        <v>0</v>
      </c>
      <c r="S164" s="16">
        <f>IF(P164="","",H164*Q164)</f>
        <v>0</v>
      </c>
      <c r="T164" s="11">
        <f>IF(S164="", "", '附表二、含氟氣體之GWP值'!G4)</f>
        <v>0</v>
      </c>
      <c r="U164" s="16">
        <f>IF(S164="","",S164*T164)</f>
        <v>0</v>
      </c>
      <c r="V164" s="8">
        <f>IF('2-定性盤查'!Z165&lt;&gt;"",IF('2-定性盤查'!Z165&lt;&gt;0,'2-定性盤查'!Z165,""),"")</f>
        <v>0</v>
      </c>
      <c r="W164" s="15">
        <f>IF('3.1-排放係數'!N164 ="", "", '3.1-排放係數'!N164)</f>
        <v>0</v>
      </c>
      <c r="X164" s="11">
        <f>IF(W164="","",'3.1-排放係數'!O164)</f>
        <v>0</v>
      </c>
      <c r="Y164" s="16">
        <f>IF(V164="","",H164*W164)</f>
        <v>0</v>
      </c>
      <c r="Z164" s="11">
        <f>IF(Y164="", "", '附表二、含氟氣體之GWP值'!G5)</f>
        <v>0</v>
      </c>
      <c r="AA164" s="16">
        <f>IF(Y164="","",Y164*Z164)</f>
        <v>0</v>
      </c>
      <c r="AB164" s="16">
        <f>IF('2-定性盤查'!E165="是",IF(J164="CO2",SUM(U164,AA164),SUM(O164,U164,AA164)),IF(SUM(O164,U164,AA164)&lt;&gt;0,SUM(O164,U164,AA164),0))</f>
        <v>0</v>
      </c>
      <c r="AC164" s="16">
        <f>IF('2-定性盤查'!E165="是",IF(J164="CO2",O164,""),"")</f>
        <v>0</v>
      </c>
      <c r="AD164" s="17">
        <f>IF(AB164&lt;&gt;"",AB164/'6-彙總表'!$J$5,"")</f>
        <v>0</v>
      </c>
      <c r="AE164" s="10">
        <f>F158&amp;J158&amp;E158</f>
        <v>0</v>
      </c>
      <c r="AF164" s="10">
        <f>F158&amp;J158</f>
        <v>0</v>
      </c>
      <c r="AG164" s="10">
        <f>F158&amp;P158</f>
        <v>0</v>
      </c>
      <c r="AH164" s="10">
        <f>F158&amp;V158</f>
        <v>0</v>
      </c>
      <c r="AI164" s="10">
        <f>F158&amp;G158</f>
        <v>0</v>
      </c>
      <c r="AJ164" s="10">
        <f>F158&amp;G158</f>
        <v>0</v>
      </c>
      <c r="AK164" s="10">
        <f>F158&amp;G158</f>
        <v>0</v>
      </c>
      <c r="AL164" s="10">
        <f>F158&amp;J158&amp;G158&amp;E158</f>
        <v>0</v>
      </c>
      <c r="AM164" s="10">
        <f>IFERROR(ABS(AB158),"")</f>
        <v>0</v>
      </c>
    </row>
    <row r="165" spans="1:39" ht="30" customHeight="1">
      <c r="A165" s="8">
        <f>IF('2-定性盤查'!A166&lt;&gt;"",'2-定性盤查'!A166,"")</f>
        <v>0</v>
      </c>
      <c r="B165" s="8">
        <f>IF('2-定性盤查'!B166&lt;&gt;"",'2-定性盤查'!B166,"")</f>
        <v>0</v>
      </c>
      <c r="C165" s="8">
        <f>IF('2-定性盤查'!C166&lt;&gt;"",'2-定性盤查'!C166,"")</f>
        <v>0</v>
      </c>
      <c r="D165" s="8">
        <f>IF('2-定性盤查'!D166&lt;&gt;"",'2-定性盤查'!D166,"")</f>
        <v>0</v>
      </c>
      <c r="E165" s="8">
        <f>IF('2-定性盤查'!E166&lt;&gt;"",'2-定性盤查'!E166,"")</f>
        <v>0</v>
      </c>
      <c r="F165" s="8">
        <f>IF('2-定性盤查'!F166&lt;&gt;"",'2-定性盤查'!F166,"")</f>
        <v>0</v>
      </c>
      <c r="G165" s="8">
        <f>IF('2-定性盤查'!G166&lt;&gt;"",'2-定性盤查'!G166,"")</f>
        <v>0</v>
      </c>
      <c r="H165" s="11" t="s">
        <v>475</v>
      </c>
      <c r="I165" s="11" t="s">
        <v>473</v>
      </c>
      <c r="J165" s="8">
        <f>IF('2-定性盤查'!X166&lt;&gt;"",IF('2-定性盤查'!X166&lt;&gt;0,'2-定性盤查'!X166,""),"")</f>
        <v>0</v>
      </c>
      <c r="K165" s="15">
        <f>'3.1-排放係數'!F165</f>
        <v>0</v>
      </c>
      <c r="L165" s="11">
        <f>'3.1-排放係數'!G165</f>
        <v>0</v>
      </c>
      <c r="M165" s="16">
        <f>IF(J165="","",H165*K165)</f>
        <v>0</v>
      </c>
      <c r="N165" s="11">
        <f>'附表二、含氟氣體之GWP值'!G3</f>
        <v>0</v>
      </c>
      <c r="O165" s="16">
        <f>IF(M165="","",M165*N165)</f>
        <v>0</v>
      </c>
      <c r="P165" s="8">
        <f>IF('2-定性盤查'!Y166&lt;&gt;"",IF('2-定性盤查'!Y166&lt;&gt;0,'2-定性盤查'!Y166,""),"")</f>
        <v>0</v>
      </c>
      <c r="Q165" s="15">
        <f>IF('3.1-排放係數'!J165="", "", '3.1-排放係數'!J165)</f>
        <v>0</v>
      </c>
      <c r="R165" s="11">
        <f>IF(Q165="","",'3.1-排放係數'!K165)</f>
        <v>0</v>
      </c>
      <c r="S165" s="16">
        <f>IF(P165="","",H165*Q165)</f>
        <v>0</v>
      </c>
      <c r="T165" s="11">
        <f>IF(S165="", "", '附表二、含氟氣體之GWP值'!G4)</f>
        <v>0</v>
      </c>
      <c r="U165" s="16">
        <f>IF(S165="","",S165*T165)</f>
        <v>0</v>
      </c>
      <c r="V165" s="8">
        <f>IF('2-定性盤查'!Z166&lt;&gt;"",IF('2-定性盤查'!Z166&lt;&gt;0,'2-定性盤查'!Z166,""),"")</f>
        <v>0</v>
      </c>
      <c r="W165" s="15">
        <f>IF('3.1-排放係數'!N165 ="", "", '3.1-排放係數'!N165)</f>
        <v>0</v>
      </c>
      <c r="X165" s="11">
        <f>IF(W165="","",'3.1-排放係數'!O165)</f>
        <v>0</v>
      </c>
      <c r="Y165" s="16">
        <f>IF(V165="","",H165*W165)</f>
        <v>0</v>
      </c>
      <c r="Z165" s="11">
        <f>IF(Y165="", "", '附表二、含氟氣體之GWP值'!G5)</f>
        <v>0</v>
      </c>
      <c r="AA165" s="16">
        <f>IF(Y165="","",Y165*Z165)</f>
        <v>0</v>
      </c>
      <c r="AB165" s="16">
        <f>IF('2-定性盤查'!E166="是",IF(J165="CO2",SUM(U165,AA165),SUM(O165,U165,AA165)),IF(SUM(O165,U165,AA165)&lt;&gt;0,SUM(O165,U165,AA165),0))</f>
        <v>0</v>
      </c>
      <c r="AC165" s="16">
        <f>IF('2-定性盤查'!E166="是",IF(J165="CO2",O165,""),"")</f>
        <v>0</v>
      </c>
      <c r="AD165" s="17">
        <f>IF(AB165&lt;&gt;"",AB165/'6-彙總表'!$J$5,"")</f>
        <v>0</v>
      </c>
      <c r="AE165" s="10">
        <f>F159&amp;J159&amp;E159</f>
        <v>0</v>
      </c>
      <c r="AF165" s="10">
        <f>F159&amp;J159</f>
        <v>0</v>
      </c>
      <c r="AG165" s="10">
        <f>F159&amp;P159</f>
        <v>0</v>
      </c>
      <c r="AH165" s="10">
        <f>F159&amp;V159</f>
        <v>0</v>
      </c>
      <c r="AI165" s="10">
        <f>F159&amp;G159</f>
        <v>0</v>
      </c>
      <c r="AJ165" s="10">
        <f>F159&amp;G159</f>
        <v>0</v>
      </c>
      <c r="AK165" s="10">
        <f>F159&amp;G159</f>
        <v>0</v>
      </c>
      <c r="AL165" s="10">
        <f>F159&amp;J159&amp;G159&amp;E159</f>
        <v>0</v>
      </c>
      <c r="AM165" s="10">
        <f>IFERROR(ABS(AB159),"")</f>
        <v>0</v>
      </c>
    </row>
    <row r="166" spans="1:39" ht="30" customHeight="1">
      <c r="A166" s="8">
        <f>IF('2-定性盤查'!A167&lt;&gt;"",'2-定性盤查'!A167,"")</f>
        <v>0</v>
      </c>
      <c r="B166" s="8">
        <f>IF('2-定性盤查'!B167&lt;&gt;"",'2-定性盤查'!B167,"")</f>
        <v>0</v>
      </c>
      <c r="C166" s="8">
        <f>IF('2-定性盤查'!C167&lt;&gt;"",'2-定性盤查'!C167,"")</f>
        <v>0</v>
      </c>
      <c r="D166" s="8">
        <f>IF('2-定性盤查'!D167&lt;&gt;"",'2-定性盤查'!D167,"")</f>
        <v>0</v>
      </c>
      <c r="E166" s="8">
        <f>IF('2-定性盤查'!E167&lt;&gt;"",'2-定性盤查'!E167,"")</f>
        <v>0</v>
      </c>
      <c r="F166" s="8">
        <f>IF('2-定性盤查'!F167&lt;&gt;"",'2-定性盤查'!F167,"")</f>
        <v>0</v>
      </c>
      <c r="G166" s="8">
        <f>IF('2-定性盤查'!G167&lt;&gt;"",'2-定性盤查'!G167,"")</f>
        <v>0</v>
      </c>
      <c r="H166" s="11" t="s">
        <v>431</v>
      </c>
      <c r="I166" s="11" t="s">
        <v>438</v>
      </c>
      <c r="J166" s="8">
        <f>IF('2-定性盤查'!X167&lt;&gt;"",IF('2-定性盤查'!X167&lt;&gt;0,'2-定性盤查'!X167,""),"")</f>
        <v>0</v>
      </c>
      <c r="K166" s="15">
        <f>'3.1-排放係數'!F166</f>
        <v>0</v>
      </c>
      <c r="L166" s="11">
        <f>'3.1-排放係數'!G166</f>
        <v>0</v>
      </c>
      <c r="M166" s="16">
        <f>IF(J166="","",H166*K166)</f>
        <v>0</v>
      </c>
      <c r="N166" s="11">
        <f>'附表二、含氟氣體之GWP值'!G3</f>
        <v>0</v>
      </c>
      <c r="O166" s="16">
        <f>IF(M166="","",M166*N166)</f>
        <v>0</v>
      </c>
      <c r="P166" s="8">
        <f>IF('2-定性盤查'!Y167&lt;&gt;"",IF('2-定性盤查'!Y167&lt;&gt;0,'2-定性盤查'!Y167,""),"")</f>
        <v>0</v>
      </c>
      <c r="Q166" s="15">
        <f>IF('3.1-排放係數'!J166="", "", '3.1-排放係數'!J166)</f>
        <v>0</v>
      </c>
      <c r="R166" s="11">
        <f>IF(Q166="","",'3.1-排放係數'!K166)</f>
        <v>0</v>
      </c>
      <c r="S166" s="16">
        <f>IF(P166="","",H166*Q166)</f>
        <v>0</v>
      </c>
      <c r="T166" s="11">
        <f>IF(S166="", "", '附表二、含氟氣體之GWP值'!G4)</f>
        <v>0</v>
      </c>
      <c r="U166" s="16">
        <f>IF(S166="","",S166*T166)</f>
        <v>0</v>
      </c>
      <c r="V166" s="8">
        <f>IF('2-定性盤查'!Z167&lt;&gt;"",IF('2-定性盤查'!Z167&lt;&gt;0,'2-定性盤查'!Z167,""),"")</f>
        <v>0</v>
      </c>
      <c r="W166" s="15">
        <f>IF('3.1-排放係數'!N166 ="", "", '3.1-排放係數'!N166)</f>
        <v>0</v>
      </c>
      <c r="X166" s="11">
        <f>IF(W166="","",'3.1-排放係數'!O166)</f>
        <v>0</v>
      </c>
      <c r="Y166" s="16">
        <f>IF(V166="","",H166*W166)</f>
        <v>0</v>
      </c>
      <c r="Z166" s="11">
        <f>IF(Y166="", "", '附表二、含氟氣體之GWP值'!G5)</f>
        <v>0</v>
      </c>
      <c r="AA166" s="16">
        <f>IF(Y166="","",Y166*Z166)</f>
        <v>0</v>
      </c>
      <c r="AB166" s="16">
        <f>IF('2-定性盤查'!E167="是",IF(J166="CO2",SUM(U166,AA166),SUM(O166,U166,AA166)),IF(SUM(O166,U166,AA166)&lt;&gt;0,SUM(O166,U166,AA166),0))</f>
        <v>0</v>
      </c>
      <c r="AC166" s="16">
        <f>IF('2-定性盤查'!E167="是",IF(J166="CO2",O166,""),"")</f>
        <v>0</v>
      </c>
      <c r="AD166" s="17">
        <f>IF(AB166&lt;&gt;"",AB166/'6-彙總表'!$J$5,"")</f>
        <v>0</v>
      </c>
      <c r="AE166" s="10">
        <f>F160&amp;J160&amp;E160</f>
        <v>0</v>
      </c>
      <c r="AF166" s="10">
        <f>F160&amp;J160</f>
        <v>0</v>
      </c>
      <c r="AG166" s="10">
        <f>F160&amp;P160</f>
        <v>0</v>
      </c>
      <c r="AH166" s="10">
        <f>F160&amp;V160</f>
        <v>0</v>
      </c>
      <c r="AI166" s="10">
        <f>F160&amp;G160</f>
        <v>0</v>
      </c>
      <c r="AJ166" s="10">
        <f>F160&amp;G160</f>
        <v>0</v>
      </c>
      <c r="AK166" s="10">
        <f>F160&amp;G160</f>
        <v>0</v>
      </c>
      <c r="AL166" s="10">
        <f>F160&amp;J160&amp;G160&amp;E160</f>
        <v>0</v>
      </c>
      <c r="AM166" s="10">
        <f>IFERROR(ABS(AB160),"")</f>
        <v>0</v>
      </c>
    </row>
    <row r="167" spans="1:39" ht="30" customHeight="1">
      <c r="A167" s="8">
        <f>IF('2-定性盤查'!A168&lt;&gt;"",'2-定性盤查'!A168,"")</f>
        <v>0</v>
      </c>
      <c r="B167" s="8">
        <f>IF('2-定性盤查'!B168&lt;&gt;"",'2-定性盤查'!B168,"")</f>
        <v>0</v>
      </c>
      <c r="C167" s="8">
        <f>IF('2-定性盤查'!C168&lt;&gt;"",'2-定性盤查'!C168,"")</f>
        <v>0</v>
      </c>
      <c r="D167" s="8">
        <f>IF('2-定性盤查'!D168&lt;&gt;"",'2-定性盤查'!D168,"")</f>
        <v>0</v>
      </c>
      <c r="E167" s="8">
        <f>IF('2-定性盤查'!E168&lt;&gt;"",'2-定性盤查'!E168,"")</f>
        <v>0</v>
      </c>
      <c r="F167" s="8">
        <f>IF('2-定性盤查'!F168&lt;&gt;"",'2-定性盤查'!F168,"")</f>
        <v>0</v>
      </c>
      <c r="G167" s="8">
        <f>IF('2-定性盤查'!G168&lt;&gt;"",'2-定性盤查'!G168,"")</f>
        <v>0</v>
      </c>
      <c r="H167" s="11" t="s">
        <v>431</v>
      </c>
      <c r="I167" s="11" t="s">
        <v>423</v>
      </c>
      <c r="J167" s="8">
        <f>IF('2-定性盤查'!X168&lt;&gt;"",IF('2-定性盤查'!X168&lt;&gt;0,'2-定性盤查'!X168,""),"")</f>
        <v>0</v>
      </c>
      <c r="K167" s="15">
        <f>'3.1-排放係數'!F167</f>
        <v>0</v>
      </c>
      <c r="L167" s="11">
        <f>'3.1-排放係數'!G167</f>
        <v>0</v>
      </c>
      <c r="M167" s="16">
        <f>IF(J167="","",H167*K167)</f>
        <v>0</v>
      </c>
      <c r="N167" s="11">
        <f>'附表二、含氟氣體之GWP值'!G3</f>
        <v>0</v>
      </c>
      <c r="O167" s="16">
        <f>IF(M167="","",M167*N167)</f>
        <v>0</v>
      </c>
      <c r="P167" s="8">
        <f>IF('2-定性盤查'!Y168&lt;&gt;"",IF('2-定性盤查'!Y168&lt;&gt;0,'2-定性盤查'!Y168,""),"")</f>
        <v>0</v>
      </c>
      <c r="Q167" s="15">
        <f>IF('3.1-排放係數'!J167="", "", '3.1-排放係數'!J167)</f>
        <v>0</v>
      </c>
      <c r="R167" s="11">
        <f>IF(Q167="","",'3.1-排放係數'!K167)</f>
        <v>0</v>
      </c>
      <c r="S167" s="16">
        <f>IF(P167="","",H167*Q167)</f>
        <v>0</v>
      </c>
      <c r="T167" s="11">
        <f>IF(S167="", "", '附表二、含氟氣體之GWP值'!G4)</f>
        <v>0</v>
      </c>
      <c r="U167" s="16">
        <f>IF(S167="","",S167*T167)</f>
        <v>0</v>
      </c>
      <c r="V167" s="8">
        <f>IF('2-定性盤查'!Z168&lt;&gt;"",IF('2-定性盤查'!Z168&lt;&gt;0,'2-定性盤查'!Z168,""),"")</f>
        <v>0</v>
      </c>
      <c r="W167" s="15">
        <f>IF('3.1-排放係數'!N167 ="", "", '3.1-排放係數'!N167)</f>
        <v>0</v>
      </c>
      <c r="X167" s="11">
        <f>IF(W167="","",'3.1-排放係數'!O167)</f>
        <v>0</v>
      </c>
      <c r="Y167" s="16">
        <f>IF(V167="","",H167*W167)</f>
        <v>0</v>
      </c>
      <c r="Z167" s="11">
        <f>IF(Y167="", "", '附表二、含氟氣體之GWP值'!G5)</f>
        <v>0</v>
      </c>
      <c r="AA167" s="16">
        <f>IF(Y167="","",Y167*Z167)</f>
        <v>0</v>
      </c>
      <c r="AB167" s="16">
        <f>IF('2-定性盤查'!E168="是",IF(J167="CO2",SUM(U167,AA167),SUM(O167,U167,AA167)),IF(SUM(O167,U167,AA167)&lt;&gt;0,SUM(O167,U167,AA167),0))</f>
        <v>0</v>
      </c>
      <c r="AC167" s="16">
        <f>IF('2-定性盤查'!E168="是",IF(J167="CO2",O167,""),"")</f>
        <v>0</v>
      </c>
      <c r="AD167" s="17">
        <f>IF(AB167&lt;&gt;"",AB167/'6-彙總表'!$J$5,"")</f>
        <v>0</v>
      </c>
      <c r="AE167" s="10">
        <f>F161&amp;J161&amp;E161</f>
        <v>0</v>
      </c>
      <c r="AF167" s="10">
        <f>F161&amp;J161</f>
        <v>0</v>
      </c>
      <c r="AG167" s="10">
        <f>F161&amp;P161</f>
        <v>0</v>
      </c>
      <c r="AH167" s="10">
        <f>F161&amp;V161</f>
        <v>0</v>
      </c>
      <c r="AI167" s="10">
        <f>F161&amp;G161</f>
        <v>0</v>
      </c>
      <c r="AJ167" s="10">
        <f>F161&amp;G161</f>
        <v>0</v>
      </c>
      <c r="AK167" s="10">
        <f>F161&amp;G161</f>
        <v>0</v>
      </c>
      <c r="AL167" s="10">
        <f>F161&amp;J161&amp;G161&amp;E161</f>
        <v>0</v>
      </c>
      <c r="AM167" s="10">
        <f>IFERROR(ABS(AB161),"")</f>
        <v>0</v>
      </c>
    </row>
    <row r="168" spans="1:39" ht="30" customHeight="1">
      <c r="A168" s="8">
        <f>IF('2-定性盤查'!A169&lt;&gt;"",'2-定性盤查'!A169,"")</f>
        <v>0</v>
      </c>
      <c r="B168" s="8">
        <f>IF('2-定性盤查'!B169&lt;&gt;"",'2-定性盤查'!B169,"")</f>
        <v>0</v>
      </c>
      <c r="C168" s="8">
        <f>IF('2-定性盤查'!C169&lt;&gt;"",'2-定性盤查'!C169,"")</f>
        <v>0</v>
      </c>
      <c r="D168" s="8">
        <f>IF('2-定性盤查'!D169&lt;&gt;"",'2-定性盤查'!D169,"")</f>
        <v>0</v>
      </c>
      <c r="E168" s="8">
        <f>IF('2-定性盤查'!E169&lt;&gt;"",'2-定性盤查'!E169,"")</f>
        <v>0</v>
      </c>
      <c r="F168" s="8">
        <f>IF('2-定性盤查'!F169&lt;&gt;"",'2-定性盤查'!F169,"")</f>
        <v>0</v>
      </c>
      <c r="G168" s="8">
        <f>IF('2-定性盤查'!G169&lt;&gt;"",'2-定性盤查'!G169,"")</f>
        <v>0</v>
      </c>
      <c r="H168" s="11" t="s">
        <v>431</v>
      </c>
      <c r="I168" s="11" t="s">
        <v>438</v>
      </c>
      <c r="J168" s="8">
        <f>IF('2-定性盤查'!X169&lt;&gt;"",IF('2-定性盤查'!X169&lt;&gt;0,'2-定性盤查'!X169,""),"")</f>
        <v>0</v>
      </c>
      <c r="K168" s="15">
        <f>'3.1-排放係數'!F168</f>
        <v>0</v>
      </c>
      <c r="L168" s="11">
        <f>'3.1-排放係數'!G168</f>
        <v>0</v>
      </c>
      <c r="M168" s="16">
        <f>IF(J168="","",H168*K168)</f>
        <v>0</v>
      </c>
      <c r="N168" s="11">
        <f>'附表二、含氟氣體之GWP值'!G3</f>
        <v>0</v>
      </c>
      <c r="O168" s="16">
        <f>IF(M168="","",M168*N168)</f>
        <v>0</v>
      </c>
      <c r="P168" s="8">
        <f>IF('2-定性盤查'!Y169&lt;&gt;"",IF('2-定性盤查'!Y169&lt;&gt;0,'2-定性盤查'!Y169,""),"")</f>
        <v>0</v>
      </c>
      <c r="Q168" s="15">
        <f>IF('3.1-排放係數'!J168="", "", '3.1-排放係數'!J168)</f>
        <v>0</v>
      </c>
      <c r="R168" s="11">
        <f>IF(Q168="","",'3.1-排放係數'!K168)</f>
        <v>0</v>
      </c>
      <c r="S168" s="16">
        <f>IF(P168="","",H168*Q168)</f>
        <v>0</v>
      </c>
      <c r="T168" s="11">
        <f>IF(S168="", "", '附表二、含氟氣體之GWP值'!G4)</f>
        <v>0</v>
      </c>
      <c r="U168" s="16">
        <f>IF(S168="","",S168*T168)</f>
        <v>0</v>
      </c>
      <c r="V168" s="8">
        <f>IF('2-定性盤查'!Z169&lt;&gt;"",IF('2-定性盤查'!Z169&lt;&gt;0,'2-定性盤查'!Z169,""),"")</f>
        <v>0</v>
      </c>
      <c r="W168" s="15">
        <f>IF('3.1-排放係數'!N168 ="", "", '3.1-排放係數'!N168)</f>
        <v>0</v>
      </c>
      <c r="X168" s="11">
        <f>IF(W168="","",'3.1-排放係數'!O168)</f>
        <v>0</v>
      </c>
      <c r="Y168" s="16">
        <f>IF(V168="","",H168*W168)</f>
        <v>0</v>
      </c>
      <c r="Z168" s="11">
        <f>IF(Y168="", "", '附表二、含氟氣體之GWP值'!G5)</f>
        <v>0</v>
      </c>
      <c r="AA168" s="16">
        <f>IF(Y168="","",Y168*Z168)</f>
        <v>0</v>
      </c>
      <c r="AB168" s="16">
        <f>IF('2-定性盤查'!E169="是",IF(J168="CO2",SUM(U168,AA168),SUM(O168,U168,AA168)),IF(SUM(O168,U168,AA168)&lt;&gt;0,SUM(O168,U168,AA168),0))</f>
        <v>0</v>
      </c>
      <c r="AC168" s="16">
        <f>IF('2-定性盤查'!E169="是",IF(J168="CO2",O168,""),"")</f>
        <v>0</v>
      </c>
      <c r="AD168" s="17">
        <f>IF(AB168&lt;&gt;"",AB168/'6-彙總表'!$J$5,"")</f>
        <v>0</v>
      </c>
      <c r="AE168" s="10">
        <f>F162&amp;J162&amp;E162</f>
        <v>0</v>
      </c>
      <c r="AF168" s="10">
        <f>F162&amp;J162</f>
        <v>0</v>
      </c>
      <c r="AG168" s="10">
        <f>F162&amp;P162</f>
        <v>0</v>
      </c>
      <c r="AH168" s="10">
        <f>F162&amp;V162</f>
        <v>0</v>
      </c>
      <c r="AI168" s="10">
        <f>F162&amp;G162</f>
        <v>0</v>
      </c>
      <c r="AJ168" s="10">
        <f>F162&amp;G162</f>
        <v>0</v>
      </c>
      <c r="AK168" s="10">
        <f>F162&amp;G162</f>
        <v>0</v>
      </c>
      <c r="AL168" s="10">
        <f>F162&amp;J162&amp;G162&amp;E162</f>
        <v>0</v>
      </c>
      <c r="AM168" s="10">
        <f>IFERROR(ABS(AB162),"")</f>
        <v>0</v>
      </c>
    </row>
    <row r="169" spans="1:39" ht="30" customHeight="1">
      <c r="A169" s="8">
        <f>IF('2-定性盤查'!A170&lt;&gt;"",'2-定性盤查'!A170,"")</f>
        <v>0</v>
      </c>
      <c r="B169" s="8">
        <f>IF('2-定性盤查'!B170&lt;&gt;"",'2-定性盤查'!B170,"")</f>
        <v>0</v>
      </c>
      <c r="C169" s="8">
        <f>IF('2-定性盤查'!C170&lt;&gt;"",'2-定性盤查'!C170,"")</f>
        <v>0</v>
      </c>
      <c r="D169" s="8">
        <f>IF('2-定性盤查'!D170&lt;&gt;"",'2-定性盤查'!D170,"")</f>
        <v>0</v>
      </c>
      <c r="E169" s="8">
        <f>IF('2-定性盤查'!E170&lt;&gt;"",'2-定性盤查'!E170,"")</f>
        <v>0</v>
      </c>
      <c r="F169" s="8">
        <f>IF('2-定性盤查'!F170&lt;&gt;"",'2-定性盤查'!F170,"")</f>
        <v>0</v>
      </c>
      <c r="G169" s="8">
        <f>IF('2-定性盤查'!G170&lt;&gt;"",'2-定性盤查'!G170,"")</f>
        <v>0</v>
      </c>
      <c r="H169" s="11" t="s">
        <v>431</v>
      </c>
      <c r="I169" s="11" t="s">
        <v>423</v>
      </c>
      <c r="J169" s="8">
        <f>IF('2-定性盤查'!X170&lt;&gt;"",IF('2-定性盤查'!X170&lt;&gt;0,'2-定性盤查'!X170,""),"")</f>
        <v>0</v>
      </c>
      <c r="K169" s="15">
        <f>'3.1-排放係數'!F169</f>
        <v>0</v>
      </c>
      <c r="L169" s="11">
        <f>'3.1-排放係數'!G169</f>
        <v>0</v>
      </c>
      <c r="M169" s="16">
        <f>IF(J169="","",H169*K169)</f>
        <v>0</v>
      </c>
      <c r="N169" s="11">
        <f>'附表二、含氟氣體之GWP值'!G3</f>
        <v>0</v>
      </c>
      <c r="O169" s="16">
        <f>IF(M169="","",M169*N169)</f>
        <v>0</v>
      </c>
      <c r="P169" s="8">
        <f>IF('2-定性盤查'!Y170&lt;&gt;"",IF('2-定性盤查'!Y170&lt;&gt;0,'2-定性盤查'!Y170,""),"")</f>
        <v>0</v>
      </c>
      <c r="Q169" s="15">
        <f>IF('3.1-排放係數'!J169="", "", '3.1-排放係數'!J169)</f>
        <v>0</v>
      </c>
      <c r="R169" s="11">
        <f>IF(Q169="","",'3.1-排放係數'!K169)</f>
        <v>0</v>
      </c>
      <c r="S169" s="16">
        <f>IF(P169="","",H169*Q169)</f>
        <v>0</v>
      </c>
      <c r="T169" s="11">
        <f>IF(S169="", "", '附表二、含氟氣體之GWP值'!G4)</f>
        <v>0</v>
      </c>
      <c r="U169" s="16">
        <f>IF(S169="","",S169*T169)</f>
        <v>0</v>
      </c>
      <c r="V169" s="8">
        <f>IF('2-定性盤查'!Z170&lt;&gt;"",IF('2-定性盤查'!Z170&lt;&gt;0,'2-定性盤查'!Z170,""),"")</f>
        <v>0</v>
      </c>
      <c r="W169" s="15">
        <f>IF('3.1-排放係數'!N169 ="", "", '3.1-排放係數'!N169)</f>
        <v>0</v>
      </c>
      <c r="X169" s="11">
        <f>IF(W169="","",'3.1-排放係數'!O169)</f>
        <v>0</v>
      </c>
      <c r="Y169" s="16">
        <f>IF(V169="","",H169*W169)</f>
        <v>0</v>
      </c>
      <c r="Z169" s="11">
        <f>IF(Y169="", "", '附表二、含氟氣體之GWP值'!G5)</f>
        <v>0</v>
      </c>
      <c r="AA169" s="16">
        <f>IF(Y169="","",Y169*Z169)</f>
        <v>0</v>
      </c>
      <c r="AB169" s="16">
        <f>IF('2-定性盤查'!E170="是",IF(J169="CO2",SUM(U169,AA169),SUM(O169,U169,AA169)),IF(SUM(O169,U169,AA169)&lt;&gt;0,SUM(O169,U169,AA169),0))</f>
        <v>0</v>
      </c>
      <c r="AC169" s="16">
        <f>IF('2-定性盤查'!E170="是",IF(J169="CO2",O169,""),"")</f>
        <v>0</v>
      </c>
      <c r="AD169" s="17">
        <f>IF(AB169&lt;&gt;"",AB169/'6-彙總表'!$J$5,"")</f>
        <v>0</v>
      </c>
      <c r="AE169" s="10">
        <f>F163&amp;J163&amp;E163</f>
        <v>0</v>
      </c>
      <c r="AF169" s="10">
        <f>F163&amp;J163</f>
        <v>0</v>
      </c>
      <c r="AG169" s="10">
        <f>F163&amp;P163</f>
        <v>0</v>
      </c>
      <c r="AH169" s="10">
        <f>F163&amp;V163</f>
        <v>0</v>
      </c>
      <c r="AI169" s="10">
        <f>F163&amp;G163</f>
        <v>0</v>
      </c>
      <c r="AJ169" s="10">
        <f>F163&amp;G163</f>
        <v>0</v>
      </c>
      <c r="AK169" s="10">
        <f>F163&amp;G163</f>
        <v>0</v>
      </c>
      <c r="AL169" s="10">
        <f>F163&amp;J163&amp;G163&amp;E163</f>
        <v>0</v>
      </c>
      <c r="AM169" s="10">
        <f>IFERROR(ABS(AB163),"")</f>
        <v>0</v>
      </c>
    </row>
    <row r="170" spans="1:39" ht="30" customHeight="1">
      <c r="A170" s="8">
        <f>IF('2-定性盤查'!A171&lt;&gt;"",'2-定性盤查'!A171,"")</f>
        <v>0</v>
      </c>
      <c r="B170" s="8">
        <f>IF('2-定性盤查'!B171&lt;&gt;"",'2-定性盤查'!B171,"")</f>
        <v>0</v>
      </c>
      <c r="C170" s="8">
        <f>IF('2-定性盤查'!C171&lt;&gt;"",'2-定性盤查'!C171,"")</f>
        <v>0</v>
      </c>
      <c r="D170" s="8">
        <f>IF('2-定性盤查'!D171&lt;&gt;"",'2-定性盤查'!D171,"")</f>
        <v>0</v>
      </c>
      <c r="E170" s="8">
        <f>IF('2-定性盤查'!E171&lt;&gt;"",'2-定性盤查'!E171,"")</f>
        <v>0</v>
      </c>
      <c r="F170" s="8">
        <f>IF('2-定性盤查'!F171&lt;&gt;"",'2-定性盤查'!F171,"")</f>
        <v>0</v>
      </c>
      <c r="G170" s="8">
        <f>IF('2-定性盤查'!G171&lt;&gt;"",'2-定性盤查'!G171,"")</f>
        <v>0</v>
      </c>
      <c r="H170" s="11" t="s">
        <v>431</v>
      </c>
      <c r="I170" s="11" t="s">
        <v>438</v>
      </c>
      <c r="J170" s="8">
        <f>IF('2-定性盤查'!X171&lt;&gt;"",IF('2-定性盤查'!X171&lt;&gt;0,'2-定性盤查'!X171,""),"")</f>
        <v>0</v>
      </c>
      <c r="K170" s="15">
        <f>'3.1-排放係數'!F170</f>
        <v>0</v>
      </c>
      <c r="L170" s="11">
        <f>'3.1-排放係數'!G170</f>
        <v>0</v>
      </c>
      <c r="M170" s="16">
        <f>IF(J170="","",H170*K170)</f>
        <v>0</v>
      </c>
      <c r="N170" s="11">
        <f>'附表二、含氟氣體之GWP值'!G3</f>
        <v>0</v>
      </c>
      <c r="O170" s="16">
        <f>IF(M170="","",M170*N170)</f>
        <v>0</v>
      </c>
      <c r="P170" s="8">
        <f>IF('2-定性盤查'!Y171&lt;&gt;"",IF('2-定性盤查'!Y171&lt;&gt;0,'2-定性盤查'!Y171,""),"")</f>
        <v>0</v>
      </c>
      <c r="Q170" s="15">
        <f>IF('3.1-排放係數'!J170="", "", '3.1-排放係數'!J170)</f>
        <v>0</v>
      </c>
      <c r="R170" s="11">
        <f>IF(Q170="","",'3.1-排放係數'!K170)</f>
        <v>0</v>
      </c>
      <c r="S170" s="16">
        <f>IF(P170="","",H170*Q170)</f>
        <v>0</v>
      </c>
      <c r="T170" s="11">
        <f>IF(S170="", "", '附表二、含氟氣體之GWP值'!G4)</f>
        <v>0</v>
      </c>
      <c r="U170" s="16">
        <f>IF(S170="","",S170*T170)</f>
        <v>0</v>
      </c>
      <c r="V170" s="8">
        <f>IF('2-定性盤查'!Z171&lt;&gt;"",IF('2-定性盤查'!Z171&lt;&gt;0,'2-定性盤查'!Z171,""),"")</f>
        <v>0</v>
      </c>
      <c r="W170" s="15">
        <f>IF('3.1-排放係數'!N170 ="", "", '3.1-排放係數'!N170)</f>
        <v>0</v>
      </c>
      <c r="X170" s="11">
        <f>IF(W170="","",'3.1-排放係數'!O170)</f>
        <v>0</v>
      </c>
      <c r="Y170" s="16">
        <f>IF(V170="","",H170*W170)</f>
        <v>0</v>
      </c>
      <c r="Z170" s="11">
        <f>IF(Y170="", "", '附表二、含氟氣體之GWP值'!G5)</f>
        <v>0</v>
      </c>
      <c r="AA170" s="16">
        <f>IF(Y170="","",Y170*Z170)</f>
        <v>0</v>
      </c>
      <c r="AB170" s="16">
        <f>IF('2-定性盤查'!E171="是",IF(J170="CO2",SUM(U170,AA170),SUM(O170,U170,AA170)),IF(SUM(O170,U170,AA170)&lt;&gt;0,SUM(O170,U170,AA170),0))</f>
        <v>0</v>
      </c>
      <c r="AC170" s="16">
        <f>IF('2-定性盤查'!E171="是",IF(J170="CO2",O170,""),"")</f>
        <v>0</v>
      </c>
      <c r="AD170" s="17">
        <f>IF(AB170&lt;&gt;"",AB170/'6-彙總表'!$J$5,"")</f>
        <v>0</v>
      </c>
      <c r="AE170" s="10">
        <f>F164&amp;J164&amp;E164</f>
        <v>0</v>
      </c>
      <c r="AF170" s="10">
        <f>F164&amp;J164</f>
        <v>0</v>
      </c>
      <c r="AG170" s="10">
        <f>F164&amp;P164</f>
        <v>0</v>
      </c>
      <c r="AH170" s="10">
        <f>F164&amp;V164</f>
        <v>0</v>
      </c>
      <c r="AI170" s="10">
        <f>F164&amp;G164</f>
        <v>0</v>
      </c>
      <c r="AJ170" s="10">
        <f>F164&amp;G164</f>
        <v>0</v>
      </c>
      <c r="AK170" s="10">
        <f>F164&amp;G164</f>
        <v>0</v>
      </c>
      <c r="AL170" s="10">
        <f>F164&amp;J164&amp;G164&amp;E164</f>
        <v>0</v>
      </c>
      <c r="AM170" s="10">
        <f>IFERROR(ABS(AB164),"")</f>
        <v>0</v>
      </c>
    </row>
    <row r="171" spans="1:39" ht="30" customHeight="1">
      <c r="A171" s="8">
        <f>IF('2-定性盤查'!A172&lt;&gt;"",'2-定性盤查'!A172,"")</f>
        <v>0</v>
      </c>
      <c r="B171" s="8">
        <f>IF('2-定性盤查'!B172&lt;&gt;"",'2-定性盤查'!B172,"")</f>
        <v>0</v>
      </c>
      <c r="C171" s="8">
        <f>IF('2-定性盤查'!C172&lt;&gt;"",'2-定性盤查'!C172,"")</f>
        <v>0</v>
      </c>
      <c r="D171" s="8">
        <f>IF('2-定性盤查'!D172&lt;&gt;"",'2-定性盤查'!D172,"")</f>
        <v>0</v>
      </c>
      <c r="E171" s="8">
        <f>IF('2-定性盤查'!E172&lt;&gt;"",'2-定性盤查'!E172,"")</f>
        <v>0</v>
      </c>
      <c r="F171" s="8">
        <f>IF('2-定性盤查'!F172&lt;&gt;"",'2-定性盤查'!F172,"")</f>
        <v>0</v>
      </c>
      <c r="G171" s="8">
        <f>IF('2-定性盤查'!G172&lt;&gt;"",'2-定性盤查'!G172,"")</f>
        <v>0</v>
      </c>
      <c r="H171" s="11" t="s">
        <v>431</v>
      </c>
      <c r="I171" s="11" t="s">
        <v>423</v>
      </c>
      <c r="J171" s="8">
        <f>IF('2-定性盤查'!X172&lt;&gt;"",IF('2-定性盤查'!X172&lt;&gt;0,'2-定性盤查'!X172,""),"")</f>
        <v>0</v>
      </c>
      <c r="K171" s="15">
        <f>'3.1-排放係數'!F171</f>
        <v>0</v>
      </c>
      <c r="L171" s="11">
        <f>'3.1-排放係數'!G171</f>
        <v>0</v>
      </c>
      <c r="M171" s="16">
        <f>IF(J171="","",H171*K171)</f>
        <v>0</v>
      </c>
      <c r="N171" s="11">
        <f>'附表二、含氟氣體之GWP值'!G3</f>
        <v>0</v>
      </c>
      <c r="O171" s="16">
        <f>IF(M171="","",M171*N171)</f>
        <v>0</v>
      </c>
      <c r="P171" s="8">
        <f>IF('2-定性盤查'!Y172&lt;&gt;"",IF('2-定性盤查'!Y172&lt;&gt;0,'2-定性盤查'!Y172,""),"")</f>
        <v>0</v>
      </c>
      <c r="Q171" s="15">
        <f>IF('3.1-排放係數'!J171="", "", '3.1-排放係數'!J171)</f>
        <v>0</v>
      </c>
      <c r="R171" s="11">
        <f>IF(Q171="","",'3.1-排放係數'!K171)</f>
        <v>0</v>
      </c>
      <c r="S171" s="16">
        <f>IF(P171="","",H171*Q171)</f>
        <v>0</v>
      </c>
      <c r="T171" s="11">
        <f>IF(S171="", "", '附表二、含氟氣體之GWP值'!G4)</f>
        <v>0</v>
      </c>
      <c r="U171" s="16">
        <f>IF(S171="","",S171*T171)</f>
        <v>0</v>
      </c>
      <c r="V171" s="8">
        <f>IF('2-定性盤查'!Z172&lt;&gt;"",IF('2-定性盤查'!Z172&lt;&gt;0,'2-定性盤查'!Z172,""),"")</f>
        <v>0</v>
      </c>
      <c r="W171" s="15">
        <f>IF('3.1-排放係數'!N171 ="", "", '3.1-排放係數'!N171)</f>
        <v>0</v>
      </c>
      <c r="X171" s="11">
        <f>IF(W171="","",'3.1-排放係數'!O171)</f>
        <v>0</v>
      </c>
      <c r="Y171" s="16">
        <f>IF(V171="","",H171*W171)</f>
        <v>0</v>
      </c>
      <c r="Z171" s="11">
        <f>IF(Y171="", "", '附表二、含氟氣體之GWP值'!G5)</f>
        <v>0</v>
      </c>
      <c r="AA171" s="16">
        <f>IF(Y171="","",Y171*Z171)</f>
        <v>0</v>
      </c>
      <c r="AB171" s="16">
        <f>IF('2-定性盤查'!E172="是",IF(J171="CO2",SUM(U171,AA171),SUM(O171,U171,AA171)),IF(SUM(O171,U171,AA171)&lt;&gt;0,SUM(O171,U171,AA171),0))</f>
        <v>0</v>
      </c>
      <c r="AC171" s="16">
        <f>IF('2-定性盤查'!E172="是",IF(J171="CO2",O171,""),"")</f>
        <v>0</v>
      </c>
      <c r="AD171" s="17">
        <f>IF(AB171&lt;&gt;"",AB171/'6-彙總表'!$J$5,"")</f>
        <v>0</v>
      </c>
      <c r="AE171" s="10">
        <f>F165&amp;J165&amp;E165</f>
        <v>0</v>
      </c>
      <c r="AF171" s="10">
        <f>F165&amp;J165</f>
        <v>0</v>
      </c>
      <c r="AG171" s="10">
        <f>F165&amp;P165</f>
        <v>0</v>
      </c>
      <c r="AH171" s="10">
        <f>F165&amp;V165</f>
        <v>0</v>
      </c>
      <c r="AI171" s="10">
        <f>F165&amp;G165</f>
        <v>0</v>
      </c>
      <c r="AJ171" s="10">
        <f>F165&amp;G165</f>
        <v>0</v>
      </c>
      <c r="AK171" s="10">
        <f>F165&amp;G165</f>
        <v>0</v>
      </c>
      <c r="AL171" s="10">
        <f>F165&amp;J165&amp;G165&amp;E165</f>
        <v>0</v>
      </c>
      <c r="AM171" s="10">
        <f>IFERROR(ABS(AB165),"")</f>
        <v>0</v>
      </c>
    </row>
    <row r="172" spans="1:39" ht="30" customHeight="1">
      <c r="A172" s="8">
        <f>IF('2-定性盤查'!A173&lt;&gt;"",'2-定性盤查'!A173,"")</f>
        <v>0</v>
      </c>
      <c r="B172" s="8">
        <f>IF('2-定性盤查'!B173&lt;&gt;"",'2-定性盤查'!B173,"")</f>
        <v>0</v>
      </c>
      <c r="C172" s="8">
        <f>IF('2-定性盤查'!C173&lt;&gt;"",'2-定性盤查'!C173,"")</f>
        <v>0</v>
      </c>
      <c r="D172" s="8">
        <f>IF('2-定性盤查'!D173&lt;&gt;"",'2-定性盤查'!D173,"")</f>
        <v>0</v>
      </c>
      <c r="E172" s="8">
        <f>IF('2-定性盤查'!E173&lt;&gt;"",'2-定性盤查'!E173,"")</f>
        <v>0</v>
      </c>
      <c r="F172" s="8">
        <f>IF('2-定性盤查'!F173&lt;&gt;"",'2-定性盤查'!F173,"")</f>
        <v>0</v>
      </c>
      <c r="G172" s="8">
        <f>IF('2-定性盤查'!G173&lt;&gt;"",'2-定性盤查'!G173,"")</f>
        <v>0</v>
      </c>
      <c r="H172" s="11" t="s">
        <v>431</v>
      </c>
      <c r="I172" s="11" t="s">
        <v>472</v>
      </c>
      <c r="J172" s="8">
        <f>IF('2-定性盤查'!X173&lt;&gt;"",IF('2-定性盤查'!X173&lt;&gt;0,'2-定性盤查'!X173,""),"")</f>
        <v>0</v>
      </c>
      <c r="K172" s="15">
        <f>'3.1-排放係數'!F172</f>
        <v>0</v>
      </c>
      <c r="L172" s="11">
        <f>'3.1-排放係數'!G172</f>
        <v>0</v>
      </c>
      <c r="M172" s="16">
        <f>IF(J172="","",H172*K172)</f>
        <v>0</v>
      </c>
      <c r="N172" s="11">
        <f>'附表二、含氟氣體之GWP值'!G3</f>
        <v>0</v>
      </c>
      <c r="O172" s="16">
        <f>IF(M172="","",M172*N172)</f>
        <v>0</v>
      </c>
      <c r="P172" s="8">
        <f>IF('2-定性盤查'!Y173&lt;&gt;"",IF('2-定性盤查'!Y173&lt;&gt;0,'2-定性盤查'!Y173,""),"")</f>
        <v>0</v>
      </c>
      <c r="Q172" s="15">
        <f>IF('3.1-排放係數'!J172="", "", '3.1-排放係數'!J172)</f>
        <v>0</v>
      </c>
      <c r="R172" s="11">
        <f>IF(Q172="","",'3.1-排放係數'!K172)</f>
        <v>0</v>
      </c>
      <c r="S172" s="16">
        <f>IF(P172="","",H172*Q172)</f>
        <v>0</v>
      </c>
      <c r="T172" s="11">
        <f>IF(S172="", "", '附表二、含氟氣體之GWP值'!G4)</f>
        <v>0</v>
      </c>
      <c r="U172" s="16">
        <f>IF(S172="","",S172*T172)</f>
        <v>0</v>
      </c>
      <c r="V172" s="8">
        <f>IF('2-定性盤查'!Z173&lt;&gt;"",IF('2-定性盤查'!Z173&lt;&gt;0,'2-定性盤查'!Z173,""),"")</f>
        <v>0</v>
      </c>
      <c r="W172" s="15">
        <f>IF('3.1-排放係數'!N172 ="", "", '3.1-排放係數'!N172)</f>
        <v>0</v>
      </c>
      <c r="X172" s="11">
        <f>IF(W172="","",'3.1-排放係數'!O172)</f>
        <v>0</v>
      </c>
      <c r="Y172" s="16">
        <f>IF(V172="","",H172*W172)</f>
        <v>0</v>
      </c>
      <c r="Z172" s="11">
        <f>IF(Y172="", "", '附表二、含氟氣體之GWP值'!G5)</f>
        <v>0</v>
      </c>
      <c r="AA172" s="16">
        <f>IF(Y172="","",Y172*Z172)</f>
        <v>0</v>
      </c>
      <c r="AB172" s="16">
        <f>IF('2-定性盤查'!E173="是",IF(J172="CO2",SUM(U172,AA172),SUM(O172,U172,AA172)),IF(SUM(O172,U172,AA172)&lt;&gt;0,SUM(O172,U172,AA172),0))</f>
        <v>0</v>
      </c>
      <c r="AC172" s="16">
        <f>IF('2-定性盤查'!E173="是",IF(J172="CO2",O172,""),"")</f>
        <v>0</v>
      </c>
      <c r="AD172" s="17">
        <f>IF(AB172&lt;&gt;"",AB172/'6-彙總表'!$J$5,"")</f>
        <v>0</v>
      </c>
      <c r="AE172" s="10">
        <f>F166&amp;J166&amp;E166</f>
        <v>0</v>
      </c>
      <c r="AF172" s="10">
        <f>F166&amp;J166</f>
        <v>0</v>
      </c>
      <c r="AG172" s="10">
        <f>F166&amp;P166</f>
        <v>0</v>
      </c>
      <c r="AH172" s="10">
        <f>F166&amp;V166</f>
        <v>0</v>
      </c>
      <c r="AI172" s="10">
        <f>F166&amp;G166</f>
        <v>0</v>
      </c>
      <c r="AJ172" s="10">
        <f>F166&amp;G166</f>
        <v>0</v>
      </c>
      <c r="AK172" s="10">
        <f>F166&amp;G166</f>
        <v>0</v>
      </c>
      <c r="AL172" s="10">
        <f>F166&amp;J166&amp;G166&amp;E166</f>
        <v>0</v>
      </c>
      <c r="AM172" s="10">
        <f>IFERROR(ABS(AB166),"")</f>
        <v>0</v>
      </c>
    </row>
    <row r="173" spans="1:39" ht="30" customHeight="1">
      <c r="A173" s="8">
        <f>IF('2-定性盤查'!A174&lt;&gt;"",'2-定性盤查'!A174,"")</f>
        <v>0</v>
      </c>
      <c r="B173" s="8">
        <f>IF('2-定性盤查'!B174&lt;&gt;"",'2-定性盤查'!B174,"")</f>
        <v>0</v>
      </c>
      <c r="C173" s="8">
        <f>IF('2-定性盤查'!C174&lt;&gt;"",'2-定性盤查'!C174,"")</f>
        <v>0</v>
      </c>
      <c r="D173" s="8">
        <f>IF('2-定性盤查'!D174&lt;&gt;"",'2-定性盤查'!D174,"")</f>
        <v>0</v>
      </c>
      <c r="E173" s="8">
        <f>IF('2-定性盤查'!E174&lt;&gt;"",'2-定性盤查'!E174,"")</f>
        <v>0</v>
      </c>
      <c r="F173" s="8">
        <f>IF('2-定性盤查'!F174&lt;&gt;"",'2-定性盤查'!F174,"")</f>
        <v>0</v>
      </c>
      <c r="G173" s="8">
        <f>IF('2-定性盤查'!G174&lt;&gt;"",'2-定性盤查'!G174,"")</f>
        <v>0</v>
      </c>
      <c r="H173" s="11" t="s">
        <v>431</v>
      </c>
      <c r="I173" s="11" t="s">
        <v>435</v>
      </c>
      <c r="J173" s="8">
        <f>IF('2-定性盤查'!X174&lt;&gt;"",IF('2-定性盤查'!X174&lt;&gt;0,'2-定性盤查'!X174,""),"")</f>
        <v>0</v>
      </c>
      <c r="K173" s="15">
        <f>'3.1-排放係數'!F173</f>
        <v>0</v>
      </c>
      <c r="L173" s="11">
        <f>'3.1-排放係數'!G173</f>
        <v>0</v>
      </c>
      <c r="M173" s="16">
        <f>IF(J173="","",H173*K173)</f>
        <v>0</v>
      </c>
      <c r="N173" s="11">
        <f>'附表二、含氟氣體之GWP值'!G3</f>
        <v>0</v>
      </c>
      <c r="O173" s="16">
        <f>IF(M173="","",M173*N173)</f>
        <v>0</v>
      </c>
      <c r="P173" s="8">
        <f>IF('2-定性盤查'!Y174&lt;&gt;"",IF('2-定性盤查'!Y174&lt;&gt;0,'2-定性盤查'!Y174,""),"")</f>
        <v>0</v>
      </c>
      <c r="Q173" s="15">
        <f>IF('3.1-排放係數'!J173="", "", '3.1-排放係數'!J173)</f>
        <v>0</v>
      </c>
      <c r="R173" s="11">
        <f>IF(Q173="","",'3.1-排放係數'!K173)</f>
        <v>0</v>
      </c>
      <c r="S173" s="16">
        <f>IF(P173="","",H173*Q173)</f>
        <v>0</v>
      </c>
      <c r="T173" s="11">
        <f>IF(S173="", "", '附表二、含氟氣體之GWP值'!G4)</f>
        <v>0</v>
      </c>
      <c r="U173" s="16">
        <f>IF(S173="","",S173*T173)</f>
        <v>0</v>
      </c>
      <c r="V173" s="8">
        <f>IF('2-定性盤查'!Z174&lt;&gt;"",IF('2-定性盤查'!Z174&lt;&gt;0,'2-定性盤查'!Z174,""),"")</f>
        <v>0</v>
      </c>
      <c r="W173" s="15">
        <f>IF('3.1-排放係數'!N173 ="", "", '3.1-排放係數'!N173)</f>
        <v>0</v>
      </c>
      <c r="X173" s="11">
        <f>IF(W173="","",'3.1-排放係數'!O173)</f>
        <v>0</v>
      </c>
      <c r="Y173" s="16">
        <f>IF(V173="","",H173*W173)</f>
        <v>0</v>
      </c>
      <c r="Z173" s="11">
        <f>IF(Y173="", "", '附表二、含氟氣體之GWP值'!G5)</f>
        <v>0</v>
      </c>
      <c r="AA173" s="16">
        <f>IF(Y173="","",Y173*Z173)</f>
        <v>0</v>
      </c>
      <c r="AB173" s="16">
        <f>IF('2-定性盤查'!E174="是",IF(J173="CO2",SUM(U173,AA173),SUM(O173,U173,AA173)),IF(SUM(O173,U173,AA173)&lt;&gt;0,SUM(O173,U173,AA173),0))</f>
        <v>0</v>
      </c>
      <c r="AC173" s="16">
        <f>IF('2-定性盤查'!E174="是",IF(J173="CO2",O173,""),"")</f>
        <v>0</v>
      </c>
      <c r="AD173" s="17">
        <f>IF(AB173&lt;&gt;"",AB173/'6-彙總表'!$J$5,"")</f>
        <v>0</v>
      </c>
      <c r="AE173" s="10">
        <f>F167&amp;J167&amp;E167</f>
        <v>0</v>
      </c>
      <c r="AF173" s="10">
        <f>F167&amp;J167</f>
        <v>0</v>
      </c>
      <c r="AG173" s="10">
        <f>F167&amp;P167</f>
        <v>0</v>
      </c>
      <c r="AH173" s="10">
        <f>F167&amp;V167</f>
        <v>0</v>
      </c>
      <c r="AI173" s="10">
        <f>F167&amp;G167</f>
        <v>0</v>
      </c>
      <c r="AJ173" s="10">
        <f>F167&amp;G167</f>
        <v>0</v>
      </c>
      <c r="AK173" s="10">
        <f>F167&amp;G167</f>
        <v>0</v>
      </c>
      <c r="AL173" s="10">
        <f>F167&amp;J167&amp;G167&amp;E167</f>
        <v>0</v>
      </c>
      <c r="AM173" s="10">
        <f>IFERROR(ABS(AB167),"")</f>
        <v>0</v>
      </c>
    </row>
    <row r="174" spans="1:39" ht="30" customHeight="1">
      <c r="A174" s="8">
        <f>IF('2-定性盤查'!A175&lt;&gt;"",'2-定性盤查'!A175,"")</f>
        <v>0</v>
      </c>
      <c r="B174" s="8">
        <f>IF('2-定性盤查'!B175&lt;&gt;"",'2-定性盤查'!B175,"")</f>
        <v>0</v>
      </c>
      <c r="C174" s="8">
        <f>IF('2-定性盤查'!C175&lt;&gt;"",'2-定性盤查'!C175,"")</f>
        <v>0</v>
      </c>
      <c r="D174" s="8">
        <f>IF('2-定性盤查'!D175&lt;&gt;"",'2-定性盤查'!D175,"")</f>
        <v>0</v>
      </c>
      <c r="E174" s="8">
        <f>IF('2-定性盤查'!E175&lt;&gt;"",'2-定性盤查'!E175,"")</f>
        <v>0</v>
      </c>
      <c r="F174" s="8">
        <f>IF('2-定性盤查'!F175&lt;&gt;"",'2-定性盤查'!F175,"")</f>
        <v>0</v>
      </c>
      <c r="G174" s="8">
        <f>IF('2-定性盤查'!G175&lt;&gt;"",'2-定性盤查'!G175,"")</f>
        <v>0</v>
      </c>
      <c r="H174" s="11" t="s">
        <v>431</v>
      </c>
      <c r="I174" s="11" t="s">
        <v>435</v>
      </c>
      <c r="J174" s="8">
        <f>IF('2-定性盤查'!X175&lt;&gt;"",IF('2-定性盤查'!X175&lt;&gt;0,'2-定性盤查'!X175,""),"")</f>
        <v>0</v>
      </c>
      <c r="K174" s="15">
        <f>'3.1-排放係數'!F174</f>
        <v>0</v>
      </c>
      <c r="L174" s="11">
        <f>'3.1-排放係數'!G174</f>
        <v>0</v>
      </c>
      <c r="M174" s="16">
        <f>IF(J174="","",H174*K174)</f>
        <v>0</v>
      </c>
      <c r="N174" s="11">
        <f>'附表二、含氟氣體之GWP值'!G3</f>
        <v>0</v>
      </c>
      <c r="O174" s="16">
        <f>IF(M174="","",M174*N174)</f>
        <v>0</v>
      </c>
      <c r="P174" s="8">
        <f>IF('2-定性盤查'!Y175&lt;&gt;"",IF('2-定性盤查'!Y175&lt;&gt;0,'2-定性盤查'!Y175,""),"")</f>
        <v>0</v>
      </c>
      <c r="Q174" s="15">
        <f>IF('3.1-排放係數'!J174="", "", '3.1-排放係數'!J174)</f>
        <v>0</v>
      </c>
      <c r="R174" s="11">
        <f>IF(Q174="","",'3.1-排放係數'!K174)</f>
        <v>0</v>
      </c>
      <c r="S174" s="16">
        <f>IF(P174="","",H174*Q174)</f>
        <v>0</v>
      </c>
      <c r="T174" s="11">
        <f>IF(S174="", "", '附表二、含氟氣體之GWP值'!G4)</f>
        <v>0</v>
      </c>
      <c r="U174" s="16">
        <f>IF(S174="","",S174*T174)</f>
        <v>0</v>
      </c>
      <c r="V174" s="8">
        <f>IF('2-定性盤查'!Z175&lt;&gt;"",IF('2-定性盤查'!Z175&lt;&gt;0,'2-定性盤查'!Z175,""),"")</f>
        <v>0</v>
      </c>
      <c r="W174" s="15">
        <f>IF('3.1-排放係數'!N174 ="", "", '3.1-排放係數'!N174)</f>
        <v>0</v>
      </c>
      <c r="X174" s="11">
        <f>IF(W174="","",'3.1-排放係數'!O174)</f>
        <v>0</v>
      </c>
      <c r="Y174" s="16">
        <f>IF(V174="","",H174*W174)</f>
        <v>0</v>
      </c>
      <c r="Z174" s="11">
        <f>IF(Y174="", "", '附表二、含氟氣體之GWP值'!G5)</f>
        <v>0</v>
      </c>
      <c r="AA174" s="16">
        <f>IF(Y174="","",Y174*Z174)</f>
        <v>0</v>
      </c>
      <c r="AB174" s="16">
        <f>IF('2-定性盤查'!E175="是",IF(J174="CO2",SUM(U174,AA174),SUM(O174,U174,AA174)),IF(SUM(O174,U174,AA174)&lt;&gt;0,SUM(O174,U174,AA174),0))</f>
        <v>0</v>
      </c>
      <c r="AC174" s="16">
        <f>IF('2-定性盤查'!E175="是",IF(J174="CO2",O174,""),"")</f>
        <v>0</v>
      </c>
      <c r="AD174" s="17">
        <f>IF(AB174&lt;&gt;"",AB174/'6-彙總表'!$J$5,"")</f>
        <v>0</v>
      </c>
      <c r="AE174" s="10">
        <f>F168&amp;J168&amp;E168</f>
        <v>0</v>
      </c>
      <c r="AF174" s="10">
        <f>F168&amp;J168</f>
        <v>0</v>
      </c>
      <c r="AG174" s="10">
        <f>F168&amp;P168</f>
        <v>0</v>
      </c>
      <c r="AH174" s="10">
        <f>F168&amp;V168</f>
        <v>0</v>
      </c>
      <c r="AI174" s="10">
        <f>F168&amp;G168</f>
        <v>0</v>
      </c>
      <c r="AJ174" s="10">
        <f>F168&amp;G168</f>
        <v>0</v>
      </c>
      <c r="AK174" s="10">
        <f>F168&amp;G168</f>
        <v>0</v>
      </c>
      <c r="AL174" s="10">
        <f>F168&amp;J168&amp;G168&amp;E168</f>
        <v>0</v>
      </c>
      <c r="AM174" s="10">
        <f>IFERROR(ABS(AB168),"")</f>
        <v>0</v>
      </c>
    </row>
    <row r="175" spans="1:39" ht="30" customHeight="1">
      <c r="A175" s="8">
        <f>IF('2-定性盤查'!A176&lt;&gt;"",'2-定性盤查'!A176,"")</f>
        <v>0</v>
      </c>
      <c r="B175" s="8">
        <f>IF('2-定性盤查'!B176&lt;&gt;"",'2-定性盤查'!B176,"")</f>
        <v>0</v>
      </c>
      <c r="C175" s="8">
        <f>IF('2-定性盤查'!C176&lt;&gt;"",'2-定性盤查'!C176,"")</f>
        <v>0</v>
      </c>
      <c r="D175" s="8">
        <f>IF('2-定性盤查'!D176&lt;&gt;"",'2-定性盤查'!D176,"")</f>
        <v>0</v>
      </c>
      <c r="E175" s="8">
        <f>IF('2-定性盤查'!E176&lt;&gt;"",'2-定性盤查'!E176,"")</f>
        <v>0</v>
      </c>
      <c r="F175" s="8">
        <f>IF('2-定性盤查'!F176&lt;&gt;"",'2-定性盤查'!F176,"")</f>
        <v>0</v>
      </c>
      <c r="G175" s="8">
        <f>IF('2-定性盤查'!G176&lt;&gt;"",'2-定性盤查'!G176,"")</f>
        <v>0</v>
      </c>
      <c r="H175" s="11" t="s">
        <v>431</v>
      </c>
      <c r="I175" s="11" t="s">
        <v>435</v>
      </c>
      <c r="J175" s="8">
        <f>IF('2-定性盤查'!X176&lt;&gt;"",IF('2-定性盤查'!X176&lt;&gt;0,'2-定性盤查'!X176,""),"")</f>
        <v>0</v>
      </c>
      <c r="K175" s="15">
        <f>'3.1-排放係數'!F175</f>
        <v>0</v>
      </c>
      <c r="L175" s="11">
        <f>'3.1-排放係數'!G175</f>
        <v>0</v>
      </c>
      <c r="M175" s="16">
        <f>IF(J175="","",H175*K175)</f>
        <v>0</v>
      </c>
      <c r="N175" s="11">
        <f>'附表二、含氟氣體之GWP值'!G3</f>
        <v>0</v>
      </c>
      <c r="O175" s="16">
        <f>IF(M175="","",M175*N175)</f>
        <v>0</v>
      </c>
      <c r="P175" s="8">
        <f>IF('2-定性盤查'!Y176&lt;&gt;"",IF('2-定性盤查'!Y176&lt;&gt;0,'2-定性盤查'!Y176,""),"")</f>
        <v>0</v>
      </c>
      <c r="Q175" s="15">
        <f>IF('3.1-排放係數'!J175="", "", '3.1-排放係數'!J175)</f>
        <v>0</v>
      </c>
      <c r="R175" s="11">
        <f>IF(Q175="","",'3.1-排放係數'!K175)</f>
        <v>0</v>
      </c>
      <c r="S175" s="16">
        <f>IF(P175="","",H175*Q175)</f>
        <v>0</v>
      </c>
      <c r="T175" s="11">
        <f>IF(S175="", "", '附表二、含氟氣體之GWP值'!G4)</f>
        <v>0</v>
      </c>
      <c r="U175" s="16">
        <f>IF(S175="","",S175*T175)</f>
        <v>0</v>
      </c>
      <c r="V175" s="8">
        <f>IF('2-定性盤查'!Z176&lt;&gt;"",IF('2-定性盤查'!Z176&lt;&gt;0,'2-定性盤查'!Z176,""),"")</f>
        <v>0</v>
      </c>
      <c r="W175" s="15">
        <f>IF('3.1-排放係數'!N175 ="", "", '3.1-排放係數'!N175)</f>
        <v>0</v>
      </c>
      <c r="X175" s="11">
        <f>IF(W175="","",'3.1-排放係數'!O175)</f>
        <v>0</v>
      </c>
      <c r="Y175" s="16">
        <f>IF(V175="","",H175*W175)</f>
        <v>0</v>
      </c>
      <c r="Z175" s="11">
        <f>IF(Y175="", "", '附表二、含氟氣體之GWP值'!G5)</f>
        <v>0</v>
      </c>
      <c r="AA175" s="16">
        <f>IF(Y175="","",Y175*Z175)</f>
        <v>0</v>
      </c>
      <c r="AB175" s="16">
        <f>IF('2-定性盤查'!E176="是",IF(J175="CO2",SUM(U175,AA175),SUM(O175,U175,AA175)),IF(SUM(O175,U175,AA175)&lt;&gt;0,SUM(O175,U175,AA175),0))</f>
        <v>0</v>
      </c>
      <c r="AC175" s="16">
        <f>IF('2-定性盤查'!E176="是",IF(J175="CO2",O175,""),"")</f>
        <v>0</v>
      </c>
      <c r="AD175" s="17">
        <f>IF(AB175&lt;&gt;"",AB175/'6-彙總表'!$J$5,"")</f>
        <v>0</v>
      </c>
      <c r="AE175" s="10">
        <f>F169&amp;J169&amp;E169</f>
        <v>0</v>
      </c>
      <c r="AF175" s="10">
        <f>F169&amp;J169</f>
        <v>0</v>
      </c>
      <c r="AG175" s="10">
        <f>F169&amp;P169</f>
        <v>0</v>
      </c>
      <c r="AH175" s="10">
        <f>F169&amp;V169</f>
        <v>0</v>
      </c>
      <c r="AI175" s="10">
        <f>F169&amp;G169</f>
        <v>0</v>
      </c>
      <c r="AJ175" s="10">
        <f>F169&amp;G169</f>
        <v>0</v>
      </c>
      <c r="AK175" s="10">
        <f>F169&amp;G169</f>
        <v>0</v>
      </c>
      <c r="AL175" s="10">
        <f>F169&amp;J169&amp;G169&amp;E169</f>
        <v>0</v>
      </c>
      <c r="AM175" s="10">
        <f>IFERROR(ABS(AB169),"")</f>
        <v>0</v>
      </c>
    </row>
    <row r="176" spans="1:39" ht="30" customHeight="1">
      <c r="A176" s="8">
        <f>IF('2-定性盤查'!A177&lt;&gt;"",'2-定性盤查'!A177,"")</f>
        <v>0</v>
      </c>
      <c r="B176" s="8">
        <f>IF('2-定性盤查'!B177&lt;&gt;"",'2-定性盤查'!B177,"")</f>
        <v>0</v>
      </c>
      <c r="C176" s="8">
        <f>IF('2-定性盤查'!C177&lt;&gt;"",'2-定性盤查'!C177,"")</f>
        <v>0</v>
      </c>
      <c r="D176" s="8">
        <f>IF('2-定性盤查'!D177&lt;&gt;"",'2-定性盤查'!D177,"")</f>
        <v>0</v>
      </c>
      <c r="E176" s="8">
        <f>IF('2-定性盤查'!E177&lt;&gt;"",'2-定性盤查'!E177,"")</f>
        <v>0</v>
      </c>
      <c r="F176" s="8">
        <f>IF('2-定性盤查'!F177&lt;&gt;"",'2-定性盤查'!F177,"")</f>
        <v>0</v>
      </c>
      <c r="G176" s="8">
        <f>IF('2-定性盤查'!G177&lt;&gt;"",'2-定性盤查'!G177,"")</f>
        <v>0</v>
      </c>
      <c r="H176" s="11" t="s">
        <v>431</v>
      </c>
      <c r="I176" s="11" t="s">
        <v>449</v>
      </c>
      <c r="J176" s="8">
        <f>IF('2-定性盤查'!X177&lt;&gt;"",IF('2-定性盤查'!X177&lt;&gt;0,'2-定性盤查'!X177,""),"")</f>
        <v>0</v>
      </c>
      <c r="K176" s="15">
        <f>'3.1-排放係數'!F176</f>
        <v>0</v>
      </c>
      <c r="L176" s="11">
        <f>'3.1-排放係數'!G176</f>
        <v>0</v>
      </c>
      <c r="M176" s="16">
        <f>IF(J176="","",H176*K176)</f>
        <v>0</v>
      </c>
      <c r="N176" s="11">
        <f>'附表二、含氟氣體之GWP值'!G3</f>
        <v>0</v>
      </c>
      <c r="O176" s="16">
        <f>IF(M176="","",M176*N176)</f>
        <v>0</v>
      </c>
      <c r="P176" s="8">
        <f>IF('2-定性盤查'!Y177&lt;&gt;"",IF('2-定性盤查'!Y177&lt;&gt;0,'2-定性盤查'!Y177,""),"")</f>
        <v>0</v>
      </c>
      <c r="Q176" s="15">
        <f>IF('3.1-排放係數'!J176="", "", '3.1-排放係數'!J176)</f>
        <v>0</v>
      </c>
      <c r="R176" s="11">
        <f>IF(Q176="","",'3.1-排放係數'!K176)</f>
        <v>0</v>
      </c>
      <c r="S176" s="16">
        <f>IF(P176="","",H176*Q176)</f>
        <v>0</v>
      </c>
      <c r="T176" s="11">
        <f>IF(S176="", "", '附表二、含氟氣體之GWP值'!G4)</f>
        <v>0</v>
      </c>
      <c r="U176" s="16">
        <f>IF(S176="","",S176*T176)</f>
        <v>0</v>
      </c>
      <c r="V176" s="8">
        <f>IF('2-定性盤查'!Z177&lt;&gt;"",IF('2-定性盤查'!Z177&lt;&gt;0,'2-定性盤查'!Z177,""),"")</f>
        <v>0</v>
      </c>
      <c r="W176" s="15">
        <f>IF('3.1-排放係數'!N176 ="", "", '3.1-排放係數'!N176)</f>
        <v>0</v>
      </c>
      <c r="X176" s="11">
        <f>IF(W176="","",'3.1-排放係數'!O176)</f>
        <v>0</v>
      </c>
      <c r="Y176" s="16">
        <f>IF(V176="","",H176*W176)</f>
        <v>0</v>
      </c>
      <c r="Z176" s="11">
        <f>IF(Y176="", "", '附表二、含氟氣體之GWP值'!G5)</f>
        <v>0</v>
      </c>
      <c r="AA176" s="16">
        <f>IF(Y176="","",Y176*Z176)</f>
        <v>0</v>
      </c>
      <c r="AB176" s="16">
        <f>IF('2-定性盤查'!E177="是",IF(J176="CO2",SUM(U176,AA176),SUM(O176,U176,AA176)),IF(SUM(O176,U176,AA176)&lt;&gt;0,SUM(O176,U176,AA176),0))</f>
        <v>0</v>
      </c>
      <c r="AC176" s="16">
        <f>IF('2-定性盤查'!E177="是",IF(J176="CO2",O176,""),"")</f>
        <v>0</v>
      </c>
      <c r="AD176" s="17">
        <f>IF(AB176&lt;&gt;"",AB176/'6-彙總表'!$J$5,"")</f>
        <v>0</v>
      </c>
      <c r="AE176" s="10">
        <f>F170&amp;J170&amp;E170</f>
        <v>0</v>
      </c>
      <c r="AF176" s="10">
        <f>F170&amp;J170</f>
        <v>0</v>
      </c>
      <c r="AG176" s="10">
        <f>F170&amp;P170</f>
        <v>0</v>
      </c>
      <c r="AH176" s="10">
        <f>F170&amp;V170</f>
        <v>0</v>
      </c>
      <c r="AI176" s="10">
        <f>F170&amp;G170</f>
        <v>0</v>
      </c>
      <c r="AJ176" s="10">
        <f>F170&amp;G170</f>
        <v>0</v>
      </c>
      <c r="AK176" s="10">
        <f>F170&amp;G170</f>
        <v>0</v>
      </c>
      <c r="AL176" s="10">
        <f>F170&amp;J170&amp;G170&amp;E170</f>
        <v>0</v>
      </c>
      <c r="AM176" s="10">
        <f>IFERROR(ABS(AB170),"")</f>
        <v>0</v>
      </c>
    </row>
    <row r="177" spans="1:39" ht="30" customHeight="1">
      <c r="A177" s="8">
        <f>IF('2-定性盤查'!A178&lt;&gt;"",'2-定性盤查'!A178,"")</f>
        <v>0</v>
      </c>
      <c r="B177" s="8">
        <f>IF('2-定性盤查'!B178&lt;&gt;"",'2-定性盤查'!B178,"")</f>
        <v>0</v>
      </c>
      <c r="C177" s="8">
        <f>IF('2-定性盤查'!C178&lt;&gt;"",'2-定性盤查'!C178,"")</f>
        <v>0</v>
      </c>
      <c r="D177" s="8">
        <f>IF('2-定性盤查'!D178&lt;&gt;"",'2-定性盤查'!D178,"")</f>
        <v>0</v>
      </c>
      <c r="E177" s="8">
        <f>IF('2-定性盤查'!E178&lt;&gt;"",'2-定性盤查'!E178,"")</f>
        <v>0</v>
      </c>
      <c r="F177" s="8">
        <f>IF('2-定性盤查'!F178&lt;&gt;"",'2-定性盤查'!F178,"")</f>
        <v>0</v>
      </c>
      <c r="G177" s="8">
        <f>IF('2-定性盤查'!G178&lt;&gt;"",'2-定性盤查'!G178,"")</f>
        <v>0</v>
      </c>
      <c r="H177" s="11" t="s">
        <v>431</v>
      </c>
      <c r="I177" s="11" t="s">
        <v>476</v>
      </c>
      <c r="J177" s="8">
        <f>IF('2-定性盤查'!X178&lt;&gt;"",IF('2-定性盤查'!X178&lt;&gt;0,'2-定性盤查'!X178,""),"")</f>
        <v>0</v>
      </c>
      <c r="K177" s="15">
        <f>'3.1-排放係數'!F177</f>
        <v>0</v>
      </c>
      <c r="L177" s="11">
        <f>'3.1-排放係數'!G177</f>
        <v>0</v>
      </c>
      <c r="M177" s="16">
        <f>IF(J177="","",H177*K177)</f>
        <v>0</v>
      </c>
      <c r="N177" s="11">
        <f>'附表二、含氟氣體之GWP值'!G3</f>
        <v>0</v>
      </c>
      <c r="O177" s="16">
        <f>IF(M177="","",M177*N177)</f>
        <v>0</v>
      </c>
      <c r="P177" s="8">
        <f>IF('2-定性盤查'!Y178&lt;&gt;"",IF('2-定性盤查'!Y178&lt;&gt;0,'2-定性盤查'!Y178,""),"")</f>
        <v>0</v>
      </c>
      <c r="Q177" s="15">
        <f>IF('3.1-排放係數'!J177="", "", '3.1-排放係數'!J177)</f>
        <v>0</v>
      </c>
      <c r="R177" s="11">
        <f>IF(Q177="","",'3.1-排放係數'!K177)</f>
        <v>0</v>
      </c>
      <c r="S177" s="16">
        <f>IF(P177="","",H177*Q177)</f>
        <v>0</v>
      </c>
      <c r="T177" s="11">
        <f>IF(S177="", "", '附表二、含氟氣體之GWP值'!G4)</f>
        <v>0</v>
      </c>
      <c r="U177" s="16">
        <f>IF(S177="","",S177*T177)</f>
        <v>0</v>
      </c>
      <c r="V177" s="8">
        <f>IF('2-定性盤查'!Z178&lt;&gt;"",IF('2-定性盤查'!Z178&lt;&gt;0,'2-定性盤查'!Z178,""),"")</f>
        <v>0</v>
      </c>
      <c r="W177" s="15">
        <f>IF('3.1-排放係數'!N177 ="", "", '3.1-排放係數'!N177)</f>
        <v>0</v>
      </c>
      <c r="X177" s="11">
        <f>IF(W177="","",'3.1-排放係數'!O177)</f>
        <v>0</v>
      </c>
      <c r="Y177" s="16">
        <f>IF(V177="","",H177*W177)</f>
        <v>0</v>
      </c>
      <c r="Z177" s="11">
        <f>IF(Y177="", "", '附表二、含氟氣體之GWP值'!G5)</f>
        <v>0</v>
      </c>
      <c r="AA177" s="16">
        <f>IF(Y177="","",Y177*Z177)</f>
        <v>0</v>
      </c>
      <c r="AB177" s="16">
        <f>IF('2-定性盤查'!E178="是",IF(J177="CO2",SUM(U177,AA177),SUM(O177,U177,AA177)),IF(SUM(O177,U177,AA177)&lt;&gt;0,SUM(O177,U177,AA177),0))</f>
        <v>0</v>
      </c>
      <c r="AC177" s="16">
        <f>IF('2-定性盤查'!E178="是",IF(J177="CO2",O177,""),"")</f>
        <v>0</v>
      </c>
      <c r="AD177" s="17">
        <f>IF(AB177&lt;&gt;"",AB177/'6-彙總表'!$J$5,"")</f>
        <v>0</v>
      </c>
      <c r="AE177" s="10">
        <f>F171&amp;J171&amp;E171</f>
        <v>0</v>
      </c>
      <c r="AF177" s="10">
        <f>F171&amp;J171</f>
        <v>0</v>
      </c>
      <c r="AG177" s="10">
        <f>F171&amp;P171</f>
        <v>0</v>
      </c>
      <c r="AH177" s="10">
        <f>F171&amp;V171</f>
        <v>0</v>
      </c>
      <c r="AI177" s="10">
        <f>F171&amp;G171</f>
        <v>0</v>
      </c>
      <c r="AJ177" s="10">
        <f>F171&amp;G171</f>
        <v>0</v>
      </c>
      <c r="AK177" s="10">
        <f>F171&amp;G171</f>
        <v>0</v>
      </c>
      <c r="AL177" s="10">
        <f>F171&amp;J171&amp;G171&amp;E171</f>
        <v>0</v>
      </c>
      <c r="AM177" s="10">
        <f>IFERROR(ABS(AB171),"")</f>
        <v>0</v>
      </c>
    </row>
    <row r="178" spans="1:39" ht="30" customHeight="1">
      <c r="A178" s="8">
        <f>IF('2-定性盤查'!A179&lt;&gt;"",'2-定性盤查'!A179,"")</f>
        <v>0</v>
      </c>
      <c r="B178" s="8">
        <f>IF('2-定性盤查'!B179&lt;&gt;"",'2-定性盤查'!B179,"")</f>
        <v>0</v>
      </c>
      <c r="C178" s="8">
        <f>IF('2-定性盤查'!C179&lt;&gt;"",'2-定性盤查'!C179,"")</f>
        <v>0</v>
      </c>
      <c r="D178" s="8">
        <f>IF('2-定性盤查'!D179&lt;&gt;"",'2-定性盤查'!D179,"")</f>
        <v>0</v>
      </c>
      <c r="E178" s="8">
        <f>IF('2-定性盤查'!E179&lt;&gt;"",'2-定性盤查'!E179,"")</f>
        <v>0</v>
      </c>
      <c r="F178" s="8">
        <f>IF('2-定性盤查'!F179&lt;&gt;"",'2-定性盤查'!F179,"")</f>
        <v>0</v>
      </c>
      <c r="G178" s="8">
        <f>IF('2-定性盤查'!G179&lt;&gt;"",'2-定性盤查'!G179,"")</f>
        <v>0</v>
      </c>
      <c r="H178" s="11" t="s">
        <v>431</v>
      </c>
      <c r="I178" s="11" t="s">
        <v>449</v>
      </c>
      <c r="J178" s="8">
        <f>IF('2-定性盤查'!X179&lt;&gt;"",IF('2-定性盤查'!X179&lt;&gt;0,'2-定性盤查'!X179,""),"")</f>
        <v>0</v>
      </c>
      <c r="K178" s="15">
        <f>'3.1-排放係數'!F178</f>
        <v>0</v>
      </c>
      <c r="L178" s="11">
        <f>'3.1-排放係數'!G178</f>
        <v>0</v>
      </c>
      <c r="M178" s="16">
        <f>IF(J178="","",H178*K178)</f>
        <v>0</v>
      </c>
      <c r="N178" s="11">
        <f>'附表二、含氟氣體之GWP值'!G3</f>
        <v>0</v>
      </c>
      <c r="O178" s="16">
        <f>IF(M178="","",M178*N178)</f>
        <v>0</v>
      </c>
      <c r="P178" s="8">
        <f>IF('2-定性盤查'!Y179&lt;&gt;"",IF('2-定性盤查'!Y179&lt;&gt;0,'2-定性盤查'!Y179,""),"")</f>
        <v>0</v>
      </c>
      <c r="Q178" s="15">
        <f>IF('3.1-排放係數'!J178="", "", '3.1-排放係數'!J178)</f>
        <v>0</v>
      </c>
      <c r="R178" s="11">
        <f>IF(Q178="","",'3.1-排放係數'!K178)</f>
        <v>0</v>
      </c>
      <c r="S178" s="16">
        <f>IF(P178="","",H178*Q178)</f>
        <v>0</v>
      </c>
      <c r="T178" s="11">
        <f>IF(S178="", "", '附表二、含氟氣體之GWP值'!G4)</f>
        <v>0</v>
      </c>
      <c r="U178" s="16">
        <f>IF(S178="","",S178*T178)</f>
        <v>0</v>
      </c>
      <c r="V178" s="8">
        <f>IF('2-定性盤查'!Z179&lt;&gt;"",IF('2-定性盤查'!Z179&lt;&gt;0,'2-定性盤查'!Z179,""),"")</f>
        <v>0</v>
      </c>
      <c r="W178" s="15">
        <f>IF('3.1-排放係數'!N178 ="", "", '3.1-排放係數'!N178)</f>
        <v>0</v>
      </c>
      <c r="X178" s="11">
        <f>IF(W178="","",'3.1-排放係數'!O178)</f>
        <v>0</v>
      </c>
      <c r="Y178" s="16">
        <f>IF(V178="","",H178*W178)</f>
        <v>0</v>
      </c>
      <c r="Z178" s="11">
        <f>IF(Y178="", "", '附表二、含氟氣體之GWP值'!G5)</f>
        <v>0</v>
      </c>
      <c r="AA178" s="16">
        <f>IF(Y178="","",Y178*Z178)</f>
        <v>0</v>
      </c>
      <c r="AB178" s="16">
        <f>IF('2-定性盤查'!E179="是",IF(J178="CO2",SUM(U178,AA178),SUM(O178,U178,AA178)),IF(SUM(O178,U178,AA178)&lt;&gt;0,SUM(O178,U178,AA178),0))</f>
        <v>0</v>
      </c>
      <c r="AC178" s="16">
        <f>IF('2-定性盤查'!E179="是",IF(J178="CO2",O178,""),"")</f>
        <v>0</v>
      </c>
      <c r="AD178" s="17">
        <f>IF(AB178&lt;&gt;"",AB178/'6-彙總表'!$J$5,"")</f>
        <v>0</v>
      </c>
      <c r="AE178" s="10">
        <f>F172&amp;J172&amp;E172</f>
        <v>0</v>
      </c>
      <c r="AF178" s="10">
        <f>F172&amp;J172</f>
        <v>0</v>
      </c>
      <c r="AG178" s="10">
        <f>F172&amp;P172</f>
        <v>0</v>
      </c>
      <c r="AH178" s="10">
        <f>F172&amp;V172</f>
        <v>0</v>
      </c>
      <c r="AI178" s="10">
        <f>F172&amp;G172</f>
        <v>0</v>
      </c>
      <c r="AJ178" s="10">
        <f>F172&amp;G172</f>
        <v>0</v>
      </c>
      <c r="AK178" s="10">
        <f>F172&amp;G172</f>
        <v>0</v>
      </c>
      <c r="AL178" s="10">
        <f>F172&amp;J172&amp;G172&amp;E172</f>
        <v>0</v>
      </c>
      <c r="AM178" s="10">
        <f>IFERROR(ABS(AB172),"")</f>
        <v>0</v>
      </c>
    </row>
    <row r="179" spans="1:39" ht="30" customHeight="1">
      <c r="A179" s="8">
        <f>IF('2-定性盤查'!A180&lt;&gt;"",'2-定性盤查'!A180,"")</f>
        <v>0</v>
      </c>
      <c r="B179" s="8">
        <f>IF('2-定性盤查'!B180&lt;&gt;"",'2-定性盤查'!B180,"")</f>
        <v>0</v>
      </c>
      <c r="C179" s="8">
        <f>IF('2-定性盤查'!C180&lt;&gt;"",'2-定性盤查'!C180,"")</f>
        <v>0</v>
      </c>
      <c r="D179" s="8">
        <f>IF('2-定性盤查'!D180&lt;&gt;"",'2-定性盤查'!D180,"")</f>
        <v>0</v>
      </c>
      <c r="E179" s="8">
        <f>IF('2-定性盤查'!E180&lt;&gt;"",'2-定性盤查'!E180,"")</f>
        <v>0</v>
      </c>
      <c r="F179" s="8">
        <f>IF('2-定性盤查'!F180&lt;&gt;"",'2-定性盤查'!F180,"")</f>
        <v>0</v>
      </c>
      <c r="G179" s="8">
        <f>IF('2-定性盤查'!G180&lt;&gt;"",'2-定性盤查'!G180,"")</f>
        <v>0</v>
      </c>
      <c r="H179" s="11" t="s">
        <v>436</v>
      </c>
      <c r="I179" s="11" t="s">
        <v>449</v>
      </c>
      <c r="J179" s="8">
        <f>IF('2-定性盤查'!X180&lt;&gt;"",IF('2-定性盤查'!X180&lt;&gt;0,'2-定性盤查'!X180,""),"")</f>
        <v>0</v>
      </c>
      <c r="K179" s="15">
        <f>'3.1-排放係數'!F179</f>
        <v>0</v>
      </c>
      <c r="L179" s="11">
        <f>'3.1-排放係數'!G179</f>
        <v>0</v>
      </c>
      <c r="M179" s="16">
        <f>IF(J179="","",H179*K179)</f>
        <v>0</v>
      </c>
      <c r="N179" s="11">
        <f>'附表二、含氟氣體之GWP值'!G3</f>
        <v>0</v>
      </c>
      <c r="O179" s="16">
        <f>IF(M179="","",M179*N179)</f>
        <v>0</v>
      </c>
      <c r="P179" s="8">
        <f>IF('2-定性盤查'!Y180&lt;&gt;"",IF('2-定性盤查'!Y180&lt;&gt;0,'2-定性盤查'!Y180,""),"")</f>
        <v>0</v>
      </c>
      <c r="Q179" s="15">
        <f>IF('3.1-排放係數'!J179="", "", '3.1-排放係數'!J179)</f>
        <v>0</v>
      </c>
      <c r="R179" s="11">
        <f>IF(Q179="","",'3.1-排放係數'!K179)</f>
        <v>0</v>
      </c>
      <c r="S179" s="16">
        <f>IF(P179="","",H179*Q179)</f>
        <v>0</v>
      </c>
      <c r="T179" s="11">
        <f>IF(S179="", "", '附表二、含氟氣體之GWP值'!G4)</f>
        <v>0</v>
      </c>
      <c r="U179" s="16">
        <f>IF(S179="","",S179*T179)</f>
        <v>0</v>
      </c>
      <c r="V179" s="8">
        <f>IF('2-定性盤查'!Z180&lt;&gt;"",IF('2-定性盤查'!Z180&lt;&gt;0,'2-定性盤查'!Z180,""),"")</f>
        <v>0</v>
      </c>
      <c r="W179" s="15">
        <f>IF('3.1-排放係數'!N179 ="", "", '3.1-排放係數'!N179)</f>
        <v>0</v>
      </c>
      <c r="X179" s="11">
        <f>IF(W179="","",'3.1-排放係數'!O179)</f>
        <v>0</v>
      </c>
      <c r="Y179" s="16">
        <f>IF(V179="","",H179*W179)</f>
        <v>0</v>
      </c>
      <c r="Z179" s="11">
        <f>IF(Y179="", "", '附表二、含氟氣體之GWP值'!G5)</f>
        <v>0</v>
      </c>
      <c r="AA179" s="16">
        <f>IF(Y179="","",Y179*Z179)</f>
        <v>0</v>
      </c>
      <c r="AB179" s="16">
        <f>IF('2-定性盤查'!E180="是",IF(J179="CO2",SUM(U179,AA179),SUM(O179,U179,AA179)),IF(SUM(O179,U179,AA179)&lt;&gt;0,SUM(O179,U179,AA179),0))</f>
        <v>0</v>
      </c>
      <c r="AC179" s="16">
        <f>IF('2-定性盤查'!E180="是",IF(J179="CO2",O179,""),"")</f>
        <v>0</v>
      </c>
      <c r="AD179" s="17">
        <f>IF(AB179&lt;&gt;"",AB179/'6-彙總表'!$J$5,"")</f>
        <v>0</v>
      </c>
      <c r="AE179" s="10">
        <f>F173&amp;J173&amp;E173</f>
        <v>0</v>
      </c>
      <c r="AF179" s="10">
        <f>F173&amp;J173</f>
        <v>0</v>
      </c>
      <c r="AG179" s="10">
        <f>F173&amp;P173</f>
        <v>0</v>
      </c>
      <c r="AH179" s="10">
        <f>F173&amp;V173</f>
        <v>0</v>
      </c>
      <c r="AI179" s="10">
        <f>F173&amp;G173</f>
        <v>0</v>
      </c>
      <c r="AJ179" s="10">
        <f>F173&amp;G173</f>
        <v>0</v>
      </c>
      <c r="AK179" s="10">
        <f>F173&amp;G173</f>
        <v>0</v>
      </c>
      <c r="AL179" s="10">
        <f>F173&amp;J173&amp;G173&amp;E173</f>
        <v>0</v>
      </c>
      <c r="AM179" s="10">
        <f>IFERROR(ABS(AB173),"")</f>
        <v>0</v>
      </c>
    </row>
    <row r="180" spans="1:39" ht="30" customHeight="1">
      <c r="A180" s="8">
        <f>IF('2-定性盤查'!A181&lt;&gt;"",'2-定性盤查'!A181,"")</f>
        <v>0</v>
      </c>
      <c r="B180" s="8">
        <f>IF('2-定性盤查'!B181&lt;&gt;"",'2-定性盤查'!B181,"")</f>
        <v>0</v>
      </c>
      <c r="C180" s="8">
        <f>IF('2-定性盤查'!C181&lt;&gt;"",'2-定性盤查'!C181,"")</f>
        <v>0</v>
      </c>
      <c r="D180" s="8">
        <f>IF('2-定性盤查'!D181&lt;&gt;"",'2-定性盤查'!D181,"")</f>
        <v>0</v>
      </c>
      <c r="E180" s="8">
        <f>IF('2-定性盤查'!E181&lt;&gt;"",'2-定性盤查'!E181,"")</f>
        <v>0</v>
      </c>
      <c r="F180" s="8">
        <f>IF('2-定性盤查'!F181&lt;&gt;"",'2-定性盤查'!F181,"")</f>
        <v>0</v>
      </c>
      <c r="G180" s="8">
        <f>IF('2-定性盤查'!G181&lt;&gt;"",'2-定性盤查'!G181,"")</f>
        <v>0</v>
      </c>
      <c r="H180" s="11" t="s">
        <v>431</v>
      </c>
      <c r="I180" s="11" t="s">
        <v>425</v>
      </c>
      <c r="J180" s="8">
        <f>IF('2-定性盤查'!X181&lt;&gt;"",IF('2-定性盤查'!X181&lt;&gt;0,'2-定性盤查'!X181,""),"")</f>
        <v>0</v>
      </c>
      <c r="K180" s="15">
        <f>'3.1-排放係數'!F180</f>
        <v>0</v>
      </c>
      <c r="L180" s="11">
        <f>'3.1-排放係數'!G180</f>
        <v>0</v>
      </c>
      <c r="M180" s="16">
        <f>IF(J180="","",H180*K180)</f>
        <v>0</v>
      </c>
      <c r="N180" s="11">
        <f>'附表二、含氟氣體之GWP值'!G3</f>
        <v>0</v>
      </c>
      <c r="O180" s="16">
        <f>IF(M180="","",M180*N180)</f>
        <v>0</v>
      </c>
      <c r="P180" s="8">
        <f>IF('2-定性盤查'!Y181&lt;&gt;"",IF('2-定性盤查'!Y181&lt;&gt;0,'2-定性盤查'!Y181,""),"")</f>
        <v>0</v>
      </c>
      <c r="Q180" s="15">
        <f>IF('3.1-排放係數'!J180="", "", '3.1-排放係數'!J180)</f>
        <v>0</v>
      </c>
      <c r="R180" s="11">
        <f>IF(Q180="","",'3.1-排放係數'!K180)</f>
        <v>0</v>
      </c>
      <c r="S180" s="16">
        <f>IF(P180="","",H180*Q180)</f>
        <v>0</v>
      </c>
      <c r="T180" s="11">
        <f>IF(S180="", "", '附表二、含氟氣體之GWP值'!G4)</f>
        <v>0</v>
      </c>
      <c r="U180" s="16">
        <f>IF(S180="","",S180*T180)</f>
        <v>0</v>
      </c>
      <c r="V180" s="8">
        <f>IF('2-定性盤查'!Z181&lt;&gt;"",IF('2-定性盤查'!Z181&lt;&gt;0,'2-定性盤查'!Z181,""),"")</f>
        <v>0</v>
      </c>
      <c r="W180" s="15">
        <f>IF('3.1-排放係數'!N180 ="", "", '3.1-排放係數'!N180)</f>
        <v>0</v>
      </c>
      <c r="X180" s="11">
        <f>IF(W180="","",'3.1-排放係數'!O180)</f>
        <v>0</v>
      </c>
      <c r="Y180" s="16">
        <f>IF(V180="","",H180*W180)</f>
        <v>0</v>
      </c>
      <c r="Z180" s="11">
        <f>IF(Y180="", "", '附表二、含氟氣體之GWP值'!G5)</f>
        <v>0</v>
      </c>
      <c r="AA180" s="16">
        <f>IF(Y180="","",Y180*Z180)</f>
        <v>0</v>
      </c>
      <c r="AB180" s="16">
        <f>IF('2-定性盤查'!E181="是",IF(J180="CO2",SUM(U180,AA180),SUM(O180,U180,AA180)),IF(SUM(O180,U180,AA180)&lt;&gt;0,SUM(O180,U180,AA180),0))</f>
        <v>0</v>
      </c>
      <c r="AC180" s="16">
        <f>IF('2-定性盤查'!E181="是",IF(J180="CO2",O180,""),"")</f>
        <v>0</v>
      </c>
      <c r="AD180" s="17">
        <f>IF(AB180&lt;&gt;"",AB180/'6-彙總表'!$J$5,"")</f>
        <v>0</v>
      </c>
      <c r="AE180" s="10">
        <f>F174&amp;J174&amp;E174</f>
        <v>0</v>
      </c>
      <c r="AF180" s="10">
        <f>F174&amp;J174</f>
        <v>0</v>
      </c>
      <c r="AG180" s="10">
        <f>F174&amp;P174</f>
        <v>0</v>
      </c>
      <c r="AH180" s="10">
        <f>F174&amp;V174</f>
        <v>0</v>
      </c>
      <c r="AI180" s="10">
        <f>F174&amp;G174</f>
        <v>0</v>
      </c>
      <c r="AJ180" s="10">
        <f>F174&amp;G174</f>
        <v>0</v>
      </c>
      <c r="AK180" s="10">
        <f>F174&amp;G174</f>
        <v>0</v>
      </c>
      <c r="AL180" s="10">
        <f>F174&amp;J174&amp;G174&amp;E174</f>
        <v>0</v>
      </c>
      <c r="AM180" s="10">
        <f>IFERROR(ABS(AB174),"")</f>
        <v>0</v>
      </c>
    </row>
    <row r="181" spans="1:39" ht="30" customHeight="1">
      <c r="A181" s="8">
        <f>IF('2-定性盤查'!A182&lt;&gt;"",'2-定性盤查'!A182,"")</f>
        <v>0</v>
      </c>
      <c r="B181" s="8">
        <f>IF('2-定性盤查'!B182&lt;&gt;"",'2-定性盤查'!B182,"")</f>
        <v>0</v>
      </c>
      <c r="C181" s="8">
        <f>IF('2-定性盤查'!C182&lt;&gt;"",'2-定性盤查'!C182,"")</f>
        <v>0</v>
      </c>
      <c r="D181" s="8">
        <f>IF('2-定性盤查'!D182&lt;&gt;"",'2-定性盤查'!D182,"")</f>
        <v>0</v>
      </c>
      <c r="E181" s="8">
        <f>IF('2-定性盤查'!E182&lt;&gt;"",'2-定性盤查'!E182,"")</f>
        <v>0</v>
      </c>
      <c r="F181" s="8">
        <f>IF('2-定性盤查'!F182&lt;&gt;"",'2-定性盤查'!F182,"")</f>
        <v>0</v>
      </c>
      <c r="G181" s="8">
        <f>IF('2-定性盤查'!G182&lt;&gt;"",'2-定性盤查'!G182,"")</f>
        <v>0</v>
      </c>
      <c r="H181" s="11" t="s">
        <v>477</v>
      </c>
      <c r="I181" s="11" t="s">
        <v>425</v>
      </c>
      <c r="J181" s="8">
        <f>IF('2-定性盤查'!X182&lt;&gt;"",IF('2-定性盤查'!X182&lt;&gt;0,'2-定性盤查'!X182,""),"")</f>
        <v>0</v>
      </c>
      <c r="K181" s="15">
        <f>'3.1-排放係數'!F181</f>
        <v>0</v>
      </c>
      <c r="L181" s="11">
        <f>'3.1-排放係數'!G181</f>
        <v>0</v>
      </c>
      <c r="M181" s="16">
        <f>IF(J181="","",H181*K181)</f>
        <v>0</v>
      </c>
      <c r="N181" s="11">
        <f>'附表二、含氟氣體之GWP值'!G3</f>
        <v>0</v>
      </c>
      <c r="O181" s="16">
        <f>IF(M181="","",M181*N181)</f>
        <v>0</v>
      </c>
      <c r="P181" s="8">
        <f>IF('2-定性盤查'!Y182&lt;&gt;"",IF('2-定性盤查'!Y182&lt;&gt;0,'2-定性盤查'!Y182,""),"")</f>
        <v>0</v>
      </c>
      <c r="Q181" s="15">
        <f>IF('3.1-排放係數'!J181="", "", '3.1-排放係數'!J181)</f>
        <v>0</v>
      </c>
      <c r="R181" s="11">
        <f>IF(Q181="","",'3.1-排放係數'!K181)</f>
        <v>0</v>
      </c>
      <c r="S181" s="16">
        <f>IF(P181="","",H181*Q181)</f>
        <v>0</v>
      </c>
      <c r="T181" s="11">
        <f>IF(S181="", "", '附表二、含氟氣體之GWP值'!G4)</f>
        <v>0</v>
      </c>
      <c r="U181" s="16">
        <f>IF(S181="","",S181*T181)</f>
        <v>0</v>
      </c>
      <c r="V181" s="8">
        <f>IF('2-定性盤查'!Z182&lt;&gt;"",IF('2-定性盤查'!Z182&lt;&gt;0,'2-定性盤查'!Z182,""),"")</f>
        <v>0</v>
      </c>
      <c r="W181" s="15">
        <f>IF('3.1-排放係數'!N181 ="", "", '3.1-排放係數'!N181)</f>
        <v>0</v>
      </c>
      <c r="X181" s="11">
        <f>IF(W181="","",'3.1-排放係數'!O181)</f>
        <v>0</v>
      </c>
      <c r="Y181" s="16">
        <f>IF(V181="","",H181*W181)</f>
        <v>0</v>
      </c>
      <c r="Z181" s="11">
        <f>IF(Y181="", "", '附表二、含氟氣體之GWP值'!G5)</f>
        <v>0</v>
      </c>
      <c r="AA181" s="16">
        <f>IF(Y181="","",Y181*Z181)</f>
        <v>0</v>
      </c>
      <c r="AB181" s="16">
        <f>IF('2-定性盤查'!E182="是",IF(J181="CO2",SUM(U181,AA181),SUM(O181,U181,AA181)),IF(SUM(O181,U181,AA181)&lt;&gt;0,SUM(O181,U181,AA181),0))</f>
        <v>0</v>
      </c>
      <c r="AC181" s="16">
        <f>IF('2-定性盤查'!E182="是",IF(J181="CO2",O181,""),"")</f>
        <v>0</v>
      </c>
      <c r="AD181" s="17">
        <f>IF(AB181&lt;&gt;"",AB181/'6-彙總表'!$J$5,"")</f>
        <v>0</v>
      </c>
      <c r="AE181" s="10">
        <f>F175&amp;J175&amp;E175</f>
        <v>0</v>
      </c>
      <c r="AF181" s="10">
        <f>F175&amp;J175</f>
        <v>0</v>
      </c>
      <c r="AG181" s="10">
        <f>F175&amp;P175</f>
        <v>0</v>
      </c>
      <c r="AH181" s="10">
        <f>F175&amp;V175</f>
        <v>0</v>
      </c>
      <c r="AI181" s="10">
        <f>F175&amp;G175</f>
        <v>0</v>
      </c>
      <c r="AJ181" s="10">
        <f>F175&amp;G175</f>
        <v>0</v>
      </c>
      <c r="AK181" s="10">
        <f>F175&amp;G175</f>
        <v>0</v>
      </c>
      <c r="AL181" s="10">
        <f>F175&amp;J175&amp;G175&amp;E175</f>
        <v>0</v>
      </c>
      <c r="AM181" s="10">
        <f>IFERROR(ABS(AB175),"")</f>
        <v>0</v>
      </c>
    </row>
    <row r="182" spans="1:39" ht="30" customHeight="1">
      <c r="A182" s="8">
        <f>IF('2-定性盤查'!A183&lt;&gt;"",'2-定性盤查'!A183,"")</f>
        <v>0</v>
      </c>
      <c r="B182" s="8">
        <f>IF('2-定性盤查'!B183&lt;&gt;"",'2-定性盤查'!B183,"")</f>
        <v>0</v>
      </c>
      <c r="C182" s="8">
        <f>IF('2-定性盤查'!C183&lt;&gt;"",'2-定性盤查'!C183,"")</f>
        <v>0</v>
      </c>
      <c r="D182" s="8">
        <f>IF('2-定性盤查'!D183&lt;&gt;"",'2-定性盤查'!D183,"")</f>
        <v>0</v>
      </c>
      <c r="E182" s="8">
        <f>IF('2-定性盤查'!E183&lt;&gt;"",'2-定性盤查'!E183,"")</f>
        <v>0</v>
      </c>
      <c r="F182" s="8">
        <f>IF('2-定性盤查'!F183&lt;&gt;"",'2-定性盤查'!F183,"")</f>
        <v>0</v>
      </c>
      <c r="G182" s="8">
        <f>IF('2-定性盤查'!G183&lt;&gt;"",'2-定性盤查'!G183,"")</f>
        <v>0</v>
      </c>
      <c r="H182" s="11" t="s">
        <v>431</v>
      </c>
      <c r="I182" s="11" t="s">
        <v>438</v>
      </c>
      <c r="J182" s="8">
        <f>IF('2-定性盤查'!X183&lt;&gt;"",IF('2-定性盤查'!X183&lt;&gt;0,'2-定性盤查'!X183,""),"")</f>
        <v>0</v>
      </c>
      <c r="K182" s="15">
        <f>'3.1-排放係數'!F182</f>
        <v>0</v>
      </c>
      <c r="L182" s="11">
        <f>'3.1-排放係數'!G182</f>
        <v>0</v>
      </c>
      <c r="M182" s="16">
        <f>IF(J182="","",H182*K182)</f>
        <v>0</v>
      </c>
      <c r="N182" s="11">
        <f>'附表二、含氟氣體之GWP值'!G3</f>
        <v>0</v>
      </c>
      <c r="O182" s="16">
        <f>IF(M182="","",M182*N182)</f>
        <v>0</v>
      </c>
      <c r="P182" s="8">
        <f>IF('2-定性盤查'!Y183&lt;&gt;"",IF('2-定性盤查'!Y183&lt;&gt;0,'2-定性盤查'!Y183,""),"")</f>
        <v>0</v>
      </c>
      <c r="Q182" s="15">
        <f>IF('3.1-排放係數'!J182="", "", '3.1-排放係數'!J182)</f>
        <v>0</v>
      </c>
      <c r="R182" s="11">
        <f>IF(Q182="","",'3.1-排放係數'!K182)</f>
        <v>0</v>
      </c>
      <c r="S182" s="16">
        <f>IF(P182="","",H182*Q182)</f>
        <v>0</v>
      </c>
      <c r="T182" s="11">
        <f>IF(S182="", "", '附表二、含氟氣體之GWP值'!G4)</f>
        <v>0</v>
      </c>
      <c r="U182" s="16">
        <f>IF(S182="","",S182*T182)</f>
        <v>0</v>
      </c>
      <c r="V182" s="8">
        <f>IF('2-定性盤查'!Z183&lt;&gt;"",IF('2-定性盤查'!Z183&lt;&gt;0,'2-定性盤查'!Z183,""),"")</f>
        <v>0</v>
      </c>
      <c r="W182" s="15">
        <f>IF('3.1-排放係數'!N182 ="", "", '3.1-排放係數'!N182)</f>
        <v>0</v>
      </c>
      <c r="X182" s="11">
        <f>IF(W182="","",'3.1-排放係數'!O182)</f>
        <v>0</v>
      </c>
      <c r="Y182" s="16">
        <f>IF(V182="","",H182*W182)</f>
        <v>0</v>
      </c>
      <c r="Z182" s="11">
        <f>IF(Y182="", "", '附表二、含氟氣體之GWP值'!G5)</f>
        <v>0</v>
      </c>
      <c r="AA182" s="16">
        <f>IF(Y182="","",Y182*Z182)</f>
        <v>0</v>
      </c>
      <c r="AB182" s="16">
        <f>IF('2-定性盤查'!E183="是",IF(J182="CO2",SUM(U182,AA182),SUM(O182,U182,AA182)),IF(SUM(O182,U182,AA182)&lt;&gt;0,SUM(O182,U182,AA182),0))</f>
        <v>0</v>
      </c>
      <c r="AC182" s="16">
        <f>IF('2-定性盤查'!E183="是",IF(J182="CO2",O182,""),"")</f>
        <v>0</v>
      </c>
      <c r="AD182" s="17">
        <f>IF(AB182&lt;&gt;"",AB182/'6-彙總表'!$J$5,"")</f>
        <v>0</v>
      </c>
      <c r="AE182" s="10">
        <f>F176&amp;J176&amp;E176</f>
        <v>0</v>
      </c>
      <c r="AF182" s="10">
        <f>F176&amp;J176</f>
        <v>0</v>
      </c>
      <c r="AG182" s="10">
        <f>F176&amp;P176</f>
        <v>0</v>
      </c>
      <c r="AH182" s="10">
        <f>F176&amp;V176</f>
        <v>0</v>
      </c>
      <c r="AI182" s="10">
        <f>F176&amp;G176</f>
        <v>0</v>
      </c>
      <c r="AJ182" s="10">
        <f>F176&amp;G176</f>
        <v>0</v>
      </c>
      <c r="AK182" s="10">
        <f>F176&amp;G176</f>
        <v>0</v>
      </c>
      <c r="AL182" s="10">
        <f>F176&amp;J176&amp;G176&amp;E176</f>
        <v>0</v>
      </c>
      <c r="AM182" s="10">
        <f>IFERROR(ABS(AB176),"")</f>
        <v>0</v>
      </c>
    </row>
    <row r="183" spans="1:39" ht="30" customHeight="1">
      <c r="A183" s="8">
        <f>IF('2-定性盤查'!A184&lt;&gt;"",'2-定性盤查'!A184,"")</f>
        <v>0</v>
      </c>
      <c r="B183" s="8">
        <f>IF('2-定性盤查'!B184&lt;&gt;"",'2-定性盤查'!B184,"")</f>
        <v>0</v>
      </c>
      <c r="C183" s="8">
        <f>IF('2-定性盤查'!C184&lt;&gt;"",'2-定性盤查'!C184,"")</f>
        <v>0</v>
      </c>
      <c r="D183" s="8">
        <f>IF('2-定性盤查'!D184&lt;&gt;"",'2-定性盤查'!D184,"")</f>
        <v>0</v>
      </c>
      <c r="E183" s="8">
        <f>IF('2-定性盤查'!E184&lt;&gt;"",'2-定性盤查'!E184,"")</f>
        <v>0</v>
      </c>
      <c r="F183" s="8">
        <f>IF('2-定性盤查'!F184&lt;&gt;"",'2-定性盤查'!F184,"")</f>
        <v>0</v>
      </c>
      <c r="G183" s="8">
        <f>IF('2-定性盤查'!G184&lt;&gt;"",'2-定性盤查'!G184,"")</f>
        <v>0</v>
      </c>
      <c r="H183" s="11" t="s">
        <v>431</v>
      </c>
      <c r="I183" s="11" t="s">
        <v>449</v>
      </c>
      <c r="J183" s="8">
        <f>IF('2-定性盤查'!X184&lt;&gt;"",IF('2-定性盤查'!X184&lt;&gt;0,'2-定性盤查'!X184,""),"")</f>
        <v>0</v>
      </c>
      <c r="K183" s="15">
        <f>'3.1-排放係數'!F183</f>
        <v>0</v>
      </c>
      <c r="L183" s="11">
        <f>'3.1-排放係數'!G183</f>
        <v>0</v>
      </c>
      <c r="M183" s="16">
        <f>IF(J183="","",H183*K183)</f>
        <v>0</v>
      </c>
      <c r="N183" s="11">
        <f>'附表二、含氟氣體之GWP值'!G3</f>
        <v>0</v>
      </c>
      <c r="O183" s="16">
        <f>IF(M183="","",M183*N183)</f>
        <v>0</v>
      </c>
      <c r="P183" s="8">
        <f>IF('2-定性盤查'!Y184&lt;&gt;"",IF('2-定性盤查'!Y184&lt;&gt;0,'2-定性盤查'!Y184,""),"")</f>
        <v>0</v>
      </c>
      <c r="Q183" s="15">
        <f>IF('3.1-排放係數'!J183="", "", '3.1-排放係數'!J183)</f>
        <v>0</v>
      </c>
      <c r="R183" s="11">
        <f>IF(Q183="","",'3.1-排放係數'!K183)</f>
        <v>0</v>
      </c>
      <c r="S183" s="16">
        <f>IF(P183="","",H183*Q183)</f>
        <v>0</v>
      </c>
      <c r="T183" s="11">
        <f>IF(S183="", "", '附表二、含氟氣體之GWP值'!G4)</f>
        <v>0</v>
      </c>
      <c r="U183" s="16">
        <f>IF(S183="","",S183*T183)</f>
        <v>0</v>
      </c>
      <c r="V183" s="8">
        <f>IF('2-定性盤查'!Z184&lt;&gt;"",IF('2-定性盤查'!Z184&lt;&gt;0,'2-定性盤查'!Z184,""),"")</f>
        <v>0</v>
      </c>
      <c r="W183" s="15">
        <f>IF('3.1-排放係數'!N183 ="", "", '3.1-排放係數'!N183)</f>
        <v>0</v>
      </c>
      <c r="X183" s="11">
        <f>IF(W183="","",'3.1-排放係數'!O183)</f>
        <v>0</v>
      </c>
      <c r="Y183" s="16">
        <f>IF(V183="","",H183*W183)</f>
        <v>0</v>
      </c>
      <c r="Z183" s="11">
        <f>IF(Y183="", "", '附表二、含氟氣體之GWP值'!G5)</f>
        <v>0</v>
      </c>
      <c r="AA183" s="16">
        <f>IF(Y183="","",Y183*Z183)</f>
        <v>0</v>
      </c>
      <c r="AB183" s="16">
        <f>IF('2-定性盤查'!E184="是",IF(J183="CO2",SUM(U183,AA183),SUM(O183,U183,AA183)),IF(SUM(O183,U183,AA183)&lt;&gt;0,SUM(O183,U183,AA183),0))</f>
        <v>0</v>
      </c>
      <c r="AC183" s="16">
        <f>IF('2-定性盤查'!E184="是",IF(J183="CO2",O183,""),"")</f>
        <v>0</v>
      </c>
      <c r="AD183" s="17">
        <f>IF(AB183&lt;&gt;"",AB183/'6-彙總表'!$J$5,"")</f>
        <v>0</v>
      </c>
      <c r="AE183" s="10">
        <f>F177&amp;J177&amp;E177</f>
        <v>0</v>
      </c>
      <c r="AF183" s="10">
        <f>F177&amp;J177</f>
        <v>0</v>
      </c>
      <c r="AG183" s="10">
        <f>F177&amp;P177</f>
        <v>0</v>
      </c>
      <c r="AH183" s="10">
        <f>F177&amp;V177</f>
        <v>0</v>
      </c>
      <c r="AI183" s="10">
        <f>F177&amp;G177</f>
        <v>0</v>
      </c>
      <c r="AJ183" s="10">
        <f>F177&amp;G177</f>
        <v>0</v>
      </c>
      <c r="AK183" s="10">
        <f>F177&amp;G177</f>
        <v>0</v>
      </c>
      <c r="AL183" s="10">
        <f>F177&amp;J177&amp;G177&amp;E177</f>
        <v>0</v>
      </c>
      <c r="AM183" s="10">
        <f>IFERROR(ABS(AB177),"")</f>
        <v>0</v>
      </c>
    </row>
    <row r="184" spans="1:39" ht="30" customHeight="1">
      <c r="A184" s="8">
        <f>IF('2-定性盤查'!A185&lt;&gt;"",'2-定性盤查'!A185,"")</f>
        <v>0</v>
      </c>
      <c r="B184" s="8">
        <f>IF('2-定性盤查'!B185&lt;&gt;"",'2-定性盤查'!B185,"")</f>
        <v>0</v>
      </c>
      <c r="C184" s="8">
        <f>IF('2-定性盤查'!C185&lt;&gt;"",'2-定性盤查'!C185,"")</f>
        <v>0</v>
      </c>
      <c r="D184" s="8">
        <f>IF('2-定性盤查'!D185&lt;&gt;"",'2-定性盤查'!D185,"")</f>
        <v>0</v>
      </c>
      <c r="E184" s="8">
        <f>IF('2-定性盤查'!E185&lt;&gt;"",'2-定性盤查'!E185,"")</f>
        <v>0</v>
      </c>
      <c r="F184" s="8">
        <f>IF('2-定性盤查'!F185&lt;&gt;"",'2-定性盤查'!F185,"")</f>
        <v>0</v>
      </c>
      <c r="G184" s="8">
        <f>IF('2-定性盤查'!G185&lt;&gt;"",'2-定性盤查'!G185,"")</f>
        <v>0</v>
      </c>
      <c r="H184" s="11" t="s">
        <v>422</v>
      </c>
      <c r="I184" s="11" t="s">
        <v>438</v>
      </c>
      <c r="J184" s="8">
        <f>IF('2-定性盤查'!X185&lt;&gt;"",IF('2-定性盤查'!X185&lt;&gt;0,'2-定性盤查'!X185,""),"")</f>
        <v>0</v>
      </c>
      <c r="K184" s="15">
        <f>'3.1-排放係數'!F184</f>
        <v>0</v>
      </c>
      <c r="L184" s="11">
        <f>'3.1-排放係數'!G184</f>
        <v>0</v>
      </c>
      <c r="M184" s="16">
        <f>IF(J184="","",H184*K184)</f>
        <v>0</v>
      </c>
      <c r="N184" s="11">
        <f>'附表二、含氟氣體之GWP值'!G3</f>
        <v>0</v>
      </c>
      <c r="O184" s="16">
        <f>IF(M184="","",M184*N184)</f>
        <v>0</v>
      </c>
      <c r="P184" s="8">
        <f>IF('2-定性盤查'!Y185&lt;&gt;"",IF('2-定性盤查'!Y185&lt;&gt;0,'2-定性盤查'!Y185,""),"")</f>
        <v>0</v>
      </c>
      <c r="Q184" s="15">
        <f>IF('3.1-排放係數'!J184="", "", '3.1-排放係數'!J184)</f>
        <v>0</v>
      </c>
      <c r="R184" s="11">
        <f>IF(Q184="","",'3.1-排放係數'!K184)</f>
        <v>0</v>
      </c>
      <c r="S184" s="16">
        <f>IF(P184="","",H184*Q184)</f>
        <v>0</v>
      </c>
      <c r="T184" s="11">
        <f>IF(S184="", "", '附表二、含氟氣體之GWP值'!G4)</f>
        <v>0</v>
      </c>
      <c r="U184" s="16">
        <f>IF(S184="","",S184*T184)</f>
        <v>0</v>
      </c>
      <c r="V184" s="8">
        <f>IF('2-定性盤查'!Z185&lt;&gt;"",IF('2-定性盤查'!Z185&lt;&gt;0,'2-定性盤查'!Z185,""),"")</f>
        <v>0</v>
      </c>
      <c r="W184" s="15">
        <f>IF('3.1-排放係數'!N184 ="", "", '3.1-排放係數'!N184)</f>
        <v>0</v>
      </c>
      <c r="X184" s="11">
        <f>IF(W184="","",'3.1-排放係數'!O184)</f>
        <v>0</v>
      </c>
      <c r="Y184" s="16">
        <f>IF(V184="","",H184*W184)</f>
        <v>0</v>
      </c>
      <c r="Z184" s="11">
        <f>IF(Y184="", "", '附表二、含氟氣體之GWP值'!G5)</f>
        <v>0</v>
      </c>
      <c r="AA184" s="16">
        <f>IF(Y184="","",Y184*Z184)</f>
        <v>0</v>
      </c>
      <c r="AB184" s="16">
        <f>IF('2-定性盤查'!E185="是",IF(J184="CO2",SUM(U184,AA184),SUM(O184,U184,AA184)),IF(SUM(O184,U184,AA184)&lt;&gt;0,SUM(O184,U184,AA184),0))</f>
        <v>0</v>
      </c>
      <c r="AC184" s="16">
        <f>IF('2-定性盤查'!E185="是",IF(J184="CO2",O184,""),"")</f>
        <v>0</v>
      </c>
      <c r="AD184" s="17">
        <f>IF(AB184&lt;&gt;"",AB184/'6-彙總表'!$J$5,"")</f>
        <v>0</v>
      </c>
      <c r="AE184" s="10">
        <f>F178&amp;J178&amp;E178</f>
        <v>0</v>
      </c>
      <c r="AF184" s="10">
        <f>F178&amp;J178</f>
        <v>0</v>
      </c>
      <c r="AG184" s="10">
        <f>F178&amp;P178</f>
        <v>0</v>
      </c>
      <c r="AH184" s="10">
        <f>F178&amp;V178</f>
        <v>0</v>
      </c>
      <c r="AI184" s="10">
        <f>F178&amp;G178</f>
        <v>0</v>
      </c>
      <c r="AJ184" s="10">
        <f>F178&amp;G178</f>
        <v>0</v>
      </c>
      <c r="AK184" s="10">
        <f>F178&amp;G178</f>
        <v>0</v>
      </c>
      <c r="AL184" s="10">
        <f>F178&amp;J178&amp;G178&amp;E178</f>
        <v>0</v>
      </c>
      <c r="AM184" s="10">
        <f>IFERROR(ABS(AB178),"")</f>
        <v>0</v>
      </c>
    </row>
    <row r="185" spans="1:39" ht="30" customHeight="1">
      <c r="A185" s="8">
        <f>IF('2-定性盤查'!A186&lt;&gt;"",'2-定性盤查'!A186,"")</f>
        <v>0</v>
      </c>
      <c r="B185" s="8">
        <f>IF('2-定性盤查'!B186&lt;&gt;"",'2-定性盤查'!B186,"")</f>
        <v>0</v>
      </c>
      <c r="C185" s="8">
        <f>IF('2-定性盤查'!C186&lt;&gt;"",'2-定性盤查'!C186,"")</f>
        <v>0</v>
      </c>
      <c r="D185" s="8">
        <f>IF('2-定性盤查'!D186&lt;&gt;"",'2-定性盤查'!D186,"")</f>
        <v>0</v>
      </c>
      <c r="E185" s="8">
        <f>IF('2-定性盤查'!E186&lt;&gt;"",'2-定性盤查'!E186,"")</f>
        <v>0</v>
      </c>
      <c r="F185" s="8">
        <f>IF('2-定性盤查'!F186&lt;&gt;"",'2-定性盤查'!F186,"")</f>
        <v>0</v>
      </c>
      <c r="G185" s="8">
        <f>IF('2-定性盤查'!G186&lt;&gt;"",'2-定性盤查'!G186,"")</f>
        <v>0</v>
      </c>
      <c r="H185" s="11" t="s">
        <v>431</v>
      </c>
      <c r="I185" s="11" t="s">
        <v>438</v>
      </c>
      <c r="J185" s="8">
        <f>IF('2-定性盤查'!X186&lt;&gt;"",IF('2-定性盤查'!X186&lt;&gt;0,'2-定性盤查'!X186,""),"")</f>
        <v>0</v>
      </c>
      <c r="K185" s="15">
        <f>'3.1-排放係數'!F185</f>
        <v>0</v>
      </c>
      <c r="L185" s="11">
        <f>'3.1-排放係數'!G185</f>
        <v>0</v>
      </c>
      <c r="M185" s="16">
        <f>IF(J185="","",H185*K185)</f>
        <v>0</v>
      </c>
      <c r="N185" s="11">
        <f>'附表二、含氟氣體之GWP值'!G3</f>
        <v>0</v>
      </c>
      <c r="O185" s="16">
        <f>IF(M185="","",M185*N185)</f>
        <v>0</v>
      </c>
      <c r="P185" s="8">
        <f>IF('2-定性盤查'!Y186&lt;&gt;"",IF('2-定性盤查'!Y186&lt;&gt;0,'2-定性盤查'!Y186,""),"")</f>
        <v>0</v>
      </c>
      <c r="Q185" s="15">
        <f>IF('3.1-排放係數'!J185="", "", '3.1-排放係數'!J185)</f>
        <v>0</v>
      </c>
      <c r="R185" s="11">
        <f>IF(Q185="","",'3.1-排放係數'!K185)</f>
        <v>0</v>
      </c>
      <c r="S185" s="16">
        <f>IF(P185="","",H185*Q185)</f>
        <v>0</v>
      </c>
      <c r="T185" s="11">
        <f>IF(S185="", "", '附表二、含氟氣體之GWP值'!G4)</f>
        <v>0</v>
      </c>
      <c r="U185" s="16">
        <f>IF(S185="","",S185*T185)</f>
        <v>0</v>
      </c>
      <c r="V185" s="8">
        <f>IF('2-定性盤查'!Z186&lt;&gt;"",IF('2-定性盤查'!Z186&lt;&gt;0,'2-定性盤查'!Z186,""),"")</f>
        <v>0</v>
      </c>
      <c r="W185" s="15">
        <f>IF('3.1-排放係數'!N185 ="", "", '3.1-排放係數'!N185)</f>
        <v>0</v>
      </c>
      <c r="X185" s="11">
        <f>IF(W185="","",'3.1-排放係數'!O185)</f>
        <v>0</v>
      </c>
      <c r="Y185" s="16">
        <f>IF(V185="","",H185*W185)</f>
        <v>0</v>
      </c>
      <c r="Z185" s="11">
        <f>IF(Y185="", "", '附表二、含氟氣體之GWP值'!G5)</f>
        <v>0</v>
      </c>
      <c r="AA185" s="16">
        <f>IF(Y185="","",Y185*Z185)</f>
        <v>0</v>
      </c>
      <c r="AB185" s="16">
        <f>IF('2-定性盤查'!E186="是",IF(J185="CO2",SUM(U185,AA185),SUM(O185,U185,AA185)),IF(SUM(O185,U185,AA185)&lt;&gt;0,SUM(O185,U185,AA185),0))</f>
        <v>0</v>
      </c>
      <c r="AC185" s="16">
        <f>IF('2-定性盤查'!E186="是",IF(J185="CO2",O185,""),"")</f>
        <v>0</v>
      </c>
      <c r="AD185" s="17">
        <f>IF(AB185&lt;&gt;"",AB185/'6-彙總表'!$J$5,"")</f>
        <v>0</v>
      </c>
      <c r="AE185" s="10">
        <f>F179&amp;J179&amp;E179</f>
        <v>0</v>
      </c>
      <c r="AF185" s="10">
        <f>F179&amp;J179</f>
        <v>0</v>
      </c>
      <c r="AG185" s="10">
        <f>F179&amp;P179</f>
        <v>0</v>
      </c>
      <c r="AH185" s="10">
        <f>F179&amp;V179</f>
        <v>0</v>
      </c>
      <c r="AI185" s="10">
        <f>F179&amp;G179</f>
        <v>0</v>
      </c>
      <c r="AJ185" s="10">
        <f>F179&amp;G179</f>
        <v>0</v>
      </c>
      <c r="AK185" s="10">
        <f>F179&amp;G179</f>
        <v>0</v>
      </c>
      <c r="AL185" s="10">
        <f>F179&amp;J179&amp;G179&amp;E179</f>
        <v>0</v>
      </c>
      <c r="AM185" s="10">
        <f>IFERROR(ABS(AB179),"")</f>
        <v>0</v>
      </c>
    </row>
    <row r="186" spans="1:39" ht="30" customHeight="1">
      <c r="A186" s="8">
        <f>IF('2-定性盤查'!A187&lt;&gt;"",'2-定性盤查'!A187,"")</f>
        <v>0</v>
      </c>
      <c r="B186" s="8">
        <f>IF('2-定性盤查'!B187&lt;&gt;"",'2-定性盤查'!B187,"")</f>
        <v>0</v>
      </c>
      <c r="C186" s="8">
        <f>IF('2-定性盤查'!C187&lt;&gt;"",'2-定性盤查'!C187,"")</f>
        <v>0</v>
      </c>
      <c r="D186" s="8">
        <f>IF('2-定性盤查'!D187&lt;&gt;"",'2-定性盤查'!D187,"")</f>
        <v>0</v>
      </c>
      <c r="E186" s="8">
        <f>IF('2-定性盤查'!E187&lt;&gt;"",'2-定性盤查'!E187,"")</f>
        <v>0</v>
      </c>
      <c r="F186" s="8">
        <f>IF('2-定性盤查'!F187&lt;&gt;"",'2-定性盤查'!F187,"")</f>
        <v>0</v>
      </c>
      <c r="G186" s="8">
        <f>IF('2-定性盤查'!G187&lt;&gt;"",'2-定性盤查'!G187,"")</f>
        <v>0</v>
      </c>
      <c r="H186" s="11" t="s">
        <v>431</v>
      </c>
      <c r="I186" s="11" t="s">
        <v>438</v>
      </c>
      <c r="J186" s="8">
        <f>IF('2-定性盤查'!X187&lt;&gt;"",IF('2-定性盤查'!X187&lt;&gt;0,'2-定性盤查'!X187,""),"")</f>
        <v>0</v>
      </c>
      <c r="K186" s="15">
        <f>'3.1-排放係數'!F186</f>
        <v>0</v>
      </c>
      <c r="L186" s="11">
        <f>'3.1-排放係數'!G186</f>
        <v>0</v>
      </c>
      <c r="M186" s="16">
        <f>IF(J186="","",H186*K186)</f>
        <v>0</v>
      </c>
      <c r="N186" s="11">
        <f>'附表二、含氟氣體之GWP值'!G3</f>
        <v>0</v>
      </c>
      <c r="O186" s="16">
        <f>IF(M186="","",M186*N186)</f>
        <v>0</v>
      </c>
      <c r="P186" s="8">
        <f>IF('2-定性盤查'!Y187&lt;&gt;"",IF('2-定性盤查'!Y187&lt;&gt;0,'2-定性盤查'!Y187,""),"")</f>
        <v>0</v>
      </c>
      <c r="Q186" s="15">
        <f>IF('3.1-排放係數'!J186="", "", '3.1-排放係數'!J186)</f>
        <v>0</v>
      </c>
      <c r="R186" s="11">
        <f>IF(Q186="","",'3.1-排放係數'!K186)</f>
        <v>0</v>
      </c>
      <c r="S186" s="16">
        <f>IF(P186="","",H186*Q186)</f>
        <v>0</v>
      </c>
      <c r="T186" s="11">
        <f>IF(S186="", "", '附表二、含氟氣體之GWP值'!G4)</f>
        <v>0</v>
      </c>
      <c r="U186" s="16">
        <f>IF(S186="","",S186*T186)</f>
        <v>0</v>
      </c>
      <c r="V186" s="8">
        <f>IF('2-定性盤查'!Z187&lt;&gt;"",IF('2-定性盤查'!Z187&lt;&gt;0,'2-定性盤查'!Z187,""),"")</f>
        <v>0</v>
      </c>
      <c r="W186" s="15">
        <f>IF('3.1-排放係數'!N186 ="", "", '3.1-排放係數'!N186)</f>
        <v>0</v>
      </c>
      <c r="X186" s="11">
        <f>IF(W186="","",'3.1-排放係數'!O186)</f>
        <v>0</v>
      </c>
      <c r="Y186" s="16">
        <f>IF(V186="","",H186*W186)</f>
        <v>0</v>
      </c>
      <c r="Z186" s="11">
        <f>IF(Y186="", "", '附表二、含氟氣體之GWP值'!G5)</f>
        <v>0</v>
      </c>
      <c r="AA186" s="16">
        <f>IF(Y186="","",Y186*Z186)</f>
        <v>0</v>
      </c>
      <c r="AB186" s="16">
        <f>IF('2-定性盤查'!E187="是",IF(J186="CO2",SUM(U186,AA186),SUM(O186,U186,AA186)),IF(SUM(O186,U186,AA186)&lt;&gt;0,SUM(O186,U186,AA186),0))</f>
        <v>0</v>
      </c>
      <c r="AC186" s="16">
        <f>IF('2-定性盤查'!E187="是",IF(J186="CO2",O186,""),"")</f>
        <v>0</v>
      </c>
      <c r="AD186" s="17">
        <f>IF(AB186&lt;&gt;"",AB186/'6-彙總表'!$J$5,"")</f>
        <v>0</v>
      </c>
      <c r="AE186" s="10">
        <f>F180&amp;J180&amp;E180</f>
        <v>0</v>
      </c>
      <c r="AF186" s="10">
        <f>F180&amp;J180</f>
        <v>0</v>
      </c>
      <c r="AG186" s="10">
        <f>F180&amp;P180</f>
        <v>0</v>
      </c>
      <c r="AH186" s="10">
        <f>F180&amp;V180</f>
        <v>0</v>
      </c>
      <c r="AI186" s="10">
        <f>F180&amp;G180</f>
        <v>0</v>
      </c>
      <c r="AJ186" s="10">
        <f>F180&amp;G180</f>
        <v>0</v>
      </c>
      <c r="AK186" s="10">
        <f>F180&amp;G180</f>
        <v>0</v>
      </c>
      <c r="AL186" s="10">
        <f>F180&amp;J180&amp;G180&amp;E180</f>
        <v>0</v>
      </c>
      <c r="AM186" s="10">
        <f>IFERROR(ABS(AB180),"")</f>
        <v>0</v>
      </c>
    </row>
    <row r="187" spans="1:39" ht="30" customHeight="1">
      <c r="A187" s="8">
        <f>IF('2-定性盤查'!A188&lt;&gt;"",'2-定性盤查'!A188,"")</f>
        <v>0</v>
      </c>
      <c r="B187" s="8">
        <f>IF('2-定性盤查'!B188&lt;&gt;"",'2-定性盤查'!B188,"")</f>
        <v>0</v>
      </c>
      <c r="C187" s="8">
        <f>IF('2-定性盤查'!C188&lt;&gt;"",'2-定性盤查'!C188,"")</f>
        <v>0</v>
      </c>
      <c r="D187" s="8">
        <f>IF('2-定性盤查'!D188&lt;&gt;"",'2-定性盤查'!D188,"")</f>
        <v>0</v>
      </c>
      <c r="E187" s="8">
        <f>IF('2-定性盤查'!E188&lt;&gt;"",'2-定性盤查'!E188,"")</f>
        <v>0</v>
      </c>
      <c r="F187" s="8">
        <f>IF('2-定性盤查'!F188&lt;&gt;"",'2-定性盤查'!F188,"")</f>
        <v>0</v>
      </c>
      <c r="G187" s="8">
        <f>IF('2-定性盤查'!G188&lt;&gt;"",'2-定性盤查'!G188,"")</f>
        <v>0</v>
      </c>
      <c r="H187" s="11" t="s">
        <v>427</v>
      </c>
      <c r="I187" s="11" t="s">
        <v>442</v>
      </c>
      <c r="J187" s="8">
        <f>IF('2-定性盤查'!X188&lt;&gt;"",IF('2-定性盤查'!X188&lt;&gt;0,'2-定性盤查'!X188,""),"")</f>
        <v>0</v>
      </c>
      <c r="K187" s="15">
        <f>'3.1-排放係數'!F187</f>
        <v>0</v>
      </c>
      <c r="L187" s="11">
        <f>'3.1-排放係數'!G187</f>
        <v>0</v>
      </c>
      <c r="M187" s="16">
        <f>IF(J187="","",H187*K187)</f>
        <v>0</v>
      </c>
      <c r="N187" s="11">
        <f>'附表二、含氟氣體之GWP值'!G3</f>
        <v>0</v>
      </c>
      <c r="O187" s="16">
        <f>IF(M187="","",M187*N187)</f>
        <v>0</v>
      </c>
      <c r="P187" s="8">
        <f>IF('2-定性盤查'!Y188&lt;&gt;"",IF('2-定性盤查'!Y188&lt;&gt;0,'2-定性盤查'!Y188,""),"")</f>
        <v>0</v>
      </c>
      <c r="Q187" s="15">
        <f>IF('3.1-排放係數'!J187="", "", '3.1-排放係數'!J187)</f>
        <v>0</v>
      </c>
      <c r="R187" s="11">
        <f>IF(Q187="","",'3.1-排放係數'!K187)</f>
        <v>0</v>
      </c>
      <c r="S187" s="16">
        <f>IF(P187="","",H187*Q187)</f>
        <v>0</v>
      </c>
      <c r="T187" s="11">
        <f>IF(S187="", "", '附表二、含氟氣體之GWP值'!G4)</f>
        <v>0</v>
      </c>
      <c r="U187" s="16">
        <f>IF(S187="","",S187*T187)</f>
        <v>0</v>
      </c>
      <c r="V187" s="8">
        <f>IF('2-定性盤查'!Z188&lt;&gt;"",IF('2-定性盤查'!Z188&lt;&gt;0,'2-定性盤查'!Z188,""),"")</f>
        <v>0</v>
      </c>
      <c r="W187" s="15">
        <f>IF('3.1-排放係數'!N187 ="", "", '3.1-排放係數'!N187)</f>
        <v>0</v>
      </c>
      <c r="X187" s="11">
        <f>IF(W187="","",'3.1-排放係數'!O187)</f>
        <v>0</v>
      </c>
      <c r="Y187" s="16">
        <f>IF(V187="","",H187*W187)</f>
        <v>0</v>
      </c>
      <c r="Z187" s="11">
        <f>IF(Y187="", "", '附表二、含氟氣體之GWP值'!G5)</f>
        <v>0</v>
      </c>
      <c r="AA187" s="16">
        <f>IF(Y187="","",Y187*Z187)</f>
        <v>0</v>
      </c>
      <c r="AB187" s="16">
        <f>IF('2-定性盤查'!E188="是",IF(J187="CO2",SUM(U187,AA187),SUM(O187,U187,AA187)),IF(SUM(O187,U187,AA187)&lt;&gt;0,SUM(O187,U187,AA187),0))</f>
        <v>0</v>
      </c>
      <c r="AC187" s="16">
        <f>IF('2-定性盤查'!E188="是",IF(J187="CO2",O187,""),"")</f>
        <v>0</v>
      </c>
      <c r="AD187" s="17">
        <f>IF(AB187&lt;&gt;"",AB187/'6-彙總表'!$J$5,"")</f>
        <v>0</v>
      </c>
      <c r="AE187" s="10">
        <f>F181&amp;J181&amp;E181</f>
        <v>0</v>
      </c>
      <c r="AF187" s="10">
        <f>F181&amp;J181</f>
        <v>0</v>
      </c>
      <c r="AG187" s="10">
        <f>F181&amp;P181</f>
        <v>0</v>
      </c>
      <c r="AH187" s="10">
        <f>F181&amp;V181</f>
        <v>0</v>
      </c>
      <c r="AI187" s="10">
        <f>F181&amp;G181</f>
        <v>0</v>
      </c>
      <c r="AJ187" s="10">
        <f>F181&amp;G181</f>
        <v>0</v>
      </c>
      <c r="AK187" s="10">
        <f>F181&amp;G181</f>
        <v>0</v>
      </c>
      <c r="AL187" s="10">
        <f>F181&amp;J181&amp;G181&amp;E181</f>
        <v>0</v>
      </c>
      <c r="AM187" s="10">
        <f>IFERROR(ABS(AB181),"")</f>
        <v>0</v>
      </c>
    </row>
    <row r="188" spans="1:39" ht="30" customHeight="1">
      <c r="A188" s="8">
        <f>IF('2-定性盤查'!A189&lt;&gt;"",'2-定性盤查'!A189,"")</f>
        <v>0</v>
      </c>
      <c r="B188" s="8">
        <f>IF('2-定性盤查'!B189&lt;&gt;"",'2-定性盤查'!B189,"")</f>
        <v>0</v>
      </c>
      <c r="C188" s="8">
        <f>IF('2-定性盤查'!C189&lt;&gt;"",'2-定性盤查'!C189,"")</f>
        <v>0</v>
      </c>
      <c r="D188" s="8">
        <f>IF('2-定性盤查'!D189&lt;&gt;"",'2-定性盤查'!D189,"")</f>
        <v>0</v>
      </c>
      <c r="E188" s="8">
        <f>IF('2-定性盤查'!E189&lt;&gt;"",'2-定性盤查'!E189,"")</f>
        <v>0</v>
      </c>
      <c r="F188" s="8">
        <f>IF('2-定性盤查'!F189&lt;&gt;"",'2-定性盤查'!F189,"")</f>
        <v>0</v>
      </c>
      <c r="G188" s="8">
        <f>IF('2-定性盤查'!G189&lt;&gt;"",'2-定性盤查'!G189,"")</f>
        <v>0</v>
      </c>
      <c r="H188" s="11" t="s">
        <v>431</v>
      </c>
      <c r="I188" s="11" t="s">
        <v>449</v>
      </c>
      <c r="J188" s="8">
        <f>IF('2-定性盤查'!X189&lt;&gt;"",IF('2-定性盤查'!X189&lt;&gt;0,'2-定性盤查'!X189,""),"")</f>
        <v>0</v>
      </c>
      <c r="K188" s="15">
        <f>'3.1-排放係數'!F188</f>
        <v>0</v>
      </c>
      <c r="L188" s="11">
        <f>'3.1-排放係數'!G188</f>
        <v>0</v>
      </c>
      <c r="M188" s="16">
        <f>IF(J188="","",H188*K188)</f>
        <v>0</v>
      </c>
      <c r="N188" s="11">
        <f>'附表二、含氟氣體之GWP值'!G3</f>
        <v>0</v>
      </c>
      <c r="O188" s="16">
        <f>IF(M188="","",M188*N188)</f>
        <v>0</v>
      </c>
      <c r="P188" s="8">
        <f>IF('2-定性盤查'!Y189&lt;&gt;"",IF('2-定性盤查'!Y189&lt;&gt;0,'2-定性盤查'!Y189,""),"")</f>
        <v>0</v>
      </c>
      <c r="Q188" s="15">
        <f>IF('3.1-排放係數'!J188="", "", '3.1-排放係數'!J188)</f>
        <v>0</v>
      </c>
      <c r="R188" s="11">
        <f>IF(Q188="","",'3.1-排放係數'!K188)</f>
        <v>0</v>
      </c>
      <c r="S188" s="16">
        <f>IF(P188="","",H188*Q188)</f>
        <v>0</v>
      </c>
      <c r="T188" s="11">
        <f>IF(S188="", "", '附表二、含氟氣體之GWP值'!G4)</f>
        <v>0</v>
      </c>
      <c r="U188" s="16">
        <f>IF(S188="","",S188*T188)</f>
        <v>0</v>
      </c>
      <c r="V188" s="8">
        <f>IF('2-定性盤查'!Z189&lt;&gt;"",IF('2-定性盤查'!Z189&lt;&gt;0,'2-定性盤查'!Z189,""),"")</f>
        <v>0</v>
      </c>
      <c r="W188" s="15">
        <f>IF('3.1-排放係數'!N188 ="", "", '3.1-排放係數'!N188)</f>
        <v>0</v>
      </c>
      <c r="X188" s="11">
        <f>IF(W188="","",'3.1-排放係數'!O188)</f>
        <v>0</v>
      </c>
      <c r="Y188" s="16">
        <f>IF(V188="","",H188*W188)</f>
        <v>0</v>
      </c>
      <c r="Z188" s="11">
        <f>IF(Y188="", "", '附表二、含氟氣體之GWP值'!G5)</f>
        <v>0</v>
      </c>
      <c r="AA188" s="16">
        <f>IF(Y188="","",Y188*Z188)</f>
        <v>0</v>
      </c>
      <c r="AB188" s="16">
        <f>IF('2-定性盤查'!E189="是",IF(J188="CO2",SUM(U188,AA188),SUM(O188,U188,AA188)),IF(SUM(O188,U188,AA188)&lt;&gt;0,SUM(O188,U188,AA188),0))</f>
        <v>0</v>
      </c>
      <c r="AC188" s="16">
        <f>IF('2-定性盤查'!E189="是",IF(J188="CO2",O188,""),"")</f>
        <v>0</v>
      </c>
      <c r="AD188" s="17">
        <f>IF(AB188&lt;&gt;"",AB188/'6-彙總表'!$J$5,"")</f>
        <v>0</v>
      </c>
      <c r="AE188" s="10">
        <f>F182&amp;J182&amp;E182</f>
        <v>0</v>
      </c>
      <c r="AF188" s="10">
        <f>F182&amp;J182</f>
        <v>0</v>
      </c>
      <c r="AG188" s="10">
        <f>F182&amp;P182</f>
        <v>0</v>
      </c>
      <c r="AH188" s="10">
        <f>F182&amp;V182</f>
        <v>0</v>
      </c>
      <c r="AI188" s="10">
        <f>F182&amp;G182</f>
        <v>0</v>
      </c>
      <c r="AJ188" s="10">
        <f>F182&amp;G182</f>
        <v>0</v>
      </c>
      <c r="AK188" s="10">
        <f>F182&amp;G182</f>
        <v>0</v>
      </c>
      <c r="AL188" s="10">
        <f>F182&amp;J182&amp;G182&amp;E182</f>
        <v>0</v>
      </c>
      <c r="AM188" s="10">
        <f>IFERROR(ABS(AB182),"")</f>
        <v>0</v>
      </c>
    </row>
    <row r="189" spans="1:39" ht="30" customHeight="1">
      <c r="A189" s="8">
        <f>IF('2-定性盤查'!A190&lt;&gt;"",'2-定性盤查'!A190,"")</f>
        <v>0</v>
      </c>
      <c r="B189" s="8">
        <f>IF('2-定性盤查'!B190&lt;&gt;"",'2-定性盤查'!B190,"")</f>
        <v>0</v>
      </c>
      <c r="C189" s="8">
        <f>IF('2-定性盤查'!C190&lt;&gt;"",'2-定性盤查'!C190,"")</f>
        <v>0</v>
      </c>
      <c r="D189" s="8">
        <f>IF('2-定性盤查'!D190&lt;&gt;"",'2-定性盤查'!D190,"")</f>
        <v>0</v>
      </c>
      <c r="E189" s="8">
        <f>IF('2-定性盤查'!E190&lt;&gt;"",'2-定性盤查'!E190,"")</f>
        <v>0</v>
      </c>
      <c r="F189" s="8">
        <f>IF('2-定性盤查'!F190&lt;&gt;"",'2-定性盤查'!F190,"")</f>
        <v>0</v>
      </c>
      <c r="G189" s="8">
        <f>IF('2-定性盤查'!G190&lt;&gt;"",'2-定性盤查'!G190,"")</f>
        <v>0</v>
      </c>
      <c r="H189" s="11" t="s">
        <v>431</v>
      </c>
      <c r="I189" s="11" t="s">
        <v>442</v>
      </c>
      <c r="J189" s="8">
        <f>IF('2-定性盤查'!X190&lt;&gt;"",IF('2-定性盤查'!X190&lt;&gt;0,'2-定性盤查'!X190,""),"")</f>
        <v>0</v>
      </c>
      <c r="K189" s="15">
        <f>'3.1-排放係數'!F189</f>
        <v>0</v>
      </c>
      <c r="L189" s="11">
        <f>'3.1-排放係數'!G189</f>
        <v>0</v>
      </c>
      <c r="M189" s="16">
        <f>IF(J189="","",H189*K189)</f>
        <v>0</v>
      </c>
      <c r="N189" s="11">
        <f>'附表二、含氟氣體之GWP值'!G3</f>
        <v>0</v>
      </c>
      <c r="O189" s="16">
        <f>IF(M189="","",M189*N189)</f>
        <v>0</v>
      </c>
      <c r="P189" s="8">
        <f>IF('2-定性盤查'!Y190&lt;&gt;"",IF('2-定性盤查'!Y190&lt;&gt;0,'2-定性盤查'!Y190,""),"")</f>
        <v>0</v>
      </c>
      <c r="Q189" s="15">
        <f>IF('3.1-排放係數'!J189="", "", '3.1-排放係數'!J189)</f>
        <v>0</v>
      </c>
      <c r="R189" s="11">
        <f>IF(Q189="","",'3.1-排放係數'!K189)</f>
        <v>0</v>
      </c>
      <c r="S189" s="16">
        <f>IF(P189="","",H189*Q189)</f>
        <v>0</v>
      </c>
      <c r="T189" s="11">
        <f>IF(S189="", "", '附表二、含氟氣體之GWP值'!G4)</f>
        <v>0</v>
      </c>
      <c r="U189" s="16">
        <f>IF(S189="","",S189*T189)</f>
        <v>0</v>
      </c>
      <c r="V189" s="8">
        <f>IF('2-定性盤查'!Z190&lt;&gt;"",IF('2-定性盤查'!Z190&lt;&gt;0,'2-定性盤查'!Z190,""),"")</f>
        <v>0</v>
      </c>
      <c r="W189" s="15">
        <f>IF('3.1-排放係數'!N189 ="", "", '3.1-排放係數'!N189)</f>
        <v>0</v>
      </c>
      <c r="X189" s="11">
        <f>IF(W189="","",'3.1-排放係數'!O189)</f>
        <v>0</v>
      </c>
      <c r="Y189" s="16">
        <f>IF(V189="","",H189*W189)</f>
        <v>0</v>
      </c>
      <c r="Z189" s="11">
        <f>IF(Y189="", "", '附表二、含氟氣體之GWP值'!G5)</f>
        <v>0</v>
      </c>
      <c r="AA189" s="16">
        <f>IF(Y189="","",Y189*Z189)</f>
        <v>0</v>
      </c>
      <c r="AB189" s="16">
        <f>IF('2-定性盤查'!E190="是",IF(J189="CO2",SUM(U189,AA189),SUM(O189,U189,AA189)),IF(SUM(O189,U189,AA189)&lt;&gt;0,SUM(O189,U189,AA189),0))</f>
        <v>0</v>
      </c>
      <c r="AC189" s="16">
        <f>IF('2-定性盤查'!E190="是",IF(J189="CO2",O189,""),"")</f>
        <v>0</v>
      </c>
      <c r="AD189" s="17">
        <f>IF(AB189&lt;&gt;"",AB189/'6-彙總表'!$J$5,"")</f>
        <v>0</v>
      </c>
      <c r="AE189" s="10">
        <f>F183&amp;J183&amp;E183</f>
        <v>0</v>
      </c>
      <c r="AF189" s="10">
        <f>F183&amp;J183</f>
        <v>0</v>
      </c>
      <c r="AG189" s="10">
        <f>F183&amp;P183</f>
        <v>0</v>
      </c>
      <c r="AH189" s="10">
        <f>F183&amp;V183</f>
        <v>0</v>
      </c>
      <c r="AI189" s="10">
        <f>F183&amp;G183</f>
        <v>0</v>
      </c>
      <c r="AJ189" s="10">
        <f>F183&amp;G183</f>
        <v>0</v>
      </c>
      <c r="AK189" s="10">
        <f>F183&amp;G183</f>
        <v>0</v>
      </c>
      <c r="AL189" s="10">
        <f>F183&amp;J183&amp;G183&amp;E183</f>
        <v>0</v>
      </c>
      <c r="AM189" s="10">
        <f>IFERROR(ABS(AB183),"")</f>
        <v>0</v>
      </c>
    </row>
    <row r="190" spans="1:39" ht="30" customHeight="1">
      <c r="A190" s="8">
        <f>IF('2-定性盤查'!A191&lt;&gt;"",'2-定性盤查'!A191,"")</f>
        <v>0</v>
      </c>
      <c r="B190" s="8">
        <f>IF('2-定性盤查'!B191&lt;&gt;"",'2-定性盤查'!B191,"")</f>
        <v>0</v>
      </c>
      <c r="C190" s="8">
        <f>IF('2-定性盤查'!C191&lt;&gt;"",'2-定性盤查'!C191,"")</f>
        <v>0</v>
      </c>
      <c r="D190" s="8">
        <f>IF('2-定性盤查'!D191&lt;&gt;"",'2-定性盤查'!D191,"")</f>
        <v>0</v>
      </c>
      <c r="E190" s="8">
        <f>IF('2-定性盤查'!E191&lt;&gt;"",'2-定性盤查'!E191,"")</f>
        <v>0</v>
      </c>
      <c r="F190" s="8">
        <f>IF('2-定性盤查'!F191&lt;&gt;"",'2-定性盤查'!F191,"")</f>
        <v>0</v>
      </c>
      <c r="G190" s="8">
        <f>IF('2-定性盤查'!G191&lt;&gt;"",'2-定性盤查'!G191,"")</f>
        <v>0</v>
      </c>
      <c r="H190" s="11" t="s">
        <v>431</v>
      </c>
      <c r="I190" s="11" t="s">
        <v>478</v>
      </c>
      <c r="J190" s="8">
        <f>IF('2-定性盤查'!X191&lt;&gt;"",IF('2-定性盤查'!X191&lt;&gt;0,'2-定性盤查'!X191,""),"")</f>
        <v>0</v>
      </c>
      <c r="K190" s="15">
        <f>'3.1-排放係數'!F190</f>
        <v>0</v>
      </c>
      <c r="L190" s="11">
        <f>'3.1-排放係數'!G190</f>
        <v>0</v>
      </c>
      <c r="M190" s="16">
        <f>IF(J190="","",H190*K190)</f>
        <v>0</v>
      </c>
      <c r="N190" s="11">
        <f>'附表二、含氟氣體之GWP值'!G3</f>
        <v>0</v>
      </c>
      <c r="O190" s="16">
        <f>IF(M190="","",M190*N190)</f>
        <v>0</v>
      </c>
      <c r="P190" s="8">
        <f>IF('2-定性盤查'!Y191&lt;&gt;"",IF('2-定性盤查'!Y191&lt;&gt;0,'2-定性盤查'!Y191,""),"")</f>
        <v>0</v>
      </c>
      <c r="Q190" s="15">
        <f>IF('3.1-排放係數'!J190="", "", '3.1-排放係數'!J190)</f>
        <v>0</v>
      </c>
      <c r="R190" s="11">
        <f>IF(Q190="","",'3.1-排放係數'!K190)</f>
        <v>0</v>
      </c>
      <c r="S190" s="16">
        <f>IF(P190="","",H190*Q190)</f>
        <v>0</v>
      </c>
      <c r="T190" s="11">
        <f>IF(S190="", "", '附表二、含氟氣體之GWP值'!G4)</f>
        <v>0</v>
      </c>
      <c r="U190" s="16">
        <f>IF(S190="","",S190*T190)</f>
        <v>0</v>
      </c>
      <c r="V190" s="8">
        <f>IF('2-定性盤查'!Z191&lt;&gt;"",IF('2-定性盤查'!Z191&lt;&gt;0,'2-定性盤查'!Z191,""),"")</f>
        <v>0</v>
      </c>
      <c r="W190" s="15">
        <f>IF('3.1-排放係數'!N190 ="", "", '3.1-排放係數'!N190)</f>
        <v>0</v>
      </c>
      <c r="X190" s="11">
        <f>IF(W190="","",'3.1-排放係數'!O190)</f>
        <v>0</v>
      </c>
      <c r="Y190" s="16">
        <f>IF(V190="","",H190*W190)</f>
        <v>0</v>
      </c>
      <c r="Z190" s="11">
        <f>IF(Y190="", "", '附表二、含氟氣體之GWP值'!G5)</f>
        <v>0</v>
      </c>
      <c r="AA190" s="16">
        <f>IF(Y190="","",Y190*Z190)</f>
        <v>0</v>
      </c>
      <c r="AB190" s="16">
        <f>IF('2-定性盤查'!E191="是",IF(J190="CO2",SUM(U190,AA190),SUM(O190,U190,AA190)),IF(SUM(O190,U190,AA190)&lt;&gt;0,SUM(O190,U190,AA190),0))</f>
        <v>0</v>
      </c>
      <c r="AC190" s="16">
        <f>IF('2-定性盤查'!E191="是",IF(J190="CO2",O190,""),"")</f>
        <v>0</v>
      </c>
      <c r="AD190" s="17">
        <f>IF(AB190&lt;&gt;"",AB190/'6-彙總表'!$J$5,"")</f>
        <v>0</v>
      </c>
      <c r="AE190" s="10">
        <f>F184&amp;J184&amp;E184</f>
        <v>0</v>
      </c>
      <c r="AF190" s="10">
        <f>F184&amp;J184</f>
        <v>0</v>
      </c>
      <c r="AG190" s="10">
        <f>F184&amp;P184</f>
        <v>0</v>
      </c>
      <c r="AH190" s="10">
        <f>F184&amp;V184</f>
        <v>0</v>
      </c>
      <c r="AI190" s="10">
        <f>F184&amp;G184</f>
        <v>0</v>
      </c>
      <c r="AJ190" s="10">
        <f>F184&amp;G184</f>
        <v>0</v>
      </c>
      <c r="AK190" s="10">
        <f>F184&amp;G184</f>
        <v>0</v>
      </c>
      <c r="AL190" s="10">
        <f>F184&amp;J184&amp;G184&amp;E184</f>
        <v>0</v>
      </c>
      <c r="AM190" s="10">
        <f>IFERROR(ABS(AB184),"")</f>
        <v>0</v>
      </c>
    </row>
    <row r="191" spans="1:39" ht="30" customHeight="1">
      <c r="A191" s="8">
        <f>IF('2-定性盤查'!A192&lt;&gt;"",'2-定性盤查'!A192,"")</f>
        <v>0</v>
      </c>
      <c r="B191" s="8">
        <f>IF('2-定性盤查'!B192&lt;&gt;"",'2-定性盤查'!B192,"")</f>
        <v>0</v>
      </c>
      <c r="C191" s="8">
        <f>IF('2-定性盤查'!C192&lt;&gt;"",'2-定性盤查'!C192,"")</f>
        <v>0</v>
      </c>
      <c r="D191" s="8">
        <f>IF('2-定性盤查'!D192&lt;&gt;"",'2-定性盤查'!D192,"")</f>
        <v>0</v>
      </c>
      <c r="E191" s="8">
        <f>IF('2-定性盤查'!E192&lt;&gt;"",'2-定性盤查'!E192,"")</f>
        <v>0</v>
      </c>
      <c r="F191" s="8">
        <f>IF('2-定性盤查'!F192&lt;&gt;"",'2-定性盤查'!F192,"")</f>
        <v>0</v>
      </c>
      <c r="G191" s="8">
        <f>IF('2-定性盤查'!G192&lt;&gt;"",'2-定性盤查'!G192,"")</f>
        <v>0</v>
      </c>
      <c r="H191" s="11" t="s">
        <v>431</v>
      </c>
      <c r="I191" s="11" t="s">
        <v>478</v>
      </c>
      <c r="J191" s="8">
        <f>IF('2-定性盤查'!X192&lt;&gt;"",IF('2-定性盤查'!X192&lt;&gt;0,'2-定性盤查'!X192,""),"")</f>
        <v>0</v>
      </c>
      <c r="K191" s="15">
        <f>'3.1-排放係數'!F191</f>
        <v>0</v>
      </c>
      <c r="L191" s="11">
        <f>'3.1-排放係數'!G191</f>
        <v>0</v>
      </c>
      <c r="M191" s="16">
        <f>IF(J191="","",H191*K191)</f>
        <v>0</v>
      </c>
      <c r="N191" s="11">
        <f>'附表二、含氟氣體之GWP值'!G3</f>
        <v>0</v>
      </c>
      <c r="O191" s="16">
        <f>IF(M191="","",M191*N191)</f>
        <v>0</v>
      </c>
      <c r="P191" s="8">
        <f>IF('2-定性盤查'!Y192&lt;&gt;"",IF('2-定性盤查'!Y192&lt;&gt;0,'2-定性盤查'!Y192,""),"")</f>
        <v>0</v>
      </c>
      <c r="Q191" s="15">
        <f>IF('3.1-排放係數'!J191="", "", '3.1-排放係數'!J191)</f>
        <v>0</v>
      </c>
      <c r="R191" s="11">
        <f>IF(Q191="","",'3.1-排放係數'!K191)</f>
        <v>0</v>
      </c>
      <c r="S191" s="16">
        <f>IF(P191="","",H191*Q191)</f>
        <v>0</v>
      </c>
      <c r="T191" s="11">
        <f>IF(S191="", "", '附表二、含氟氣體之GWP值'!G4)</f>
        <v>0</v>
      </c>
      <c r="U191" s="16">
        <f>IF(S191="","",S191*T191)</f>
        <v>0</v>
      </c>
      <c r="V191" s="8">
        <f>IF('2-定性盤查'!Z192&lt;&gt;"",IF('2-定性盤查'!Z192&lt;&gt;0,'2-定性盤查'!Z192,""),"")</f>
        <v>0</v>
      </c>
      <c r="W191" s="15">
        <f>IF('3.1-排放係數'!N191 ="", "", '3.1-排放係數'!N191)</f>
        <v>0</v>
      </c>
      <c r="X191" s="11">
        <f>IF(W191="","",'3.1-排放係數'!O191)</f>
        <v>0</v>
      </c>
      <c r="Y191" s="16">
        <f>IF(V191="","",H191*W191)</f>
        <v>0</v>
      </c>
      <c r="Z191" s="11">
        <f>IF(Y191="", "", '附表二、含氟氣體之GWP值'!G5)</f>
        <v>0</v>
      </c>
      <c r="AA191" s="16">
        <f>IF(Y191="","",Y191*Z191)</f>
        <v>0</v>
      </c>
      <c r="AB191" s="16">
        <f>IF('2-定性盤查'!E192="是",IF(J191="CO2",SUM(U191,AA191),SUM(O191,U191,AA191)),IF(SUM(O191,U191,AA191)&lt;&gt;0,SUM(O191,U191,AA191),0))</f>
        <v>0</v>
      </c>
      <c r="AC191" s="16">
        <f>IF('2-定性盤查'!E192="是",IF(J191="CO2",O191,""),"")</f>
        <v>0</v>
      </c>
      <c r="AD191" s="17">
        <f>IF(AB191&lt;&gt;"",AB191/'6-彙總表'!$J$5,"")</f>
        <v>0</v>
      </c>
      <c r="AE191" s="10">
        <f>F185&amp;J185&amp;E185</f>
        <v>0</v>
      </c>
      <c r="AF191" s="10">
        <f>F185&amp;J185</f>
        <v>0</v>
      </c>
      <c r="AG191" s="10">
        <f>F185&amp;P185</f>
        <v>0</v>
      </c>
      <c r="AH191" s="10">
        <f>F185&amp;V185</f>
        <v>0</v>
      </c>
      <c r="AI191" s="10">
        <f>F185&amp;G185</f>
        <v>0</v>
      </c>
      <c r="AJ191" s="10">
        <f>F185&amp;G185</f>
        <v>0</v>
      </c>
      <c r="AK191" s="10">
        <f>F185&amp;G185</f>
        <v>0</v>
      </c>
      <c r="AL191" s="10">
        <f>F185&amp;J185&amp;G185&amp;E185</f>
        <v>0</v>
      </c>
      <c r="AM191" s="10">
        <f>IFERROR(ABS(AB185),"")</f>
        <v>0</v>
      </c>
    </row>
    <row r="192" spans="1:39" ht="30" customHeight="1">
      <c r="A192" s="8">
        <f>IF('2-定性盤查'!A193&lt;&gt;"",'2-定性盤查'!A193,"")</f>
        <v>0</v>
      </c>
      <c r="B192" s="8">
        <f>IF('2-定性盤查'!B193&lt;&gt;"",'2-定性盤查'!B193,"")</f>
        <v>0</v>
      </c>
      <c r="C192" s="8">
        <f>IF('2-定性盤查'!C193&lt;&gt;"",'2-定性盤查'!C193,"")</f>
        <v>0</v>
      </c>
      <c r="D192" s="8">
        <f>IF('2-定性盤查'!D193&lt;&gt;"",'2-定性盤查'!D193,"")</f>
        <v>0</v>
      </c>
      <c r="E192" s="8">
        <f>IF('2-定性盤查'!E193&lt;&gt;"",'2-定性盤查'!E193,"")</f>
        <v>0</v>
      </c>
      <c r="F192" s="8">
        <f>IF('2-定性盤查'!F193&lt;&gt;"",'2-定性盤查'!F193,"")</f>
        <v>0</v>
      </c>
      <c r="G192" s="8">
        <f>IF('2-定性盤查'!G193&lt;&gt;"",'2-定性盤查'!G193,"")</f>
        <v>0</v>
      </c>
      <c r="H192" s="11" t="s">
        <v>479</v>
      </c>
      <c r="I192" s="11" t="s">
        <v>478</v>
      </c>
      <c r="J192" s="8">
        <f>IF('2-定性盤查'!X193&lt;&gt;"",IF('2-定性盤查'!X193&lt;&gt;0,'2-定性盤查'!X193,""),"")</f>
        <v>0</v>
      </c>
      <c r="K192" s="15">
        <f>'3.1-排放係數'!F192</f>
        <v>0</v>
      </c>
      <c r="L192" s="11">
        <f>'3.1-排放係數'!G192</f>
        <v>0</v>
      </c>
      <c r="M192" s="16">
        <f>IF(J192="","",H192*K192)</f>
        <v>0</v>
      </c>
      <c r="N192" s="11">
        <f>'附表二、含氟氣體之GWP值'!G3</f>
        <v>0</v>
      </c>
      <c r="O192" s="16">
        <f>IF(M192="","",M192*N192)</f>
        <v>0</v>
      </c>
      <c r="P192" s="8">
        <f>IF('2-定性盤查'!Y193&lt;&gt;"",IF('2-定性盤查'!Y193&lt;&gt;0,'2-定性盤查'!Y193,""),"")</f>
        <v>0</v>
      </c>
      <c r="Q192" s="15">
        <f>IF('3.1-排放係數'!J192="", "", '3.1-排放係數'!J192)</f>
        <v>0</v>
      </c>
      <c r="R192" s="11">
        <f>IF(Q192="","",'3.1-排放係數'!K192)</f>
        <v>0</v>
      </c>
      <c r="S192" s="16">
        <f>IF(P192="","",H192*Q192)</f>
        <v>0</v>
      </c>
      <c r="T192" s="11">
        <f>IF(S192="", "", '附表二、含氟氣體之GWP值'!G4)</f>
        <v>0</v>
      </c>
      <c r="U192" s="16">
        <f>IF(S192="","",S192*T192)</f>
        <v>0</v>
      </c>
      <c r="V192" s="8">
        <f>IF('2-定性盤查'!Z193&lt;&gt;"",IF('2-定性盤查'!Z193&lt;&gt;0,'2-定性盤查'!Z193,""),"")</f>
        <v>0</v>
      </c>
      <c r="W192" s="15">
        <f>IF('3.1-排放係數'!N192 ="", "", '3.1-排放係數'!N192)</f>
        <v>0</v>
      </c>
      <c r="X192" s="11">
        <f>IF(W192="","",'3.1-排放係數'!O192)</f>
        <v>0</v>
      </c>
      <c r="Y192" s="16">
        <f>IF(V192="","",H192*W192)</f>
        <v>0</v>
      </c>
      <c r="Z192" s="11">
        <f>IF(Y192="", "", '附表二、含氟氣體之GWP值'!G5)</f>
        <v>0</v>
      </c>
      <c r="AA192" s="16">
        <f>IF(Y192="","",Y192*Z192)</f>
        <v>0</v>
      </c>
      <c r="AB192" s="16">
        <f>IF('2-定性盤查'!E193="是",IF(J192="CO2",SUM(U192,AA192),SUM(O192,U192,AA192)),IF(SUM(O192,U192,AA192)&lt;&gt;0,SUM(O192,U192,AA192),0))</f>
        <v>0</v>
      </c>
      <c r="AC192" s="16">
        <f>IF('2-定性盤查'!E193="是",IF(J192="CO2",O192,""),"")</f>
        <v>0</v>
      </c>
      <c r="AD192" s="17">
        <f>IF(AB192&lt;&gt;"",AB192/'6-彙總表'!$J$5,"")</f>
        <v>0</v>
      </c>
      <c r="AE192" s="10">
        <f>F186&amp;J186&amp;E186</f>
        <v>0</v>
      </c>
      <c r="AF192" s="10">
        <f>F186&amp;J186</f>
        <v>0</v>
      </c>
      <c r="AG192" s="10">
        <f>F186&amp;P186</f>
        <v>0</v>
      </c>
      <c r="AH192" s="10">
        <f>F186&amp;V186</f>
        <v>0</v>
      </c>
      <c r="AI192" s="10">
        <f>F186&amp;G186</f>
        <v>0</v>
      </c>
      <c r="AJ192" s="10">
        <f>F186&amp;G186</f>
        <v>0</v>
      </c>
      <c r="AK192" s="10">
        <f>F186&amp;G186</f>
        <v>0</v>
      </c>
      <c r="AL192" s="10">
        <f>F186&amp;J186&amp;G186&amp;E186</f>
        <v>0</v>
      </c>
      <c r="AM192" s="10">
        <f>IFERROR(ABS(AB186),"")</f>
        <v>0</v>
      </c>
    </row>
    <row r="193" spans="1:39" ht="30" customHeight="1">
      <c r="A193" s="8">
        <f>IF('2-定性盤查'!A194&lt;&gt;"",'2-定性盤查'!A194,"")</f>
        <v>0</v>
      </c>
      <c r="B193" s="8">
        <f>IF('2-定性盤查'!B194&lt;&gt;"",'2-定性盤查'!B194,"")</f>
        <v>0</v>
      </c>
      <c r="C193" s="8">
        <f>IF('2-定性盤查'!C194&lt;&gt;"",'2-定性盤查'!C194,"")</f>
        <v>0</v>
      </c>
      <c r="D193" s="8">
        <f>IF('2-定性盤查'!D194&lt;&gt;"",'2-定性盤查'!D194,"")</f>
        <v>0</v>
      </c>
      <c r="E193" s="8">
        <f>IF('2-定性盤查'!E194&lt;&gt;"",'2-定性盤查'!E194,"")</f>
        <v>0</v>
      </c>
      <c r="F193" s="8">
        <f>IF('2-定性盤查'!F194&lt;&gt;"",'2-定性盤查'!F194,"")</f>
        <v>0</v>
      </c>
      <c r="G193" s="8">
        <f>IF('2-定性盤查'!G194&lt;&gt;"",'2-定性盤查'!G194,"")</f>
        <v>0</v>
      </c>
      <c r="H193" s="11" t="s">
        <v>431</v>
      </c>
      <c r="I193" s="11" t="s">
        <v>478</v>
      </c>
      <c r="J193" s="8">
        <f>IF('2-定性盤查'!X194&lt;&gt;"",IF('2-定性盤查'!X194&lt;&gt;0,'2-定性盤查'!X194,""),"")</f>
        <v>0</v>
      </c>
      <c r="K193" s="15">
        <f>'3.1-排放係數'!F193</f>
        <v>0</v>
      </c>
      <c r="L193" s="11">
        <f>'3.1-排放係數'!G193</f>
        <v>0</v>
      </c>
      <c r="M193" s="16">
        <f>IF(J193="","",H193*K193)</f>
        <v>0</v>
      </c>
      <c r="N193" s="11">
        <f>'附表二、含氟氣體之GWP值'!G3</f>
        <v>0</v>
      </c>
      <c r="O193" s="16">
        <f>IF(M193="","",M193*N193)</f>
        <v>0</v>
      </c>
      <c r="P193" s="8">
        <f>IF('2-定性盤查'!Y194&lt;&gt;"",IF('2-定性盤查'!Y194&lt;&gt;0,'2-定性盤查'!Y194,""),"")</f>
        <v>0</v>
      </c>
      <c r="Q193" s="15">
        <f>IF('3.1-排放係數'!J193="", "", '3.1-排放係數'!J193)</f>
        <v>0</v>
      </c>
      <c r="R193" s="11">
        <f>IF(Q193="","",'3.1-排放係數'!K193)</f>
        <v>0</v>
      </c>
      <c r="S193" s="16">
        <f>IF(P193="","",H193*Q193)</f>
        <v>0</v>
      </c>
      <c r="T193" s="11">
        <f>IF(S193="", "", '附表二、含氟氣體之GWP值'!G4)</f>
        <v>0</v>
      </c>
      <c r="U193" s="16">
        <f>IF(S193="","",S193*T193)</f>
        <v>0</v>
      </c>
      <c r="V193" s="8">
        <f>IF('2-定性盤查'!Z194&lt;&gt;"",IF('2-定性盤查'!Z194&lt;&gt;0,'2-定性盤查'!Z194,""),"")</f>
        <v>0</v>
      </c>
      <c r="W193" s="15">
        <f>IF('3.1-排放係數'!N193 ="", "", '3.1-排放係數'!N193)</f>
        <v>0</v>
      </c>
      <c r="X193" s="11">
        <f>IF(W193="","",'3.1-排放係數'!O193)</f>
        <v>0</v>
      </c>
      <c r="Y193" s="16">
        <f>IF(V193="","",H193*W193)</f>
        <v>0</v>
      </c>
      <c r="Z193" s="11">
        <f>IF(Y193="", "", '附表二、含氟氣體之GWP值'!G5)</f>
        <v>0</v>
      </c>
      <c r="AA193" s="16">
        <f>IF(Y193="","",Y193*Z193)</f>
        <v>0</v>
      </c>
      <c r="AB193" s="16">
        <f>IF('2-定性盤查'!E194="是",IF(J193="CO2",SUM(U193,AA193),SUM(O193,U193,AA193)),IF(SUM(O193,U193,AA193)&lt;&gt;0,SUM(O193,U193,AA193),0))</f>
        <v>0</v>
      </c>
      <c r="AC193" s="16">
        <f>IF('2-定性盤查'!E194="是",IF(J193="CO2",O193,""),"")</f>
        <v>0</v>
      </c>
      <c r="AD193" s="17">
        <f>IF(AB193&lt;&gt;"",AB193/'6-彙總表'!$J$5,"")</f>
        <v>0</v>
      </c>
      <c r="AE193" s="10">
        <f>F187&amp;J187&amp;E187</f>
        <v>0</v>
      </c>
      <c r="AF193" s="10">
        <f>F187&amp;J187</f>
        <v>0</v>
      </c>
      <c r="AG193" s="10">
        <f>F187&amp;P187</f>
        <v>0</v>
      </c>
      <c r="AH193" s="10">
        <f>F187&amp;V187</f>
        <v>0</v>
      </c>
      <c r="AI193" s="10">
        <f>F187&amp;G187</f>
        <v>0</v>
      </c>
      <c r="AJ193" s="10">
        <f>F187&amp;G187</f>
        <v>0</v>
      </c>
      <c r="AK193" s="10">
        <f>F187&amp;G187</f>
        <v>0</v>
      </c>
      <c r="AL193" s="10">
        <f>F187&amp;J187&amp;G187&amp;E187</f>
        <v>0</v>
      </c>
      <c r="AM193" s="10">
        <f>IFERROR(ABS(AB187),"")</f>
        <v>0</v>
      </c>
    </row>
    <row r="194" spans="1:39" ht="30" customHeight="1">
      <c r="A194" s="8">
        <f>IF('2-定性盤查'!A195&lt;&gt;"",'2-定性盤查'!A195,"")</f>
        <v>0</v>
      </c>
      <c r="B194" s="8">
        <f>IF('2-定性盤查'!B195&lt;&gt;"",'2-定性盤查'!B195,"")</f>
        <v>0</v>
      </c>
      <c r="C194" s="8">
        <f>IF('2-定性盤查'!C195&lt;&gt;"",'2-定性盤查'!C195,"")</f>
        <v>0</v>
      </c>
      <c r="D194" s="8">
        <f>IF('2-定性盤查'!D195&lt;&gt;"",'2-定性盤查'!D195,"")</f>
        <v>0</v>
      </c>
      <c r="E194" s="8">
        <f>IF('2-定性盤查'!E195&lt;&gt;"",'2-定性盤查'!E195,"")</f>
        <v>0</v>
      </c>
      <c r="F194" s="8">
        <f>IF('2-定性盤查'!F195&lt;&gt;"",'2-定性盤查'!F195,"")</f>
        <v>0</v>
      </c>
      <c r="G194" s="8">
        <f>IF('2-定性盤查'!G195&lt;&gt;"",'2-定性盤查'!G195,"")</f>
        <v>0</v>
      </c>
      <c r="H194" s="11" t="s">
        <v>431</v>
      </c>
      <c r="I194" s="11" t="s">
        <v>478</v>
      </c>
      <c r="J194" s="8">
        <f>IF('2-定性盤查'!X195&lt;&gt;"",IF('2-定性盤查'!X195&lt;&gt;0,'2-定性盤查'!X195,""),"")</f>
        <v>0</v>
      </c>
      <c r="K194" s="15">
        <f>'3.1-排放係數'!F194</f>
        <v>0</v>
      </c>
      <c r="L194" s="11">
        <f>'3.1-排放係數'!G194</f>
        <v>0</v>
      </c>
      <c r="M194" s="16">
        <f>IF(J194="","",H194*K194)</f>
        <v>0</v>
      </c>
      <c r="N194" s="11">
        <f>'附表二、含氟氣體之GWP值'!G3</f>
        <v>0</v>
      </c>
      <c r="O194" s="16">
        <f>IF(M194="","",M194*N194)</f>
        <v>0</v>
      </c>
      <c r="P194" s="8">
        <f>IF('2-定性盤查'!Y195&lt;&gt;"",IF('2-定性盤查'!Y195&lt;&gt;0,'2-定性盤查'!Y195,""),"")</f>
        <v>0</v>
      </c>
      <c r="Q194" s="15">
        <f>IF('3.1-排放係數'!J194="", "", '3.1-排放係數'!J194)</f>
        <v>0</v>
      </c>
      <c r="R194" s="11">
        <f>IF(Q194="","",'3.1-排放係數'!K194)</f>
        <v>0</v>
      </c>
      <c r="S194" s="16">
        <f>IF(P194="","",H194*Q194)</f>
        <v>0</v>
      </c>
      <c r="T194" s="11">
        <f>IF(S194="", "", '附表二、含氟氣體之GWP值'!G4)</f>
        <v>0</v>
      </c>
      <c r="U194" s="16">
        <f>IF(S194="","",S194*T194)</f>
        <v>0</v>
      </c>
      <c r="V194" s="8">
        <f>IF('2-定性盤查'!Z195&lt;&gt;"",IF('2-定性盤查'!Z195&lt;&gt;0,'2-定性盤查'!Z195,""),"")</f>
        <v>0</v>
      </c>
      <c r="W194" s="15">
        <f>IF('3.1-排放係數'!N194 ="", "", '3.1-排放係數'!N194)</f>
        <v>0</v>
      </c>
      <c r="X194" s="11">
        <f>IF(W194="","",'3.1-排放係數'!O194)</f>
        <v>0</v>
      </c>
      <c r="Y194" s="16">
        <f>IF(V194="","",H194*W194)</f>
        <v>0</v>
      </c>
      <c r="Z194" s="11">
        <f>IF(Y194="", "", '附表二、含氟氣體之GWP值'!G5)</f>
        <v>0</v>
      </c>
      <c r="AA194" s="16">
        <f>IF(Y194="","",Y194*Z194)</f>
        <v>0</v>
      </c>
      <c r="AB194" s="16">
        <f>IF('2-定性盤查'!E195="是",IF(J194="CO2",SUM(U194,AA194),SUM(O194,U194,AA194)),IF(SUM(O194,U194,AA194)&lt;&gt;0,SUM(O194,U194,AA194),0))</f>
        <v>0</v>
      </c>
      <c r="AC194" s="16">
        <f>IF('2-定性盤查'!E195="是",IF(J194="CO2",O194,""),"")</f>
        <v>0</v>
      </c>
      <c r="AD194" s="17">
        <f>IF(AB194&lt;&gt;"",AB194/'6-彙總表'!$J$5,"")</f>
        <v>0</v>
      </c>
      <c r="AE194" s="10">
        <f>F188&amp;J188&amp;E188</f>
        <v>0</v>
      </c>
      <c r="AF194" s="10">
        <f>F188&amp;J188</f>
        <v>0</v>
      </c>
      <c r="AG194" s="10">
        <f>F188&amp;P188</f>
        <v>0</v>
      </c>
      <c r="AH194" s="10">
        <f>F188&amp;V188</f>
        <v>0</v>
      </c>
      <c r="AI194" s="10">
        <f>F188&amp;G188</f>
        <v>0</v>
      </c>
      <c r="AJ194" s="10">
        <f>F188&amp;G188</f>
        <v>0</v>
      </c>
      <c r="AK194" s="10">
        <f>F188&amp;G188</f>
        <v>0</v>
      </c>
      <c r="AL194" s="10">
        <f>F188&amp;J188&amp;G188&amp;E188</f>
        <v>0</v>
      </c>
      <c r="AM194" s="10">
        <f>IFERROR(ABS(AB188),"")</f>
        <v>0</v>
      </c>
    </row>
    <row r="195" spans="1:39">
      <c r="AE195" s="10">
        <f>F189&amp;J189&amp;E189</f>
        <v>0</v>
      </c>
      <c r="AF195" s="10">
        <f>F189&amp;J189</f>
        <v>0</v>
      </c>
      <c r="AG195" s="10">
        <f>F189&amp;P189</f>
        <v>0</v>
      </c>
      <c r="AH195" s="10">
        <f>F189&amp;V189</f>
        <v>0</v>
      </c>
      <c r="AI195" s="10">
        <f>F189&amp;G189</f>
        <v>0</v>
      </c>
      <c r="AJ195" s="10">
        <f>F189&amp;G189</f>
        <v>0</v>
      </c>
      <c r="AK195" s="10">
        <f>F189&amp;G189</f>
        <v>0</v>
      </c>
      <c r="AL195" s="10">
        <f>F189&amp;J189&amp;G189&amp;E189</f>
        <v>0</v>
      </c>
      <c r="AM195" s="10">
        <f>IFERROR(ABS(AB189),"")</f>
        <v>0</v>
      </c>
    </row>
    <row r="196" spans="1:39">
      <c r="AE196" s="10">
        <f>F190&amp;J190&amp;E190</f>
        <v>0</v>
      </c>
      <c r="AF196" s="10">
        <f>F190&amp;J190</f>
        <v>0</v>
      </c>
      <c r="AG196" s="10">
        <f>F190&amp;P190</f>
        <v>0</v>
      </c>
      <c r="AH196" s="10">
        <f>F190&amp;V190</f>
        <v>0</v>
      </c>
      <c r="AI196" s="10">
        <f>F190&amp;G190</f>
        <v>0</v>
      </c>
      <c r="AJ196" s="10">
        <f>F190&amp;G190</f>
        <v>0</v>
      </c>
      <c r="AK196" s="10">
        <f>F190&amp;G190</f>
        <v>0</v>
      </c>
      <c r="AL196" s="10">
        <f>F190&amp;J190&amp;G190&amp;E190</f>
        <v>0</v>
      </c>
      <c r="AM196" s="10">
        <f>IFERROR(ABS(AB190),"")</f>
        <v>0</v>
      </c>
    </row>
    <row r="197" spans="1:39">
      <c r="AE197" s="10">
        <f>F191&amp;J191&amp;E191</f>
        <v>0</v>
      </c>
      <c r="AF197" s="10">
        <f>F191&amp;J191</f>
        <v>0</v>
      </c>
      <c r="AG197" s="10">
        <f>F191&amp;P191</f>
        <v>0</v>
      </c>
      <c r="AH197" s="10">
        <f>F191&amp;V191</f>
        <v>0</v>
      </c>
      <c r="AI197" s="10">
        <f>F191&amp;G191</f>
        <v>0</v>
      </c>
      <c r="AJ197" s="10">
        <f>F191&amp;G191</f>
        <v>0</v>
      </c>
      <c r="AK197" s="10">
        <f>F191&amp;G191</f>
        <v>0</v>
      </c>
      <c r="AL197" s="10">
        <f>F191&amp;J191&amp;G191&amp;E191</f>
        <v>0</v>
      </c>
      <c r="AM197" s="10">
        <f>IFERROR(ABS(AB191),"")</f>
        <v>0</v>
      </c>
    </row>
    <row r="198" spans="1:39">
      <c r="AE198" s="10">
        <f>F192&amp;J192&amp;E192</f>
        <v>0</v>
      </c>
      <c r="AF198" s="10">
        <f>F192&amp;J192</f>
        <v>0</v>
      </c>
      <c r="AG198" s="10">
        <f>F192&amp;P192</f>
        <v>0</v>
      </c>
      <c r="AH198" s="10">
        <f>F192&amp;V192</f>
        <v>0</v>
      </c>
      <c r="AI198" s="10">
        <f>F192&amp;G192</f>
        <v>0</v>
      </c>
      <c r="AJ198" s="10">
        <f>F192&amp;G192</f>
        <v>0</v>
      </c>
      <c r="AK198" s="10">
        <f>F192&amp;G192</f>
        <v>0</v>
      </c>
      <c r="AL198" s="10">
        <f>F192&amp;J192&amp;G192&amp;E192</f>
        <v>0</v>
      </c>
      <c r="AM198" s="10">
        <f>IFERROR(ABS(AB192),"")</f>
        <v>0</v>
      </c>
    </row>
    <row r="199" spans="1:39">
      <c r="AE199" s="10">
        <f>F193&amp;J193&amp;E193</f>
        <v>0</v>
      </c>
      <c r="AF199" s="10">
        <f>F193&amp;J193</f>
        <v>0</v>
      </c>
      <c r="AG199" s="10">
        <f>F193&amp;P193</f>
        <v>0</v>
      </c>
      <c r="AH199" s="10">
        <f>F193&amp;V193</f>
        <v>0</v>
      </c>
      <c r="AI199" s="10">
        <f>F193&amp;G193</f>
        <v>0</v>
      </c>
      <c r="AJ199" s="10">
        <f>F193&amp;G193</f>
        <v>0</v>
      </c>
      <c r="AK199" s="10">
        <f>F193&amp;G193</f>
        <v>0</v>
      </c>
      <c r="AL199" s="10">
        <f>F193&amp;J193&amp;G193&amp;E193</f>
        <v>0</v>
      </c>
      <c r="AM199" s="10">
        <f>IFERROR(ABS(AB193),"")</f>
        <v>0</v>
      </c>
    </row>
    <row r="200" spans="1:39">
      <c r="AE200" s="10">
        <f>F194&amp;J194&amp;E194</f>
        <v>0</v>
      </c>
      <c r="AF200" s="10">
        <f>F194&amp;J194</f>
        <v>0</v>
      </c>
      <c r="AG200" s="10">
        <f>F194&amp;P194</f>
        <v>0</v>
      </c>
      <c r="AH200" s="10">
        <f>F194&amp;V194</f>
        <v>0</v>
      </c>
      <c r="AI200" s="10">
        <f>F194&amp;G194</f>
        <v>0</v>
      </c>
      <c r="AJ200" s="10">
        <f>F194&amp;G194</f>
        <v>0</v>
      </c>
      <c r="AK200" s="10">
        <f>F194&amp;G194</f>
        <v>0</v>
      </c>
      <c r="AL200" s="10">
        <f>F194&amp;J194&amp;G194&amp;E194</f>
        <v>0</v>
      </c>
      <c r="AM200" s="10">
        <f>IFERROR(ABS(AB194),"")</f>
        <v>0</v>
      </c>
    </row>
  </sheetData>
  <mergeCells count="14">
    <mergeCell ref="A1:A2"/>
    <mergeCell ref="B1:B2"/>
    <mergeCell ref="C1:C2"/>
    <mergeCell ref="D1:D2"/>
    <mergeCell ref="E1:E2"/>
    <mergeCell ref="H1:H2"/>
    <mergeCell ref="I1:I2"/>
    <mergeCell ref="AB1:AB2"/>
    <mergeCell ref="AC1:AC2"/>
    <mergeCell ref="AD1:AD2"/>
    <mergeCell ref="J1:O1"/>
    <mergeCell ref="P1:U1"/>
    <mergeCell ref="V1:AA1"/>
    <mergeCell ref="AE8:A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V194"/>
  <sheetViews>
    <sheetView workbookViewId="0"/>
  </sheetViews>
  <sheetFormatPr defaultRowHeight="15"/>
  <cols>
    <col min="1" max="1" width="9" customWidth="1"/>
    <col min="2" max="3" width="20.7109375" customWidth="1"/>
    <col min="4" max="4" width="24.42578125" customWidth="1"/>
    <col min="5" max="5" width="20.7109375" customWidth="1"/>
    <col min="6" max="6" width="18" customWidth="1"/>
    <col min="7" max="7" width="16.85546875" customWidth="1"/>
    <col min="8" max="8" width="18.85546875" customWidth="1"/>
    <col min="9" max="9" width="19" customWidth="1"/>
    <col min="10" max="10" width="34.85546875" customWidth="1"/>
    <col min="11" max="11" width="14" customWidth="1"/>
    <col min="12" max="12" width="16.42578125" customWidth="1"/>
    <col min="13" max="13" width="17" customWidth="1"/>
    <col min="14" max="14" width="14.7109375" customWidth="1"/>
    <col min="15" max="15" width="15.28515625" customWidth="1"/>
    <col min="16" max="16" width="16" customWidth="1"/>
    <col min="17" max="17" width="17.7109375" customWidth="1"/>
    <col min="18" max="19" width="11.140625" customWidth="1"/>
    <col min="20" max="20" width="11.85546875" customWidth="1"/>
    <col min="21" max="21" width="18.140625" customWidth="1"/>
    <col min="22" max="22" width="10.42578125" customWidth="1"/>
    <col min="23" max="23" width="9.7109375" customWidth="1"/>
    <col min="24" max="31" width="13.7109375" customWidth="1"/>
  </cols>
  <sheetData>
    <row r="1" spans="2:22">
      <c r="B1" s="7" t="s">
        <v>19</v>
      </c>
      <c r="C1" s="7" t="s">
        <v>20</v>
      </c>
      <c r="D1" s="7" t="s">
        <v>21</v>
      </c>
      <c r="E1" s="7" t="s">
        <v>22</v>
      </c>
      <c r="F1" s="7" t="s">
        <v>482</v>
      </c>
      <c r="G1" s="7"/>
      <c r="H1" s="7"/>
      <c r="I1" s="7"/>
      <c r="J1" s="7" t="s">
        <v>483</v>
      </c>
      <c r="K1" s="7"/>
      <c r="L1" s="7"/>
      <c r="M1" s="7"/>
      <c r="N1" s="7" t="s">
        <v>484</v>
      </c>
      <c r="O1" s="7"/>
      <c r="P1" s="7"/>
      <c r="Q1" s="7"/>
      <c r="R1" s="7" t="s">
        <v>485</v>
      </c>
      <c r="S1" s="7"/>
      <c r="T1" s="7"/>
      <c r="U1" s="7"/>
      <c r="V1" s="7"/>
    </row>
    <row r="2" spans="2:22">
      <c r="B2" s="7"/>
      <c r="C2" s="7"/>
      <c r="D2" s="7"/>
      <c r="E2" s="7"/>
      <c r="F2" s="7" t="s">
        <v>486</v>
      </c>
      <c r="G2" s="7" t="s">
        <v>410</v>
      </c>
      <c r="H2" s="7" t="s">
        <v>487</v>
      </c>
      <c r="I2" s="7" t="s">
        <v>488</v>
      </c>
      <c r="J2" s="7" t="s">
        <v>486</v>
      </c>
      <c r="K2" s="7" t="s">
        <v>410</v>
      </c>
      <c r="L2" s="7" t="s">
        <v>489</v>
      </c>
      <c r="M2" s="7" t="s">
        <v>488</v>
      </c>
      <c r="N2" s="7" t="s">
        <v>486</v>
      </c>
      <c r="O2" s="7" t="s">
        <v>410</v>
      </c>
      <c r="P2" s="7" t="s">
        <v>489</v>
      </c>
      <c r="Q2" s="7" t="s">
        <v>488</v>
      </c>
      <c r="R2" s="7" t="s">
        <v>22</v>
      </c>
      <c r="S2" s="7" t="s">
        <v>486</v>
      </c>
      <c r="T2" s="7" t="s">
        <v>410</v>
      </c>
      <c r="U2" s="7" t="s">
        <v>489</v>
      </c>
      <c r="V2" s="7" t="s">
        <v>488</v>
      </c>
    </row>
    <row r="3" spans="2:22">
      <c r="B3" s="7">
        <f>'2-定性盤查'!A4</f>
        <v>0</v>
      </c>
      <c r="C3" s="7">
        <f>'2-定性盤查'!B4</f>
        <v>0</v>
      </c>
      <c r="D3" s="7">
        <f>'2-定性盤查'!C4</f>
        <v>0</v>
      </c>
      <c r="E3" s="7">
        <f>'2-定性盤查'!D4</f>
        <v>0</v>
      </c>
      <c r="F3" s="15">
        <v>43.03576</v>
      </c>
      <c r="G3" s="9" t="s">
        <v>490</v>
      </c>
      <c r="H3" s="9"/>
      <c r="I3" s="9" t="s">
        <v>491</v>
      </c>
      <c r="J3" s="15"/>
      <c r="K3" s="9">
        <f>IF(H3="", "", "")</f>
        <v>0</v>
      </c>
      <c r="L3" s="9">
        <f>IF(H3="", "", "")</f>
        <v>0</v>
      </c>
      <c r="M3" s="9">
        <f>IF(H3="", "", "")</f>
        <v>0</v>
      </c>
      <c r="N3" s="15"/>
      <c r="O3" s="9">
        <f>IF(L3="", "", "")</f>
        <v>0</v>
      </c>
      <c r="P3" s="9">
        <f>IF(L3="", "", "")</f>
        <v>0</v>
      </c>
      <c r="Q3" s="9">
        <f>IF(L3="", "", "")</f>
        <v>0</v>
      </c>
      <c r="R3" s="9"/>
      <c r="S3" s="9"/>
      <c r="T3" s="9"/>
      <c r="U3" s="9"/>
      <c r="V3" s="9"/>
    </row>
    <row r="4" spans="2:22">
      <c r="B4" s="7">
        <f>'2-定性盤查'!A5</f>
        <v>0</v>
      </c>
      <c r="C4" s="7">
        <f>'2-定性盤查'!B5</f>
        <v>0</v>
      </c>
      <c r="D4" s="7">
        <f>'2-定性盤查'!C5</f>
        <v>0</v>
      </c>
      <c r="E4" s="7">
        <f>'2-定性盤查'!D5</f>
        <v>0</v>
      </c>
      <c r="F4" s="15">
        <v>2.52782</v>
      </c>
      <c r="G4" s="9" t="s">
        <v>492</v>
      </c>
      <c r="H4" s="9"/>
      <c r="I4" s="9" t="s">
        <v>491</v>
      </c>
      <c r="J4" s="15">
        <v>0.00602</v>
      </c>
      <c r="K4" s="9">
        <f>IF(H4="", "", "kgCH₄/Liter")</f>
        <v>0</v>
      </c>
      <c r="L4" s="9">
        <f>IF(H4="", "", "")</f>
        <v>0</v>
      </c>
      <c r="M4" s="9">
        <f>IF(H4="", "", "DEFRA")</f>
        <v>0</v>
      </c>
      <c r="N4" s="15">
        <v>0.00629</v>
      </c>
      <c r="O4" s="9">
        <f>IF(L4="", "", "kgN₂O/Liter")</f>
        <v>0</v>
      </c>
      <c r="P4" s="9">
        <f>IF(L4="", "", "")</f>
        <v>0</v>
      </c>
      <c r="Q4" s="9">
        <f>IF(L4="", "", "DEFRA")</f>
        <v>0</v>
      </c>
      <c r="R4" s="9"/>
      <c r="S4" s="9"/>
      <c r="T4" s="9"/>
      <c r="U4" s="9"/>
      <c r="V4" s="9"/>
    </row>
    <row r="5" spans="2:22">
      <c r="B5" s="7">
        <f>'2-定性盤查'!A6</f>
        <v>0</v>
      </c>
      <c r="C5" s="7">
        <f>'2-定性盤查'!B6</f>
        <v>0</v>
      </c>
      <c r="D5" s="7">
        <f>'2-定性盤查'!C6</f>
        <v>0</v>
      </c>
      <c r="E5" s="7">
        <f>'2-定性盤查'!D6</f>
        <v>0</v>
      </c>
      <c r="F5" s="15">
        <v>2.676492</v>
      </c>
      <c r="G5" s="9" t="s">
        <v>492</v>
      </c>
      <c r="H5" s="9"/>
      <c r="I5" s="9" t="s">
        <v>493</v>
      </c>
      <c r="J5" s="15">
        <v>3.612E-07</v>
      </c>
      <c r="K5" s="9">
        <f>IF(H5="", "", "gCH₄/Liter")</f>
        <v>0</v>
      </c>
      <c r="L5" s="9">
        <f>IF(H5="", "", "")</f>
        <v>0</v>
      </c>
      <c r="M5" s="9">
        <f>IF(H5="", "", "GHG 2017")</f>
        <v>0</v>
      </c>
      <c r="N5" s="15">
        <v>2.1672E-08</v>
      </c>
      <c r="O5" s="9">
        <f>IF(L5="", "", "gN₂O/Liter")</f>
        <v>0</v>
      </c>
      <c r="P5" s="9">
        <f>IF(L5="", "", "")</f>
        <v>0</v>
      </c>
      <c r="Q5" s="9">
        <f>IF(L5="", "", "GHG 2017")</f>
        <v>0</v>
      </c>
      <c r="R5" s="9"/>
      <c r="S5" s="9"/>
      <c r="T5" s="9"/>
      <c r="U5" s="9"/>
      <c r="V5" s="9"/>
    </row>
    <row r="6" spans="2:22">
      <c r="B6" s="7">
        <f>'2-定性盤查'!A7</f>
        <v>0</v>
      </c>
      <c r="C6" s="7">
        <f>'2-定性盤查'!B7</f>
        <v>0</v>
      </c>
      <c r="D6" s="7">
        <f>'2-定性盤查'!C7</f>
        <v>0</v>
      </c>
      <c r="E6" s="7">
        <f>'2-定性盤查'!D7</f>
        <v>0</v>
      </c>
      <c r="F6" s="15">
        <v>39.78833</v>
      </c>
      <c r="G6" s="9" t="s">
        <v>490</v>
      </c>
      <c r="H6" s="9"/>
      <c r="I6" s="9" t="s">
        <v>491</v>
      </c>
      <c r="J6" s="15"/>
      <c r="K6" s="9">
        <f>IF(H6="", "", "")</f>
        <v>0</v>
      </c>
      <c r="L6" s="9">
        <f>IF(H6="", "", "")</f>
        <v>0</v>
      </c>
      <c r="M6" s="9">
        <f>IF(H6="", "", "")</f>
        <v>0</v>
      </c>
      <c r="N6" s="15"/>
      <c r="O6" s="9">
        <f>IF(L6="", "", "")</f>
        <v>0</v>
      </c>
      <c r="P6" s="9">
        <f>IF(L6="", "", "")</f>
        <v>0</v>
      </c>
      <c r="Q6" s="9">
        <f>IF(L6="", "", "")</f>
        <v>0</v>
      </c>
      <c r="R6" s="9"/>
      <c r="S6" s="9"/>
      <c r="T6" s="9"/>
      <c r="U6" s="9"/>
      <c r="V6" s="9"/>
    </row>
    <row r="7" spans="2:22">
      <c r="B7" s="7">
        <f>'2-定性盤查'!A8</f>
        <v>0</v>
      </c>
      <c r="C7" s="7">
        <f>'2-定性盤查'!B8</f>
        <v>0</v>
      </c>
      <c r="D7" s="7">
        <f>'2-定性盤查'!C8</f>
        <v>0</v>
      </c>
      <c r="E7" s="7">
        <f>'2-定性盤查'!D8</f>
        <v>0</v>
      </c>
      <c r="F7" s="15">
        <v>2.20171</v>
      </c>
      <c r="G7" s="9" t="s">
        <v>492</v>
      </c>
      <c r="H7" s="9"/>
      <c r="I7" s="9" t="s">
        <v>493</v>
      </c>
      <c r="J7" s="15">
        <v>3.1453E-07</v>
      </c>
      <c r="K7" s="9">
        <f>IF(H7="", "", "kgCH₄/Liter")</f>
        <v>0</v>
      </c>
      <c r="L7" s="9">
        <f>IF(H7="", "", "")</f>
        <v>0</v>
      </c>
      <c r="M7" s="9">
        <f>IF(H7="", "", "GHG 2017")</f>
        <v>0</v>
      </c>
      <c r="N7" s="15">
        <v>1.88718E-08</v>
      </c>
      <c r="O7" s="9">
        <f>IF(L7="", "", "kgN₂O/Liter")</f>
        <v>0</v>
      </c>
      <c r="P7" s="9">
        <f>IF(L7="", "", "")</f>
        <v>0</v>
      </c>
      <c r="Q7" s="9">
        <f>IF(L7="", "", "GHG 2017")</f>
        <v>0</v>
      </c>
      <c r="R7" s="9"/>
      <c r="S7" s="9"/>
      <c r="T7" s="9"/>
      <c r="U7" s="9"/>
      <c r="V7" s="9"/>
    </row>
    <row r="8" spans="2:22">
      <c r="B8" s="7">
        <f>'2-定性盤查'!A9</f>
        <v>0</v>
      </c>
      <c r="C8" s="7">
        <f>'2-定性盤查'!B9</f>
        <v>0</v>
      </c>
      <c r="D8" s="7">
        <f>'2-定性盤查'!C9</f>
        <v>0</v>
      </c>
      <c r="E8" s="7">
        <f>'2-定性盤查'!D9</f>
        <v>0</v>
      </c>
      <c r="F8" s="15">
        <v>0.01053</v>
      </c>
      <c r="G8" s="9" t="s">
        <v>494</v>
      </c>
      <c r="H8" s="9"/>
      <c r="I8" s="9" t="s">
        <v>491</v>
      </c>
      <c r="J8" s="15"/>
      <c r="K8" s="9">
        <f>IF(H8="", "", "")</f>
        <v>0</v>
      </c>
      <c r="L8" s="9">
        <f>IF(H8="", "", "")</f>
        <v>0</v>
      </c>
      <c r="M8" s="9">
        <f>IF(H8="", "", "")</f>
        <v>0</v>
      </c>
      <c r="N8" s="15"/>
      <c r="O8" s="9">
        <f>IF(L8="", "", "")</f>
        <v>0</v>
      </c>
      <c r="P8" s="9">
        <f>IF(L8="", "", "")</f>
        <v>0</v>
      </c>
      <c r="Q8" s="9">
        <f>IF(L8="", "", "")</f>
        <v>0</v>
      </c>
      <c r="R8" s="9"/>
      <c r="S8" s="9"/>
      <c r="T8" s="9"/>
      <c r="U8" s="9"/>
      <c r="V8" s="9"/>
    </row>
    <row r="9" spans="2:22">
      <c r="B9" s="7">
        <f>'2-定性盤查'!A10</f>
        <v>0</v>
      </c>
      <c r="C9" s="7">
        <f>'2-定性盤查'!B10</f>
        <v>0</v>
      </c>
      <c r="D9" s="7">
        <f>'2-定性盤查'!C10</f>
        <v>0</v>
      </c>
      <c r="E9" s="7">
        <f>'2-定性盤查'!D10</f>
        <v>0</v>
      </c>
      <c r="F9" s="15">
        <v>2.32567</v>
      </c>
      <c r="G9" s="9" t="s">
        <v>492</v>
      </c>
      <c r="H9" s="9"/>
      <c r="I9" s="9" t="s">
        <v>491</v>
      </c>
      <c r="J9" s="15">
        <v>0.00732</v>
      </c>
      <c r="K9" s="9">
        <f>IF(H9="", "", "kgCH₄/Liter")</f>
        <v>0</v>
      </c>
      <c r="L9" s="9">
        <f>IF(H9="", "", "")</f>
        <v>0</v>
      </c>
      <c r="M9" s="9">
        <f>IF(H9="", "", "DEFRA")</f>
        <v>0</v>
      </c>
      <c r="N9" s="15">
        <v>0.00671</v>
      </c>
      <c r="O9" s="9">
        <f>IF(L9="", "", "kgN₂O/Liter")</f>
        <v>0</v>
      </c>
      <c r="P9" s="9">
        <f>IF(L9="", "", "")</f>
        <v>0</v>
      </c>
      <c r="Q9" s="9">
        <f>IF(L9="", "", "DEFRA")</f>
        <v>0</v>
      </c>
      <c r="R9" s="9"/>
      <c r="S9" s="9"/>
      <c r="T9" s="9"/>
      <c r="U9" s="9"/>
      <c r="V9" s="9"/>
    </row>
    <row r="10" spans="2:22">
      <c r="B10" s="7">
        <f>'2-定性盤查'!A11</f>
        <v>0</v>
      </c>
      <c r="C10" s="7">
        <f>'2-定性盤查'!B11</f>
        <v>0</v>
      </c>
      <c r="D10" s="7">
        <f>'2-定性盤查'!C11</f>
        <v>0</v>
      </c>
      <c r="E10" s="7">
        <f>'2-定性盤查'!D11</f>
        <v>0</v>
      </c>
      <c r="F10" s="15">
        <v>39.78833</v>
      </c>
      <c r="G10" s="9" t="s">
        <v>490</v>
      </c>
      <c r="H10" s="9"/>
      <c r="I10" s="9" t="s">
        <v>491</v>
      </c>
      <c r="J10" s="15"/>
      <c r="K10" s="9">
        <f>IF(H10="", "", "")</f>
        <v>0</v>
      </c>
      <c r="L10" s="9">
        <f>IF(H10="", "", "")</f>
        <v>0</v>
      </c>
      <c r="M10" s="9">
        <f>IF(H10="", "", "")</f>
        <v>0</v>
      </c>
      <c r="N10" s="15"/>
      <c r="O10" s="9">
        <f>IF(L10="", "", "")</f>
        <v>0</v>
      </c>
      <c r="P10" s="9">
        <f>IF(L10="", "", "")</f>
        <v>0</v>
      </c>
      <c r="Q10" s="9">
        <f>IF(L10="", "", "")</f>
        <v>0</v>
      </c>
      <c r="R10" s="9"/>
      <c r="S10" s="9"/>
      <c r="T10" s="9"/>
      <c r="U10" s="9"/>
      <c r="V10" s="9"/>
    </row>
    <row r="11" spans="2:22">
      <c r="B11" s="7">
        <f>'2-定性盤查'!A12</f>
        <v>0</v>
      </c>
      <c r="C11" s="7">
        <f>'2-定性盤查'!B12</f>
        <v>0</v>
      </c>
      <c r="D11" s="7">
        <f>'2-定性盤查'!C12</f>
        <v>0</v>
      </c>
      <c r="E11" s="7">
        <f>'2-定性盤查'!D12</f>
        <v>0</v>
      </c>
      <c r="F11" s="15">
        <v>0.01053</v>
      </c>
      <c r="G11" s="9" t="s">
        <v>494</v>
      </c>
      <c r="H11" s="9"/>
      <c r="I11" s="9" t="s">
        <v>491</v>
      </c>
      <c r="J11" s="15"/>
      <c r="K11" s="9">
        <f>IF(H11="", "", "")</f>
        <v>0</v>
      </c>
      <c r="L11" s="9">
        <f>IF(H11="", "", "")</f>
        <v>0</v>
      </c>
      <c r="M11" s="9">
        <f>IF(H11="", "", "")</f>
        <v>0</v>
      </c>
      <c r="N11" s="15"/>
      <c r="O11" s="9">
        <f>IF(L11="", "", "")</f>
        <v>0</v>
      </c>
      <c r="P11" s="9">
        <f>IF(L11="", "", "")</f>
        <v>0</v>
      </c>
      <c r="Q11" s="9">
        <f>IF(L11="", "", "")</f>
        <v>0</v>
      </c>
      <c r="R11" s="9"/>
      <c r="S11" s="9"/>
      <c r="T11" s="9"/>
      <c r="U11" s="9"/>
      <c r="V11" s="9"/>
    </row>
    <row r="12" spans="2:22">
      <c r="B12" s="7">
        <f>'2-定性盤查'!A13</f>
        <v>0</v>
      </c>
      <c r="C12" s="7">
        <f>'2-定性盤查'!B13</f>
        <v>0</v>
      </c>
      <c r="D12" s="7">
        <f>'2-定性盤查'!C13</f>
        <v>0</v>
      </c>
      <c r="E12" s="7">
        <f>'2-定性盤查'!D13</f>
        <v>0</v>
      </c>
      <c r="F12" s="15">
        <v>3164.33</v>
      </c>
      <c r="G12" s="9" t="s">
        <v>490</v>
      </c>
      <c r="H12" s="9"/>
      <c r="I12" s="9" t="s">
        <v>491</v>
      </c>
      <c r="J12" s="15">
        <v>0.31</v>
      </c>
      <c r="K12" s="9">
        <f>IF(H12="", "", "kgCH₄/tonne")</f>
        <v>0</v>
      </c>
      <c r="L12" s="9">
        <f>IF(H12="", "", "")</f>
        <v>0</v>
      </c>
      <c r="M12" s="9">
        <f>IF(H12="", "", "DEFRA")</f>
        <v>0</v>
      </c>
      <c r="N12" s="15">
        <v>44.12</v>
      </c>
      <c r="O12" s="9">
        <f>IF(L12="", "", "kgN₂O/tonne")</f>
        <v>0</v>
      </c>
      <c r="P12" s="9">
        <f>IF(L12="", "", "")</f>
        <v>0</v>
      </c>
      <c r="Q12" s="9">
        <f>IF(L12="", "", "DEFRA")</f>
        <v>0</v>
      </c>
      <c r="R12" s="9"/>
      <c r="S12" s="9"/>
      <c r="T12" s="9"/>
      <c r="U12" s="9"/>
      <c r="V12" s="9"/>
    </row>
    <row r="13" spans="2:22">
      <c r="B13" s="7">
        <f>'2-定性盤查'!A14</f>
        <v>0</v>
      </c>
      <c r="C13" s="7">
        <f>'2-定性盤查'!B14</f>
        <v>0</v>
      </c>
      <c r="D13" s="7">
        <f>'2-定性盤查'!C14</f>
        <v>0</v>
      </c>
      <c r="E13" s="7">
        <f>'2-定性盤查'!D14</f>
        <v>0</v>
      </c>
      <c r="F13" s="15">
        <v>2935.18</v>
      </c>
      <c r="G13" s="9" t="s">
        <v>490</v>
      </c>
      <c r="H13" s="9" t="s">
        <v>495</v>
      </c>
      <c r="I13" s="9" t="s">
        <v>491</v>
      </c>
      <c r="J13" s="15">
        <v>2.28</v>
      </c>
      <c r="K13" s="9">
        <f>IF(H13="", "", "kgCH₄/tonne")</f>
        <v>0</v>
      </c>
      <c r="L13" s="9">
        <f>IF(H13="", "", "(3) 未進行儀器校正或未進行紀錄彙整者")</f>
        <v>0</v>
      </c>
      <c r="M13" s="9">
        <f>IF(H13="", "", "DEFRA")</f>
        <v>0</v>
      </c>
      <c r="N13" s="15">
        <v>1.83</v>
      </c>
      <c r="O13" s="9">
        <f>IF(L13="", "", "kgN₂O/tonne")</f>
        <v>0</v>
      </c>
      <c r="P13" s="9">
        <f>IF(L13="", "", "(3) 未進行儀器校正或未進行紀錄彙整者")</f>
        <v>0</v>
      </c>
      <c r="Q13" s="9">
        <f>IF(L13="", "", "DEFRA")</f>
        <v>0</v>
      </c>
      <c r="R13" s="9"/>
      <c r="S13" s="9"/>
      <c r="T13" s="9"/>
      <c r="U13" s="9"/>
      <c r="V13" s="9"/>
    </row>
    <row r="14" spans="2:22">
      <c r="B14" s="7">
        <f>'2-定性盤查'!A15</f>
        <v>0</v>
      </c>
      <c r="C14" s="7">
        <f>'2-定性盤查'!B15</f>
        <v>0</v>
      </c>
      <c r="D14" s="7">
        <f>'2-定性盤查'!C15</f>
        <v>0</v>
      </c>
      <c r="E14" s="7">
        <f>'2-定性盤查'!D15</f>
        <v>0</v>
      </c>
      <c r="F14" s="15">
        <v>8.779999999999999</v>
      </c>
      <c r="G14" s="9" t="s">
        <v>496</v>
      </c>
      <c r="H14" s="9"/>
      <c r="I14" s="9" t="s">
        <v>497</v>
      </c>
      <c r="J14" s="15">
        <v>0.00038925</v>
      </c>
      <c r="K14" s="9">
        <f>IF(H14="", "", "kgCH₄/mile")</f>
        <v>0</v>
      </c>
      <c r="L14" s="9">
        <f>IF(H14="", "", "")</f>
        <v>0</v>
      </c>
      <c r="M14" s="9">
        <f>IF(H14="", "", "GHG")</f>
        <v>0</v>
      </c>
      <c r="N14" s="15">
        <v>8.1E-05</v>
      </c>
      <c r="O14" s="9">
        <f>IF(L14="", "", "kgN₂O/mile")</f>
        <v>0</v>
      </c>
      <c r="P14" s="9">
        <f>IF(L14="", "", "")</f>
        <v>0</v>
      </c>
      <c r="Q14" s="9">
        <f>IF(L14="", "", "GHG")</f>
        <v>0</v>
      </c>
      <c r="R14" s="9"/>
      <c r="S14" s="9"/>
      <c r="T14" s="9"/>
      <c r="U14" s="9"/>
      <c r="V14" s="9"/>
    </row>
    <row r="15" spans="2:22">
      <c r="B15" s="7">
        <f>'2-定性盤查'!A16</f>
        <v>0</v>
      </c>
      <c r="C15" s="7">
        <f>'2-定性盤查'!B16</f>
        <v>0</v>
      </c>
      <c r="D15" s="7">
        <f>'2-定性盤查'!C16</f>
        <v>0</v>
      </c>
      <c r="E15" s="7">
        <f>'2-定性盤查'!D16</f>
        <v>0</v>
      </c>
      <c r="F15" s="15">
        <v>8.779999999999999</v>
      </c>
      <c r="G15" s="9" t="s">
        <v>496</v>
      </c>
      <c r="H15" s="9"/>
      <c r="I15" s="9" t="s">
        <v>497</v>
      </c>
      <c r="J15" s="15">
        <v>0.00038925</v>
      </c>
      <c r="K15" s="9">
        <f>IF(H15="", "", "kgCH₄/mile")</f>
        <v>0</v>
      </c>
      <c r="L15" s="9">
        <f>IF(H15="", "", "")</f>
        <v>0</v>
      </c>
      <c r="M15" s="9">
        <f>IF(H15="", "", "GHG")</f>
        <v>0</v>
      </c>
      <c r="N15" s="15">
        <v>8.1E-05</v>
      </c>
      <c r="O15" s="9">
        <f>IF(L15="", "", "kgN₂O/mile")</f>
        <v>0</v>
      </c>
      <c r="P15" s="9">
        <f>IF(L15="", "", "")</f>
        <v>0</v>
      </c>
      <c r="Q15" s="9">
        <f>IF(L15="", "", "GHG")</f>
        <v>0</v>
      </c>
      <c r="R15" s="9"/>
      <c r="S15" s="9"/>
      <c r="T15" s="9"/>
      <c r="U15" s="9"/>
      <c r="V15" s="9"/>
    </row>
    <row r="16" spans="2:22">
      <c r="B16" s="7">
        <f>'2-定性盤查'!A17</f>
        <v>0</v>
      </c>
      <c r="C16" s="7">
        <f>'2-定性盤查'!B17</f>
        <v>0</v>
      </c>
      <c r="D16" s="7">
        <f>'2-定性盤查'!C17</f>
        <v>0</v>
      </c>
      <c r="E16" s="7">
        <f>'2-定性盤查'!D17</f>
        <v>0</v>
      </c>
      <c r="F16" s="15">
        <v>0.21931</v>
      </c>
      <c r="G16" s="9" t="s">
        <v>498</v>
      </c>
      <c r="H16" s="9"/>
      <c r="I16" s="9" t="s">
        <v>491</v>
      </c>
      <c r="J16" s="15">
        <v>0.00032</v>
      </c>
      <c r="K16" s="9">
        <f>IF(H16="", "", "kgCH₄/km")</f>
        <v>0</v>
      </c>
      <c r="L16" s="9">
        <f>IF(H16="", "", "")</f>
        <v>0</v>
      </c>
      <c r="M16" s="9">
        <f>IF(H16="", "", "DEFRA")</f>
        <v>0</v>
      </c>
      <c r="N16" s="15">
        <v>0.00036</v>
      </c>
      <c r="O16" s="9">
        <f>IF(L16="", "", "kgN₂O/km")</f>
        <v>0</v>
      </c>
      <c r="P16" s="9">
        <f>IF(L16="", "", "")</f>
        <v>0</v>
      </c>
      <c r="Q16" s="9">
        <f>IF(L16="", "", "DEFRA")</f>
        <v>0</v>
      </c>
      <c r="R16" s="9"/>
      <c r="S16" s="9"/>
      <c r="T16" s="9"/>
      <c r="U16" s="9"/>
      <c r="V16" s="9"/>
    </row>
    <row r="17" spans="2:22">
      <c r="B17" s="7">
        <f>'2-定性盤查'!A18</f>
        <v>0</v>
      </c>
      <c r="C17" s="7">
        <f>'2-定性盤查'!B18</f>
        <v>0</v>
      </c>
      <c r="D17" s="7">
        <f>'2-定性盤查'!C18</f>
        <v>0</v>
      </c>
      <c r="E17" s="7">
        <f>'2-定性盤查'!D18</f>
        <v>0</v>
      </c>
      <c r="F17" s="15">
        <v>10.21</v>
      </c>
      <c r="G17" s="9" t="s">
        <v>499</v>
      </c>
      <c r="H17" s="9"/>
      <c r="I17" s="9" t="s">
        <v>497</v>
      </c>
      <c r="J17" s="15">
        <v>1.62E-05</v>
      </c>
      <c r="K17" s="9">
        <f>IF(H17="", "", "kgCH₄/gal (US)")</f>
        <v>0</v>
      </c>
      <c r="L17" s="9">
        <f>IF(H17="", "", "")</f>
        <v>0</v>
      </c>
      <c r="M17" s="9">
        <f>IF(H17="", "", "GHG")</f>
        <v>0</v>
      </c>
      <c r="N17" s="15">
        <v>2.43E-05</v>
      </c>
      <c r="O17" s="9">
        <f>IF(L17="", "", "kgN₂O/gal (US)")</f>
        <v>0</v>
      </c>
      <c r="P17" s="9">
        <f>IF(L17="", "", "")</f>
        <v>0</v>
      </c>
      <c r="Q17" s="9">
        <f>IF(L17="", "", "GHG")</f>
        <v>0</v>
      </c>
      <c r="R17" s="9"/>
      <c r="S17" s="9"/>
      <c r="T17" s="9"/>
      <c r="U17" s="9"/>
      <c r="V17" s="9"/>
    </row>
    <row r="18" spans="2:22">
      <c r="B18" s="7">
        <f>'2-定性盤查'!A19</f>
        <v>0</v>
      </c>
      <c r="C18" s="7">
        <f>'2-定性盤查'!B19</f>
        <v>0</v>
      </c>
      <c r="D18" s="7">
        <f>'2-定性盤查'!C19</f>
        <v>0</v>
      </c>
      <c r="E18" s="7">
        <f>'2-定性盤查'!D19</f>
        <v>0</v>
      </c>
      <c r="F18" s="15">
        <v>0.20108</v>
      </c>
      <c r="G18" s="9" t="s">
        <v>498</v>
      </c>
      <c r="H18" s="9"/>
      <c r="I18" s="9" t="s">
        <v>491</v>
      </c>
      <c r="J18" s="15">
        <v>4.14E-06</v>
      </c>
      <c r="K18" s="9">
        <f>IF(H18="", "", "kgCH₄/km")</f>
        <v>0</v>
      </c>
      <c r="L18" s="9">
        <f>IF(H18="", "", "")</f>
        <v>0</v>
      </c>
      <c r="M18" s="9">
        <f>IF(H18="", "", "DEFRA")</f>
        <v>0</v>
      </c>
      <c r="N18" s="15">
        <v>0.00188</v>
      </c>
      <c r="O18" s="9">
        <f>IF(L18="", "", "kgN₂O/km")</f>
        <v>0</v>
      </c>
      <c r="P18" s="9">
        <f>IF(L18="", "", "")</f>
        <v>0</v>
      </c>
      <c r="Q18" s="9">
        <f>IF(L18="", "", "DEFRA")</f>
        <v>0</v>
      </c>
      <c r="R18" s="9"/>
      <c r="S18" s="9"/>
      <c r="T18" s="9"/>
      <c r="U18" s="9"/>
      <c r="V18" s="9"/>
    </row>
    <row r="19" spans="2:22">
      <c r="B19" s="7">
        <f>'2-定性盤查'!A20</f>
        <v>0</v>
      </c>
      <c r="C19" s="7">
        <f>'2-定性盤查'!B20</f>
        <v>0</v>
      </c>
      <c r="D19" s="7">
        <f>'2-定性盤查'!C20</f>
        <v>0</v>
      </c>
      <c r="E19" s="7">
        <f>'2-定性盤查'!D20</f>
        <v>0</v>
      </c>
      <c r="F19" s="15">
        <v>0.16894</v>
      </c>
      <c r="G19" s="9" t="s">
        <v>498</v>
      </c>
      <c r="H19" s="9"/>
      <c r="I19" s="9" t="s">
        <v>491</v>
      </c>
      <c r="J19" s="15">
        <v>4.14E-06</v>
      </c>
      <c r="K19" s="9">
        <f>IF(H19="", "", "kgCH₄/km")</f>
        <v>0</v>
      </c>
      <c r="L19" s="9">
        <f>IF(H19="", "", "")</f>
        <v>0</v>
      </c>
      <c r="M19" s="9">
        <f>IF(H19="", "", "DEFRA")</f>
        <v>0</v>
      </c>
      <c r="N19" s="15">
        <v>0.00188</v>
      </c>
      <c r="O19" s="9">
        <f>IF(L19="", "", "kgN₂O/km")</f>
        <v>0</v>
      </c>
      <c r="P19" s="9">
        <f>IF(L19="", "", "")</f>
        <v>0</v>
      </c>
      <c r="Q19" s="9">
        <f>IF(L19="", "", "DEFRA")</f>
        <v>0</v>
      </c>
      <c r="R19" s="9"/>
      <c r="S19" s="9"/>
      <c r="T19" s="9"/>
      <c r="U19" s="9"/>
      <c r="V19" s="9"/>
    </row>
    <row r="20" spans="2:22">
      <c r="B20" s="7">
        <f>'2-定性盤查'!A21</f>
        <v>0</v>
      </c>
      <c r="C20" s="7">
        <f>'2-定性盤查'!B21</f>
        <v>0</v>
      </c>
      <c r="D20" s="7">
        <f>'2-定性盤查'!C21</f>
        <v>0</v>
      </c>
      <c r="E20" s="7">
        <f>'2-定性盤查'!D21</f>
        <v>0</v>
      </c>
      <c r="F20" s="15">
        <v>0.53683</v>
      </c>
      <c r="G20" s="9" t="s">
        <v>498</v>
      </c>
      <c r="H20" s="9"/>
      <c r="I20" s="9" t="s">
        <v>491</v>
      </c>
      <c r="J20" s="15">
        <v>0.0001</v>
      </c>
      <c r="K20" s="9">
        <f>IF(H20="", "", "kgCH₄/km")</f>
        <v>0</v>
      </c>
      <c r="L20" s="9">
        <f>IF(H20="", "", "")</f>
        <v>0</v>
      </c>
      <c r="M20" s="9">
        <f>IF(H20="", "", "DEFRA")</f>
        <v>0</v>
      </c>
      <c r="N20" s="15">
        <v>0.00598</v>
      </c>
      <c r="O20" s="9">
        <f>IF(L20="", "", "kgN₂O/km")</f>
        <v>0</v>
      </c>
      <c r="P20" s="9">
        <f>IF(L20="", "", "")</f>
        <v>0</v>
      </c>
      <c r="Q20" s="9">
        <f>IF(L20="", "", "DEFRA")</f>
        <v>0</v>
      </c>
      <c r="R20" s="9"/>
      <c r="S20" s="9"/>
      <c r="T20" s="9"/>
      <c r="U20" s="9"/>
      <c r="V20" s="9"/>
    </row>
    <row r="21" spans="2:22">
      <c r="B21" s="7">
        <f>'2-定性盤查'!A22</f>
        <v>0</v>
      </c>
      <c r="C21" s="7">
        <f>'2-定性盤查'!B22</f>
        <v>0</v>
      </c>
      <c r="D21" s="7">
        <f>'2-定性盤查'!C22</f>
        <v>0</v>
      </c>
      <c r="E21" s="7">
        <f>'2-定性盤查'!D22</f>
        <v>0</v>
      </c>
      <c r="F21" s="15">
        <v>10.21</v>
      </c>
      <c r="G21" s="9" t="s">
        <v>499</v>
      </c>
      <c r="H21" s="9" t="s">
        <v>500</v>
      </c>
      <c r="I21" s="9" t="s">
        <v>497</v>
      </c>
      <c r="J21" s="15">
        <v>4.488E-05</v>
      </c>
      <c r="K21" s="9">
        <f>IF(H21="", "", "kgCH₄/gal (US)")</f>
        <v>0</v>
      </c>
      <c r="L21" s="9">
        <f>IF(H21="", "", "(2) 有進行內部校正或經過會計簽證等証明者")</f>
        <v>0</v>
      </c>
      <c r="M21" s="9">
        <f>IF(H21="", "", "GHG")</f>
        <v>0</v>
      </c>
      <c r="N21" s="15">
        <v>4.224E-05</v>
      </c>
      <c r="O21" s="9">
        <f>IF(L21="", "", "kgN₂O/gal (US)")</f>
        <v>0</v>
      </c>
      <c r="P21" s="9">
        <f>IF(L21="", "", "(2) 有進行內部校正或經過會計簽證等証明者")</f>
        <v>0</v>
      </c>
      <c r="Q21" s="9">
        <f>IF(L21="", "", "GHG")</f>
        <v>0</v>
      </c>
      <c r="R21" s="9"/>
      <c r="S21" s="9"/>
      <c r="T21" s="9"/>
      <c r="U21" s="9"/>
      <c r="V21" s="9"/>
    </row>
    <row r="22" spans="2:22">
      <c r="B22" s="7">
        <f>'2-定性盤查'!A23</f>
        <v>0</v>
      </c>
      <c r="C22" s="7">
        <f>'2-定性盤查'!B23</f>
        <v>0</v>
      </c>
      <c r="D22" s="7">
        <f>'2-定性盤查'!C23</f>
        <v>0</v>
      </c>
      <c r="E22" s="7">
        <f>'2-定性盤查'!D23</f>
        <v>0</v>
      </c>
      <c r="F22" s="15">
        <v>1676</v>
      </c>
      <c r="G22" s="9" t="s">
        <v>501</v>
      </c>
      <c r="H22" s="9"/>
      <c r="I22" s="9" t="s">
        <v>502</v>
      </c>
      <c r="J22" s="15">
        <v>0.19</v>
      </c>
      <c r="K22" s="9">
        <f>IF(H22="", "", "gCH₄/short tons")</f>
        <v>0</v>
      </c>
      <c r="L22" s="9">
        <f>IF(H22="", "", "")</f>
        <v>0</v>
      </c>
      <c r="M22" s="9">
        <f>IF(H22="", "", "EPA(US)")</f>
        <v>0</v>
      </c>
      <c r="N22" s="15">
        <v>0.028</v>
      </c>
      <c r="O22" s="9">
        <f>IF(L22="", "", "gN₂O/short tons")</f>
        <v>0</v>
      </c>
      <c r="P22" s="9">
        <f>IF(L22="", "", "")</f>
        <v>0</v>
      </c>
      <c r="Q22" s="9">
        <f>IF(L22="", "", "EPA(US)")</f>
        <v>0</v>
      </c>
      <c r="R22" s="9"/>
      <c r="S22" s="9"/>
      <c r="T22" s="9"/>
      <c r="U22" s="9"/>
      <c r="V22" s="9"/>
    </row>
    <row r="23" spans="2:22">
      <c r="B23" s="7">
        <f>'2-定性盤查'!A24</f>
        <v>0</v>
      </c>
      <c r="C23" s="7">
        <f>'2-定性盤查'!B24</f>
        <v>0</v>
      </c>
      <c r="D23" s="7">
        <f>'2-定性盤查'!C24</f>
        <v>0</v>
      </c>
      <c r="E23" s="7">
        <f>'2-定性盤查'!D24</f>
        <v>0</v>
      </c>
      <c r="F23" s="15">
        <v>3149.67</v>
      </c>
      <c r="G23" s="9" t="s">
        <v>490</v>
      </c>
      <c r="H23" s="9"/>
      <c r="I23" s="9" t="s">
        <v>491</v>
      </c>
      <c r="J23" s="15">
        <v>7.5</v>
      </c>
      <c r="K23" s="9">
        <f>IF(H23="", "", "kgCH₄/tonne")</f>
        <v>0</v>
      </c>
      <c r="L23" s="9">
        <f>IF(H23="", "", "")</f>
        <v>0</v>
      </c>
      <c r="M23" s="9">
        <f>IF(H23="", "", "DEFRA")</f>
        <v>0</v>
      </c>
      <c r="N23" s="15">
        <v>7.84</v>
      </c>
      <c r="O23" s="9">
        <f>IF(L23="", "", "kgN₂O/tonne")</f>
        <v>0</v>
      </c>
      <c r="P23" s="9">
        <f>IF(L23="", "", "")</f>
        <v>0</v>
      </c>
      <c r="Q23" s="9">
        <f>IF(L23="", "", "DEFRA")</f>
        <v>0</v>
      </c>
      <c r="R23" s="9"/>
      <c r="S23" s="9"/>
      <c r="T23" s="9"/>
      <c r="U23" s="9"/>
      <c r="V23" s="9"/>
    </row>
    <row r="24" spans="2:22">
      <c r="B24" s="7">
        <f>'2-定性盤查'!A25</f>
        <v>0</v>
      </c>
      <c r="C24" s="7">
        <f>'2-定性盤查'!B25</f>
        <v>0</v>
      </c>
      <c r="D24" s="7">
        <f>'2-定性盤查'!C25</f>
        <v>0</v>
      </c>
      <c r="E24" s="7">
        <f>'2-定性盤查'!D25</f>
        <v>0</v>
      </c>
      <c r="F24" s="15">
        <v>0.009010000000000001</v>
      </c>
      <c r="G24" s="9" t="s">
        <v>492</v>
      </c>
      <c r="H24" s="9"/>
      <c r="I24" s="9" t="s">
        <v>491</v>
      </c>
      <c r="J24" s="15"/>
      <c r="K24" s="9">
        <f>IF(H24="", "", "")</f>
        <v>0</v>
      </c>
      <c r="L24" s="9">
        <f>IF(H24="", "", "")</f>
        <v>0</v>
      </c>
      <c r="M24" s="9">
        <f>IF(H24="", "", "")</f>
        <v>0</v>
      </c>
      <c r="N24" s="15"/>
      <c r="O24" s="9">
        <f>IF(L24="", "", "")</f>
        <v>0</v>
      </c>
      <c r="P24" s="9">
        <f>IF(L24="", "", "")</f>
        <v>0</v>
      </c>
      <c r="Q24" s="9">
        <f>IF(L24="", "", "")</f>
        <v>0</v>
      </c>
      <c r="R24" s="9"/>
      <c r="S24" s="9"/>
      <c r="T24" s="9"/>
      <c r="U24" s="9"/>
      <c r="V24" s="9"/>
    </row>
    <row r="25" spans="2:22">
      <c r="B25" s="7">
        <f>'2-定性盤查'!A26</f>
        <v>0</v>
      </c>
      <c r="C25" s="7">
        <f>'2-定性盤查'!B26</f>
        <v>0</v>
      </c>
      <c r="D25" s="7">
        <f>'2-定性盤查'!C26</f>
        <v>0</v>
      </c>
      <c r="E25" s="7">
        <f>'2-定性盤查'!D26</f>
        <v>0</v>
      </c>
      <c r="F25" s="15">
        <v>53.06</v>
      </c>
      <c r="G25" s="9" t="s">
        <v>503</v>
      </c>
      <c r="H25" s="9"/>
      <c r="I25" s="9" t="s">
        <v>497</v>
      </c>
      <c r="J25" s="15">
        <v>0.001</v>
      </c>
      <c r="K25" s="9">
        <f>IF(H25="", "", "kgCH₄/mmBtu")</f>
        <v>0</v>
      </c>
      <c r="L25" s="9">
        <f>IF(H25="", "", "")</f>
        <v>0</v>
      </c>
      <c r="M25" s="9">
        <f>IF(H25="", "", "GHG")</f>
        <v>0</v>
      </c>
      <c r="N25" s="15">
        <v>0.0001</v>
      </c>
      <c r="O25" s="9">
        <f>IF(L25="", "", "kgN₂O/mmBtu")</f>
        <v>0</v>
      </c>
      <c r="P25" s="9">
        <f>IF(L25="", "", "")</f>
        <v>0</v>
      </c>
      <c r="Q25" s="9">
        <f>IF(L25="", "", "GHG")</f>
        <v>0</v>
      </c>
      <c r="R25" s="9"/>
      <c r="S25" s="9"/>
      <c r="T25" s="9"/>
      <c r="U25" s="9"/>
      <c r="V25" s="9"/>
    </row>
    <row r="26" spans="2:22">
      <c r="B26" s="7">
        <f>'2-定性盤查'!A27</f>
        <v>0</v>
      </c>
      <c r="C26" s="7">
        <f>'2-定性盤查'!B27</f>
        <v>0</v>
      </c>
      <c r="D26" s="7">
        <f>'2-定性盤查'!C27</f>
        <v>0</v>
      </c>
      <c r="E26" s="7">
        <f>'2-定性盤查'!D27</f>
        <v>0</v>
      </c>
      <c r="F26" s="15">
        <v>5</v>
      </c>
      <c r="G26" s="9" t="s">
        <v>504</v>
      </c>
      <c r="H26" s="9"/>
      <c r="I26" s="9" t="s">
        <v>505</v>
      </c>
      <c r="J26" s="15"/>
      <c r="K26" s="9">
        <f>IF(H26="", "", "")</f>
        <v>0</v>
      </c>
      <c r="L26" s="9">
        <f>IF(H26="", "", "")</f>
        <v>0</v>
      </c>
      <c r="M26" s="9">
        <f>IF(H26="", "", "")</f>
        <v>0</v>
      </c>
      <c r="N26" s="15"/>
      <c r="O26" s="9">
        <f>IF(L26="", "", "")</f>
        <v>0</v>
      </c>
      <c r="P26" s="9">
        <f>IF(L26="", "", "")</f>
        <v>0</v>
      </c>
      <c r="Q26" s="9">
        <f>IF(L26="", "", "")</f>
        <v>0</v>
      </c>
      <c r="R26" s="9"/>
      <c r="S26" s="9"/>
      <c r="T26" s="9"/>
      <c r="U26" s="9"/>
      <c r="V26" s="9"/>
    </row>
    <row r="27" spans="2:22">
      <c r="B27" s="7">
        <f>'2-定性盤查'!A28</f>
        <v>0</v>
      </c>
      <c r="C27" s="7">
        <f>'2-定性盤查'!B28</f>
        <v>0</v>
      </c>
      <c r="D27" s="7">
        <f>'2-定性盤查'!C28</f>
        <v>0</v>
      </c>
      <c r="E27" s="7">
        <f>'2-定性盤查'!D28</f>
        <v>0</v>
      </c>
      <c r="F27" s="15">
        <v>1</v>
      </c>
      <c r="G27" s="9" t="s">
        <v>506</v>
      </c>
      <c r="H27" s="9"/>
      <c r="I27" s="9" t="s">
        <v>497</v>
      </c>
      <c r="J27" s="15"/>
      <c r="K27" s="9"/>
      <c r="L27" s="9"/>
      <c r="M27" s="9"/>
      <c r="N27" s="15"/>
      <c r="O27" s="9"/>
      <c r="P27" s="9"/>
      <c r="Q27" s="9"/>
      <c r="R27" s="9"/>
      <c r="S27" s="9"/>
      <c r="T27" s="9"/>
      <c r="U27" s="9"/>
      <c r="V27" s="9"/>
    </row>
    <row r="28" spans="2:22">
      <c r="B28" s="7">
        <f>'2-定性盤查'!A29</f>
        <v>0</v>
      </c>
      <c r="C28" s="7">
        <f>'2-定性盤查'!B29</f>
        <v>0</v>
      </c>
      <c r="D28" s="7">
        <f>'2-定性盤查'!C29</f>
        <v>0</v>
      </c>
      <c r="E28" s="7">
        <f>'2-定性盤查'!D29</f>
        <v>0</v>
      </c>
      <c r="F28" s="15">
        <v>1</v>
      </c>
      <c r="G28" s="9" t="s">
        <v>506</v>
      </c>
      <c r="H28" s="9"/>
      <c r="I28" s="9" t="s">
        <v>491</v>
      </c>
      <c r="J28" s="15"/>
      <c r="K28" s="9"/>
      <c r="L28" s="9"/>
      <c r="M28" s="9"/>
      <c r="N28" s="15"/>
      <c r="O28" s="9"/>
      <c r="P28" s="9"/>
      <c r="Q28" s="9"/>
      <c r="R28" s="9"/>
      <c r="S28" s="9"/>
      <c r="T28" s="9"/>
      <c r="U28" s="9"/>
      <c r="V28" s="9"/>
    </row>
    <row r="29" spans="2:22">
      <c r="B29" s="7">
        <f>'2-定性盤查'!A30</f>
        <v>0</v>
      </c>
      <c r="C29" s="7">
        <f>'2-定性盤查'!B30</f>
        <v>0</v>
      </c>
      <c r="D29" s="7">
        <f>'2-定性盤查'!C30</f>
        <v>0</v>
      </c>
      <c r="E29" s="7">
        <f>'2-定性盤查'!D30</f>
        <v>0</v>
      </c>
      <c r="F29" s="15">
        <v>1</v>
      </c>
      <c r="G29" s="9" t="s">
        <v>506</v>
      </c>
      <c r="H29" s="9"/>
      <c r="I29" s="9" t="s">
        <v>497</v>
      </c>
      <c r="J29" s="15"/>
      <c r="K29" s="9"/>
      <c r="L29" s="9"/>
      <c r="M29" s="9"/>
      <c r="N29" s="15"/>
      <c r="O29" s="9"/>
      <c r="P29" s="9"/>
      <c r="Q29" s="9"/>
      <c r="R29" s="9"/>
      <c r="S29" s="9"/>
      <c r="T29" s="9"/>
      <c r="U29" s="9"/>
      <c r="V29" s="9"/>
    </row>
    <row r="30" spans="2:22">
      <c r="B30" s="7">
        <f>'2-定性盤查'!A31</f>
        <v>0</v>
      </c>
      <c r="C30" s="7">
        <f>'2-定性盤查'!B31</f>
        <v>0</v>
      </c>
      <c r="D30" s="7">
        <f>'2-定性盤查'!C31</f>
        <v>0</v>
      </c>
      <c r="E30" s="7">
        <f>'2-定性盤查'!D31</f>
        <v>0</v>
      </c>
      <c r="F30" s="15">
        <v>1</v>
      </c>
      <c r="G30" s="9" t="s">
        <v>504</v>
      </c>
      <c r="H30" s="9"/>
      <c r="I30" s="9" t="s">
        <v>505</v>
      </c>
      <c r="J30" s="15"/>
      <c r="K30" s="9"/>
      <c r="L30" s="9"/>
      <c r="M30" s="9"/>
      <c r="N30" s="15"/>
      <c r="O30" s="9"/>
      <c r="P30" s="9"/>
      <c r="Q30" s="9"/>
      <c r="R30" s="9"/>
      <c r="S30" s="9"/>
      <c r="T30" s="9"/>
      <c r="U30" s="9"/>
      <c r="V30" s="9"/>
    </row>
    <row r="31" spans="2:22">
      <c r="B31" s="7">
        <f>'2-定性盤查'!A32</f>
        <v>0</v>
      </c>
      <c r="C31" s="7">
        <f>'2-定性盤查'!B32</f>
        <v>0</v>
      </c>
      <c r="D31" s="7">
        <f>'2-定性盤查'!C32</f>
        <v>0</v>
      </c>
      <c r="E31" s="7">
        <f>'2-定性盤查'!D32</f>
        <v>0</v>
      </c>
      <c r="F31" s="15">
        <v>1</v>
      </c>
      <c r="G31" s="9" t="s">
        <v>506</v>
      </c>
      <c r="H31" s="9"/>
      <c r="I31" s="9" t="s">
        <v>497</v>
      </c>
      <c r="J31" s="15"/>
      <c r="K31" s="9"/>
      <c r="L31" s="9"/>
      <c r="M31" s="9"/>
      <c r="N31" s="15"/>
      <c r="O31" s="9"/>
      <c r="P31" s="9"/>
      <c r="Q31" s="9"/>
      <c r="R31" s="9"/>
      <c r="S31" s="9"/>
      <c r="T31" s="9"/>
      <c r="U31" s="9"/>
      <c r="V31" s="9"/>
    </row>
    <row r="32" spans="2:22">
      <c r="B32" s="7">
        <f>'2-定性盤查'!A33</f>
        <v>0</v>
      </c>
      <c r="C32" s="7">
        <f>'2-定性盤查'!B33</f>
        <v>0</v>
      </c>
      <c r="D32" s="7">
        <f>'2-定性盤查'!C33</f>
        <v>0</v>
      </c>
      <c r="E32" s="7">
        <f>'2-定性盤查'!D33</f>
        <v>0</v>
      </c>
      <c r="F32" s="15">
        <v>1</v>
      </c>
      <c r="G32" s="9" t="s">
        <v>504</v>
      </c>
      <c r="H32" s="9"/>
      <c r="I32" s="9" t="s">
        <v>505</v>
      </c>
      <c r="J32" s="15"/>
      <c r="K32" s="9"/>
      <c r="L32" s="9"/>
      <c r="M32" s="9"/>
      <c r="N32" s="15"/>
      <c r="O32" s="9"/>
      <c r="P32" s="9"/>
      <c r="Q32" s="9"/>
      <c r="R32" s="9"/>
      <c r="S32" s="9"/>
      <c r="T32" s="9"/>
      <c r="U32" s="9"/>
      <c r="V32" s="9"/>
    </row>
    <row r="33" spans="2:22">
      <c r="B33" s="7">
        <f>'2-定性盤查'!A34</f>
        <v>0</v>
      </c>
      <c r="C33" s="7">
        <f>'2-定性盤查'!B34</f>
        <v>0</v>
      </c>
      <c r="D33" s="7">
        <f>'2-定性盤查'!C34</f>
        <v>0</v>
      </c>
      <c r="E33" s="7">
        <f>'2-定性盤查'!D34</f>
        <v>0</v>
      </c>
      <c r="F33" s="15">
        <v>1</v>
      </c>
      <c r="G33" s="9" t="s">
        <v>504</v>
      </c>
      <c r="H33" s="9"/>
      <c r="I33" s="9" t="s">
        <v>505</v>
      </c>
      <c r="J33" s="15"/>
      <c r="K33" s="9"/>
      <c r="L33" s="9"/>
      <c r="M33" s="9"/>
      <c r="N33" s="15"/>
      <c r="O33" s="9"/>
      <c r="P33" s="9"/>
      <c r="Q33" s="9"/>
      <c r="R33" s="9"/>
      <c r="S33" s="9"/>
      <c r="T33" s="9"/>
      <c r="U33" s="9"/>
      <c r="V33" s="9"/>
    </row>
    <row r="34" spans="2:22">
      <c r="B34" s="7">
        <f>'2-定性盤查'!A35</f>
        <v>0</v>
      </c>
      <c r="C34" s="7">
        <f>'2-定性盤查'!B35</f>
        <v>0</v>
      </c>
      <c r="D34" s="7">
        <f>'2-定性盤查'!C35</f>
        <v>0</v>
      </c>
      <c r="E34" s="7">
        <f>'2-定性盤查'!D35</f>
        <v>0</v>
      </c>
      <c r="F34" s="15">
        <v>1</v>
      </c>
      <c r="G34" s="9" t="s">
        <v>504</v>
      </c>
      <c r="H34" s="9"/>
      <c r="I34" s="9" t="s">
        <v>505</v>
      </c>
      <c r="J34" s="15"/>
      <c r="K34" s="9"/>
      <c r="L34" s="9"/>
      <c r="M34" s="9"/>
      <c r="N34" s="15"/>
      <c r="O34" s="9"/>
      <c r="P34" s="9"/>
      <c r="Q34" s="9"/>
      <c r="R34" s="9"/>
      <c r="S34" s="9"/>
      <c r="T34" s="9"/>
      <c r="U34" s="9"/>
      <c r="V34" s="9"/>
    </row>
    <row r="35" spans="2:22">
      <c r="B35" s="7">
        <f>'2-定性盤查'!A36</f>
        <v>0</v>
      </c>
      <c r="C35" s="7">
        <f>'2-定性盤查'!B36</f>
        <v>0</v>
      </c>
      <c r="D35" s="7">
        <f>'2-定性盤查'!C36</f>
        <v>0</v>
      </c>
      <c r="E35" s="7">
        <f>'2-定性盤查'!D36</f>
        <v>0</v>
      </c>
      <c r="F35" s="15">
        <v>1</v>
      </c>
      <c r="G35" s="9" t="s">
        <v>507</v>
      </c>
      <c r="H35" s="9"/>
      <c r="I35" s="9" t="s">
        <v>502</v>
      </c>
      <c r="J35" s="15"/>
      <c r="K35" s="9"/>
      <c r="L35" s="9"/>
      <c r="M35" s="9"/>
      <c r="N35" s="15"/>
      <c r="O35" s="9"/>
      <c r="P35" s="9"/>
      <c r="Q35" s="9"/>
      <c r="R35" s="9"/>
      <c r="S35" s="9"/>
      <c r="T35" s="9"/>
      <c r="U35" s="9"/>
      <c r="V35" s="9"/>
    </row>
    <row r="36" spans="2:22">
      <c r="B36" s="7">
        <f>'2-定性盤查'!A37</f>
        <v>0</v>
      </c>
      <c r="C36" s="7">
        <f>'2-定性盤查'!B37</f>
        <v>0</v>
      </c>
      <c r="D36" s="7">
        <f>'2-定性盤查'!C37</f>
        <v>0</v>
      </c>
      <c r="E36" s="7">
        <f>'2-定性盤查'!D37</f>
        <v>0</v>
      </c>
      <c r="F36" s="15">
        <v>1</v>
      </c>
      <c r="G36" s="9" t="s">
        <v>507</v>
      </c>
      <c r="H36" s="9"/>
      <c r="I36" s="9" t="s">
        <v>502</v>
      </c>
      <c r="J36" s="15"/>
      <c r="K36" s="9"/>
      <c r="L36" s="9"/>
      <c r="M36" s="9"/>
      <c r="N36" s="15"/>
      <c r="O36" s="9"/>
      <c r="P36" s="9"/>
      <c r="Q36" s="9"/>
      <c r="R36" s="9"/>
      <c r="S36" s="9"/>
      <c r="T36" s="9"/>
      <c r="U36" s="9"/>
      <c r="V36" s="9"/>
    </row>
    <row r="37" spans="2:22">
      <c r="B37" s="7">
        <f>'2-定性盤查'!A38</f>
        <v>0</v>
      </c>
      <c r="C37" s="7">
        <f>'2-定性盤查'!B38</f>
        <v>0</v>
      </c>
      <c r="D37" s="7">
        <f>'2-定性盤查'!C38</f>
        <v>0</v>
      </c>
      <c r="E37" s="7">
        <f>'2-定性盤查'!D38</f>
        <v>0</v>
      </c>
      <c r="F37" s="15">
        <v>1</v>
      </c>
      <c r="G37" s="9" t="s">
        <v>508</v>
      </c>
      <c r="H37" s="9"/>
      <c r="I37" s="9" t="s">
        <v>502</v>
      </c>
      <c r="J37" s="15"/>
      <c r="K37" s="9"/>
      <c r="L37" s="9"/>
      <c r="M37" s="9"/>
      <c r="N37" s="15"/>
      <c r="O37" s="9"/>
      <c r="P37" s="9"/>
      <c r="Q37" s="9"/>
      <c r="R37" s="9"/>
      <c r="S37" s="9"/>
      <c r="T37" s="9"/>
      <c r="U37" s="9"/>
      <c r="V37" s="9"/>
    </row>
    <row r="38" spans="2:22">
      <c r="B38" s="7">
        <f>'2-定性盤查'!A39</f>
        <v>0</v>
      </c>
      <c r="C38" s="7">
        <f>'2-定性盤查'!B39</f>
        <v>0</v>
      </c>
      <c r="D38" s="7">
        <f>'2-定性盤查'!C39</f>
        <v>0</v>
      </c>
      <c r="E38" s="7">
        <f>'2-定性盤查'!D39</f>
        <v>0</v>
      </c>
      <c r="F38" s="15">
        <v>1</v>
      </c>
      <c r="G38" s="9" t="s">
        <v>509</v>
      </c>
      <c r="H38" s="9"/>
      <c r="I38" s="9" t="s">
        <v>502</v>
      </c>
      <c r="J38" s="15"/>
      <c r="K38" s="9"/>
      <c r="L38" s="9"/>
      <c r="M38" s="9"/>
      <c r="N38" s="15"/>
      <c r="O38" s="9"/>
      <c r="P38" s="9"/>
      <c r="Q38" s="9"/>
      <c r="R38" s="9"/>
      <c r="S38" s="9"/>
      <c r="T38" s="9"/>
      <c r="U38" s="9"/>
      <c r="V38" s="9"/>
    </row>
    <row r="39" spans="2:22">
      <c r="B39" s="7">
        <f>'2-定性盤查'!A40</f>
        <v>0</v>
      </c>
      <c r="C39" s="7">
        <f>'2-定性盤查'!B40</f>
        <v>0</v>
      </c>
      <c r="D39" s="7">
        <f>'2-定性盤查'!C40</f>
        <v>0</v>
      </c>
      <c r="E39" s="7">
        <f>'2-定性盤查'!D40</f>
        <v>0</v>
      </c>
      <c r="F39" s="15">
        <v>1</v>
      </c>
      <c r="G39" s="9" t="s">
        <v>508</v>
      </c>
      <c r="H39" s="9"/>
      <c r="I39" s="9" t="s">
        <v>502</v>
      </c>
      <c r="J39" s="15"/>
      <c r="K39" s="9"/>
      <c r="L39" s="9"/>
      <c r="M39" s="9"/>
      <c r="N39" s="15"/>
      <c r="O39" s="9"/>
      <c r="P39" s="9"/>
      <c r="Q39" s="9"/>
      <c r="R39" s="9"/>
      <c r="S39" s="9"/>
      <c r="T39" s="9"/>
      <c r="U39" s="9"/>
      <c r="V39" s="9"/>
    </row>
    <row r="40" spans="2:22">
      <c r="B40" s="7">
        <f>'2-定性盤查'!A41</f>
        <v>0</v>
      </c>
      <c r="C40" s="7">
        <f>'2-定性盤查'!B41</f>
        <v>0</v>
      </c>
      <c r="D40" s="7">
        <f>'2-定性盤查'!C41</f>
        <v>0</v>
      </c>
      <c r="E40" s="7">
        <f>'2-定性盤查'!D41</f>
        <v>0</v>
      </c>
      <c r="F40" s="15">
        <v>1</v>
      </c>
      <c r="G40" s="9" t="s">
        <v>506</v>
      </c>
      <c r="H40" s="9"/>
      <c r="I40" s="9" t="s">
        <v>491</v>
      </c>
      <c r="J40" s="15"/>
      <c r="K40" s="9"/>
      <c r="L40" s="9"/>
      <c r="M40" s="9"/>
      <c r="N40" s="15"/>
      <c r="O40" s="9"/>
      <c r="P40" s="9"/>
      <c r="Q40" s="9"/>
      <c r="R40" s="9"/>
      <c r="S40" s="9"/>
      <c r="T40" s="9"/>
      <c r="U40" s="9"/>
      <c r="V40" s="9"/>
    </row>
    <row r="41" spans="2:22">
      <c r="B41" s="7">
        <f>'2-定性盤查'!A42</f>
        <v>0</v>
      </c>
      <c r="C41" s="7">
        <f>'2-定性盤查'!B42</f>
        <v>0</v>
      </c>
      <c r="D41" s="7">
        <f>'2-定性盤查'!C42</f>
        <v>0</v>
      </c>
      <c r="E41" s="7">
        <f>'2-定性盤查'!D42</f>
        <v>0</v>
      </c>
      <c r="F41" s="15">
        <v>1</v>
      </c>
      <c r="G41" s="9" t="s">
        <v>510</v>
      </c>
      <c r="H41" s="9"/>
      <c r="I41" s="9" t="s">
        <v>502</v>
      </c>
      <c r="J41" s="15"/>
      <c r="K41" s="9" t="s">
        <v>511</v>
      </c>
      <c r="L41" s="9"/>
      <c r="M41" s="9" t="s">
        <v>502</v>
      </c>
      <c r="N41" s="15"/>
      <c r="O41" s="9"/>
      <c r="P41" s="9"/>
      <c r="Q41" s="9"/>
      <c r="R41" s="9"/>
      <c r="S41" s="9"/>
      <c r="T41" s="9"/>
      <c r="U41" s="9"/>
      <c r="V41" s="9"/>
    </row>
    <row r="42" spans="2:22">
      <c r="B42" s="7">
        <f>'2-定性盤查'!A43</f>
        <v>0</v>
      </c>
      <c r="C42" s="7">
        <f>'2-定性盤查'!B43</f>
        <v>0</v>
      </c>
      <c r="D42" s="7">
        <f>'2-定性盤查'!C43</f>
        <v>0</v>
      </c>
      <c r="E42" s="7">
        <f>'2-定性盤查'!D43</f>
        <v>0</v>
      </c>
      <c r="F42" s="15">
        <v>1</v>
      </c>
      <c r="G42" s="9" t="s">
        <v>507</v>
      </c>
      <c r="H42" s="9"/>
      <c r="I42" s="9" t="s">
        <v>502</v>
      </c>
      <c r="J42" s="15"/>
      <c r="K42" s="9" t="s">
        <v>512</v>
      </c>
      <c r="L42" s="9"/>
      <c r="M42" s="9" t="s">
        <v>502</v>
      </c>
      <c r="N42" s="15"/>
      <c r="O42" s="9"/>
      <c r="P42" s="9"/>
      <c r="Q42" s="9"/>
      <c r="R42" s="9"/>
      <c r="S42" s="9"/>
      <c r="T42" s="9"/>
      <c r="U42" s="9"/>
      <c r="V42" s="9"/>
    </row>
    <row r="43" spans="2:22">
      <c r="B43" s="7">
        <f>'2-定性盤查'!A44</f>
        <v>0</v>
      </c>
      <c r="C43" s="7">
        <f>'2-定性盤查'!B44</f>
        <v>0</v>
      </c>
      <c r="D43" s="7">
        <f>'2-定性盤查'!C44</f>
        <v>0</v>
      </c>
      <c r="E43" s="7">
        <f>'2-定性盤查'!D44</f>
        <v>0</v>
      </c>
      <c r="F43" s="15">
        <v>1</v>
      </c>
      <c r="G43" s="9" t="s">
        <v>513</v>
      </c>
      <c r="H43" s="9"/>
      <c r="I43" s="9" t="s">
        <v>502</v>
      </c>
      <c r="J43" s="15"/>
      <c r="K43" s="9" t="s">
        <v>514</v>
      </c>
      <c r="L43" s="9"/>
      <c r="M43" s="9" t="s">
        <v>502</v>
      </c>
      <c r="N43" s="15"/>
      <c r="O43" s="9"/>
      <c r="P43" s="9"/>
      <c r="Q43" s="9"/>
      <c r="R43" s="9"/>
      <c r="S43" s="9"/>
      <c r="T43" s="9"/>
      <c r="U43" s="9"/>
      <c r="V43" s="9"/>
    </row>
    <row r="44" spans="2:22">
      <c r="B44" s="7">
        <f>'2-定性盤查'!A45</f>
        <v>0</v>
      </c>
      <c r="C44" s="7">
        <f>'2-定性盤查'!B45</f>
        <v>0</v>
      </c>
      <c r="D44" s="7">
        <f>'2-定性盤查'!C45</f>
        <v>0</v>
      </c>
      <c r="E44" s="7">
        <f>'2-定性盤查'!D45</f>
        <v>0</v>
      </c>
      <c r="F44" s="15">
        <v>1</v>
      </c>
      <c r="G44" s="9" t="s">
        <v>506</v>
      </c>
      <c r="H44" s="9"/>
      <c r="I44" s="9" t="s">
        <v>491</v>
      </c>
      <c r="J44" s="15"/>
      <c r="K44" s="9"/>
      <c r="L44" s="9"/>
      <c r="M44" s="9"/>
      <c r="N44" s="15"/>
      <c r="O44" s="9"/>
      <c r="P44" s="9"/>
      <c r="Q44" s="9"/>
      <c r="R44" s="9"/>
      <c r="S44" s="9"/>
      <c r="T44" s="9"/>
      <c r="U44" s="9"/>
      <c r="V44" s="9"/>
    </row>
    <row r="45" spans="2:22">
      <c r="B45" s="7">
        <f>'2-定性盤查'!A46</f>
        <v>0</v>
      </c>
      <c r="C45" s="7">
        <f>'2-定性盤查'!B46</f>
        <v>0</v>
      </c>
      <c r="D45" s="7">
        <f>'2-定性盤查'!C46</f>
        <v>0</v>
      </c>
      <c r="E45" s="7">
        <f>'2-定性盤查'!D46</f>
        <v>0</v>
      </c>
      <c r="F45" s="15">
        <v>1</v>
      </c>
      <c r="G45" s="9" t="s">
        <v>506</v>
      </c>
      <c r="H45" s="9"/>
      <c r="I45" s="9" t="s">
        <v>491</v>
      </c>
      <c r="J45" s="15"/>
      <c r="K45" s="9"/>
      <c r="L45" s="9"/>
      <c r="M45" s="9"/>
      <c r="N45" s="15"/>
      <c r="O45" s="9"/>
      <c r="P45" s="9"/>
      <c r="Q45" s="9"/>
      <c r="R45" s="9"/>
      <c r="S45" s="9"/>
      <c r="T45" s="9"/>
      <c r="U45" s="9"/>
      <c r="V45" s="9"/>
    </row>
    <row r="46" spans="2:22">
      <c r="B46" s="7">
        <f>'2-定性盤查'!A47</f>
        <v>0</v>
      </c>
      <c r="C46" s="7">
        <f>'2-定性盤查'!B47</f>
        <v>0</v>
      </c>
      <c r="D46" s="7">
        <f>'2-定性盤查'!C47</f>
        <v>0</v>
      </c>
      <c r="E46" s="7">
        <f>'2-定性盤查'!D47</f>
        <v>0</v>
      </c>
      <c r="F46" s="15">
        <v>4</v>
      </c>
      <c r="G46" s="9" t="s">
        <v>515</v>
      </c>
      <c r="H46" s="9"/>
      <c r="I46" s="9" t="s">
        <v>505</v>
      </c>
      <c r="J46" s="15"/>
      <c r="K46" s="9">
        <f>IF(H46="", "", "")</f>
        <v>0</v>
      </c>
      <c r="L46" s="9">
        <f>IF(H46="", "", "")</f>
        <v>0</v>
      </c>
      <c r="M46" s="9">
        <f>IF(H46="", "", "")</f>
        <v>0</v>
      </c>
      <c r="N46" s="15"/>
      <c r="O46" s="9">
        <f>IF(L46="", "", "")</f>
        <v>0</v>
      </c>
      <c r="P46" s="9">
        <f>IF(L46="", "", "")</f>
        <v>0</v>
      </c>
      <c r="Q46" s="9">
        <f>IF(L46="", "", "")</f>
        <v>0</v>
      </c>
      <c r="R46" s="9"/>
      <c r="S46" s="9"/>
      <c r="T46" s="9"/>
      <c r="U46" s="9"/>
      <c r="V46" s="9"/>
    </row>
    <row r="47" spans="2:22">
      <c r="B47" s="7">
        <f>'2-定性盤查'!A48</f>
        <v>0</v>
      </c>
      <c r="C47" s="7">
        <f>'2-定性盤查'!B48</f>
        <v>0</v>
      </c>
      <c r="D47" s="7">
        <f>'2-定性盤查'!C48</f>
        <v>0</v>
      </c>
      <c r="E47" s="7">
        <f>'2-定性盤查'!D48</f>
        <v>0</v>
      </c>
      <c r="F47" s="15">
        <v>111</v>
      </c>
      <c r="G47" s="9" t="s">
        <v>499</v>
      </c>
      <c r="H47" s="9"/>
      <c r="I47" s="9" t="s">
        <v>505</v>
      </c>
      <c r="J47" s="15">
        <v>111</v>
      </c>
      <c r="K47" s="9">
        <f>IF(H47="", "", "/gal (US)")</f>
        <v>0</v>
      </c>
      <c r="L47" s="9">
        <f>IF(H47="", "", "")</f>
        <v>0</v>
      </c>
      <c r="M47" s="9">
        <f>IF(H47="", "", "自定義")</f>
        <v>0</v>
      </c>
      <c r="N47" s="15">
        <v>111</v>
      </c>
      <c r="O47" s="9">
        <f>IF(L47="", "", "/gal (US)")</f>
        <v>0</v>
      </c>
      <c r="P47" s="9">
        <f>IF(L47="", "", "")</f>
        <v>0</v>
      </c>
      <c r="Q47" s="9">
        <f>IF(L47="", "", "自定義")</f>
        <v>0</v>
      </c>
      <c r="R47" s="9"/>
      <c r="S47" s="9"/>
      <c r="T47" s="9"/>
      <c r="U47" s="9"/>
      <c r="V47" s="9"/>
    </row>
    <row r="48" spans="2:22">
      <c r="B48" s="7">
        <f>'2-定性盤查'!A49</f>
        <v>0</v>
      </c>
      <c r="C48" s="7">
        <f>'2-定性盤查'!B49</f>
        <v>0</v>
      </c>
      <c r="D48" s="7">
        <f>'2-定性盤查'!C49</f>
        <v>0</v>
      </c>
      <c r="E48" s="7">
        <f>'2-定性盤查'!D49</f>
        <v>0</v>
      </c>
      <c r="F48" s="15">
        <v>25</v>
      </c>
      <c r="G48" s="9" t="s">
        <v>516</v>
      </c>
      <c r="H48" s="9"/>
      <c r="I48" s="9" t="s">
        <v>517</v>
      </c>
      <c r="J48" s="15"/>
      <c r="K48" s="9">
        <f>IF(H48="", "", "")</f>
        <v>0</v>
      </c>
      <c r="L48" s="9">
        <f>IF(H48="", "", "")</f>
        <v>0</v>
      </c>
      <c r="M48" s="9">
        <f>IF(H48="", "", "")</f>
        <v>0</v>
      </c>
      <c r="N48" s="15"/>
      <c r="O48" s="9">
        <f>IF(L48="", "", "")</f>
        <v>0</v>
      </c>
      <c r="P48" s="9">
        <f>IF(L48="", "", "")</f>
        <v>0</v>
      </c>
      <c r="Q48" s="9">
        <f>IF(L48="", "", "")</f>
        <v>0</v>
      </c>
      <c r="R48" s="9"/>
      <c r="S48" s="9"/>
      <c r="T48" s="9"/>
      <c r="U48" s="9"/>
      <c r="V48" s="9"/>
    </row>
    <row r="49" spans="2:22">
      <c r="B49" s="7">
        <f>'2-定性盤查'!A50</f>
        <v>0</v>
      </c>
      <c r="C49" s="7">
        <f>'2-定性盤查'!B50</f>
        <v>0</v>
      </c>
      <c r="D49" s="7">
        <f>'2-定性盤查'!C50</f>
        <v>0</v>
      </c>
      <c r="E49" s="7">
        <f>'2-定性盤查'!D50</f>
        <v>0</v>
      </c>
      <c r="F49" s="15"/>
      <c r="G49" s="9" t="s">
        <v>518</v>
      </c>
      <c r="H49" s="9"/>
      <c r="I49" s="9" t="s">
        <v>517</v>
      </c>
      <c r="J49" s="15">
        <v>55</v>
      </c>
      <c r="K49" s="9">
        <f>IF(H49="", "", "kgCH₄/head/yr")</f>
        <v>0</v>
      </c>
      <c r="L49" s="9">
        <f>IF(H49="", "", "")</f>
        <v>0</v>
      </c>
      <c r="M49" s="9">
        <f>IF(H49="", "", "IPCC")</f>
        <v>0</v>
      </c>
      <c r="N49" s="15"/>
      <c r="O49" s="9">
        <f>IF(L49="", "", "")</f>
        <v>0</v>
      </c>
      <c r="P49" s="9">
        <f>IF(L49="", "", "")</f>
        <v>0</v>
      </c>
      <c r="Q49" s="9">
        <f>IF(L49="", "", "")</f>
        <v>0</v>
      </c>
      <c r="R49" s="9"/>
      <c r="S49" s="9"/>
      <c r="T49" s="9"/>
      <c r="U49" s="9"/>
      <c r="V49" s="9"/>
    </row>
    <row r="50" spans="2:22">
      <c r="B50" s="7">
        <f>'2-定性盤查'!A51</f>
        <v>0</v>
      </c>
      <c r="C50" s="7">
        <f>'2-定性盤查'!B51</f>
        <v>0</v>
      </c>
      <c r="D50" s="7">
        <f>'2-定性盤查'!C51</f>
        <v>0</v>
      </c>
      <c r="E50" s="7">
        <f>'2-定性盤查'!D51</f>
        <v>0</v>
      </c>
      <c r="F50" s="15">
        <v>1.8</v>
      </c>
      <c r="G50" s="9" t="s">
        <v>519</v>
      </c>
      <c r="H50" s="9"/>
      <c r="I50" s="9" t="s">
        <v>517</v>
      </c>
      <c r="J50" s="15"/>
      <c r="K50" s="9">
        <f>IF(H50="", "", "")</f>
        <v>0</v>
      </c>
      <c r="L50" s="9">
        <f>IF(H50="", "", "")</f>
        <v>0</v>
      </c>
      <c r="M50" s="9">
        <f>IF(H50="", "", "")</f>
        <v>0</v>
      </c>
      <c r="N50" s="15"/>
      <c r="O50" s="9">
        <f>IF(L50="", "", "")</f>
        <v>0</v>
      </c>
      <c r="P50" s="9">
        <f>IF(L50="", "", "")</f>
        <v>0</v>
      </c>
      <c r="Q50" s="9">
        <f>IF(L50="", "", "")</f>
        <v>0</v>
      </c>
      <c r="R50" s="9"/>
      <c r="S50" s="9"/>
      <c r="T50" s="9"/>
      <c r="U50" s="9"/>
      <c r="V50" s="9"/>
    </row>
    <row r="51" spans="2:22">
      <c r="B51" s="7">
        <f>'2-定性盤查'!A52</f>
        <v>0</v>
      </c>
      <c r="C51" s="7">
        <f>'2-定性盤查'!B52</f>
        <v>0</v>
      </c>
      <c r="D51" s="7">
        <f>'2-定性盤查'!C52</f>
        <v>0</v>
      </c>
      <c r="E51" s="7">
        <f>'2-定性盤查'!D52</f>
        <v>0</v>
      </c>
      <c r="F51" s="15">
        <v>5</v>
      </c>
      <c r="G51" s="9" t="s">
        <v>520</v>
      </c>
      <c r="H51" s="9"/>
      <c r="I51" s="9" t="s">
        <v>517</v>
      </c>
      <c r="J51" s="15"/>
      <c r="K51" s="9">
        <f>IF(H51="", "", "")</f>
        <v>0</v>
      </c>
      <c r="L51" s="9">
        <f>IF(H51="", "", "")</f>
        <v>0</v>
      </c>
      <c r="M51" s="9">
        <f>IF(H51="", "", "")</f>
        <v>0</v>
      </c>
      <c r="N51" s="15"/>
      <c r="O51" s="9">
        <f>IF(L51="", "", "")</f>
        <v>0</v>
      </c>
      <c r="P51" s="9">
        <f>IF(L51="", "", "")</f>
        <v>0</v>
      </c>
      <c r="Q51" s="9">
        <f>IF(L51="", "", "")</f>
        <v>0</v>
      </c>
      <c r="R51" s="9"/>
      <c r="S51" s="9"/>
      <c r="T51" s="9"/>
      <c r="U51" s="9"/>
      <c r="V51" s="9"/>
    </row>
    <row r="52" spans="2:22">
      <c r="B52" s="7">
        <f>'2-定性盤查'!A53</f>
        <v>0</v>
      </c>
      <c r="C52" s="7">
        <f>'2-定性盤查'!B53</f>
        <v>0</v>
      </c>
      <c r="D52" s="7">
        <f>'2-定性盤查'!C53</f>
        <v>0</v>
      </c>
      <c r="E52" s="7">
        <f>'2-定性盤查'!D53</f>
        <v>0</v>
      </c>
      <c r="F52" s="15"/>
      <c r="G52" s="9" t="s">
        <v>518</v>
      </c>
      <c r="H52" s="9"/>
      <c r="I52" s="9" t="s">
        <v>517</v>
      </c>
      <c r="J52" s="15">
        <v>31</v>
      </c>
      <c r="K52" s="9">
        <f>IF(H52="", "", "kgCH₄/head/yr")</f>
        <v>0</v>
      </c>
      <c r="L52" s="9">
        <f>IF(H52="", "", "")</f>
        <v>0</v>
      </c>
      <c r="M52" s="9">
        <f>IF(H52="", "", "IPCC")</f>
        <v>0</v>
      </c>
      <c r="N52" s="15"/>
      <c r="O52" s="9">
        <f>IF(L52="", "", "")</f>
        <v>0</v>
      </c>
      <c r="P52" s="9">
        <f>IF(L52="", "", "")</f>
        <v>0</v>
      </c>
      <c r="Q52" s="9">
        <f>IF(L52="", "", "")</f>
        <v>0</v>
      </c>
      <c r="R52" s="9"/>
      <c r="S52" s="9"/>
      <c r="T52" s="9"/>
      <c r="U52" s="9"/>
      <c r="V52" s="9"/>
    </row>
    <row r="53" spans="2:22">
      <c r="B53" s="7">
        <f>'2-定性盤查'!A54</f>
        <v>0</v>
      </c>
      <c r="C53" s="7">
        <f>'2-定性盤查'!B54</f>
        <v>0</v>
      </c>
      <c r="D53" s="7">
        <f>'2-定性盤查'!C54</f>
        <v>0</v>
      </c>
      <c r="E53" s="7">
        <f>'2-定性盤查'!D54</f>
        <v>0</v>
      </c>
      <c r="F53" s="15">
        <v>19.8</v>
      </c>
      <c r="G53" s="9" t="s">
        <v>521</v>
      </c>
      <c r="H53" s="9"/>
      <c r="I53" s="9" t="s">
        <v>517</v>
      </c>
      <c r="J53" s="15"/>
      <c r="K53" s="9">
        <f>IF(H53="", "", "")</f>
        <v>0</v>
      </c>
      <c r="L53" s="9">
        <f>IF(H53="", "", "")</f>
        <v>0</v>
      </c>
      <c r="M53" s="9">
        <f>IF(H53="", "", "")</f>
        <v>0</v>
      </c>
      <c r="N53" s="15"/>
      <c r="O53" s="9">
        <f>IF(L53="", "", "")</f>
        <v>0</v>
      </c>
      <c r="P53" s="9">
        <f>IF(L53="", "", "")</f>
        <v>0</v>
      </c>
      <c r="Q53" s="9">
        <f>IF(L53="", "", "")</f>
        <v>0</v>
      </c>
      <c r="R53" s="9"/>
      <c r="S53" s="9"/>
      <c r="T53" s="9"/>
      <c r="U53" s="9"/>
      <c r="V53" s="9"/>
    </row>
    <row r="54" spans="2:22">
      <c r="B54" s="7">
        <f>'2-定性盤查'!A55</f>
        <v>0</v>
      </c>
      <c r="C54" s="7">
        <f>'2-定性盤查'!B55</f>
        <v>0</v>
      </c>
      <c r="D54" s="7">
        <f>'2-定性盤查'!C55</f>
        <v>0</v>
      </c>
      <c r="E54" s="7">
        <f>'2-定性盤查'!D55</f>
        <v>0</v>
      </c>
      <c r="F54" s="15"/>
      <c r="G54" s="9" t="s">
        <v>518</v>
      </c>
      <c r="H54" s="9"/>
      <c r="I54" s="9" t="s">
        <v>517</v>
      </c>
      <c r="J54" s="15">
        <v>55</v>
      </c>
      <c r="K54" s="9">
        <f>IF(H54="", "", "kgCH₄/head/yr")</f>
        <v>0</v>
      </c>
      <c r="L54" s="9">
        <f>IF(H54="", "", "")</f>
        <v>0</v>
      </c>
      <c r="M54" s="9">
        <f>IF(H54="", "", "IPCC")</f>
        <v>0</v>
      </c>
      <c r="N54" s="15"/>
      <c r="O54" s="9">
        <f>IF(L54="", "", "")</f>
        <v>0</v>
      </c>
      <c r="P54" s="9">
        <f>IF(L54="", "", "")</f>
        <v>0</v>
      </c>
      <c r="Q54" s="9">
        <f>IF(L54="", "", "")</f>
        <v>0</v>
      </c>
      <c r="R54" s="9"/>
      <c r="S54" s="9"/>
      <c r="T54" s="9"/>
      <c r="U54" s="9"/>
      <c r="V54" s="9"/>
    </row>
    <row r="55" spans="2:22">
      <c r="B55" s="7">
        <f>'2-定性盤查'!A56</f>
        <v>0</v>
      </c>
      <c r="C55" s="7">
        <f>'2-定性盤查'!B56</f>
        <v>0</v>
      </c>
      <c r="D55" s="7">
        <f>'2-定性盤查'!C56</f>
        <v>0</v>
      </c>
      <c r="E55" s="7">
        <f>'2-定性盤查'!D56</f>
        <v>0</v>
      </c>
      <c r="F55" s="15">
        <v>2.1</v>
      </c>
      <c r="G55" s="9" t="s">
        <v>519</v>
      </c>
      <c r="H55" s="9"/>
      <c r="I55" s="9" t="s">
        <v>517</v>
      </c>
      <c r="J55" s="15"/>
      <c r="K55" s="9">
        <f>IF(H55="", "", "")</f>
        <v>0</v>
      </c>
      <c r="L55" s="9">
        <f>IF(H55="", "", "")</f>
        <v>0</v>
      </c>
      <c r="M55" s="9">
        <f>IF(H55="", "", "")</f>
        <v>0</v>
      </c>
      <c r="N55" s="15"/>
      <c r="O55" s="9">
        <f>IF(L55="", "", "")</f>
        <v>0</v>
      </c>
      <c r="P55" s="9">
        <f>IF(L55="", "", "")</f>
        <v>0</v>
      </c>
      <c r="Q55" s="9">
        <f>IF(L55="", "", "")</f>
        <v>0</v>
      </c>
      <c r="R55" s="9"/>
      <c r="S55" s="9"/>
      <c r="T55" s="9"/>
      <c r="U55" s="9"/>
      <c r="V55" s="9"/>
    </row>
    <row r="56" spans="2:22">
      <c r="B56" s="7">
        <f>'2-定性盤查'!A57</f>
        <v>0</v>
      </c>
      <c r="C56" s="7">
        <f>'2-定性盤查'!B57</f>
        <v>0</v>
      </c>
      <c r="D56" s="7">
        <f>'2-定性盤查'!C57</f>
        <v>0</v>
      </c>
      <c r="E56" s="7">
        <f>'2-定性盤查'!D57</f>
        <v>0</v>
      </c>
      <c r="F56" s="15"/>
      <c r="G56" s="9" t="s">
        <v>518</v>
      </c>
      <c r="H56" s="9"/>
      <c r="I56" s="9" t="s">
        <v>517</v>
      </c>
      <c r="J56" s="15">
        <v>5</v>
      </c>
      <c r="K56" s="9">
        <f>IF(H56="", "", "kgCH₄/head/yr")</f>
        <v>0</v>
      </c>
      <c r="L56" s="9">
        <f>IF(H56="", "", "")</f>
        <v>0</v>
      </c>
      <c r="M56" s="9">
        <f>IF(H56="", "", "IPCC")</f>
        <v>0</v>
      </c>
      <c r="N56" s="15"/>
      <c r="O56" s="9">
        <f>IF(L56="", "", "")</f>
        <v>0</v>
      </c>
      <c r="P56" s="9">
        <f>IF(L56="", "", "")</f>
        <v>0</v>
      </c>
      <c r="Q56" s="9">
        <f>IF(L56="", "", "")</f>
        <v>0</v>
      </c>
      <c r="R56" s="9"/>
      <c r="S56" s="9"/>
      <c r="T56" s="9"/>
      <c r="U56" s="9"/>
      <c r="V56" s="9"/>
    </row>
    <row r="57" spans="2:22">
      <c r="B57" s="7">
        <f>'2-定性盤查'!A58</f>
        <v>0</v>
      </c>
      <c r="C57" s="7">
        <f>'2-定性盤查'!B58</f>
        <v>0</v>
      </c>
      <c r="D57" s="7">
        <f>'2-定性盤查'!C58</f>
        <v>0</v>
      </c>
      <c r="E57" s="7">
        <f>'2-定性盤查'!D58</f>
        <v>0</v>
      </c>
      <c r="F57" s="15"/>
      <c r="G57" s="9" t="s">
        <v>518</v>
      </c>
      <c r="H57" s="9"/>
      <c r="I57" s="9" t="s">
        <v>517</v>
      </c>
      <c r="J57" s="15">
        <v>55</v>
      </c>
      <c r="K57" s="9">
        <f>IF(H57="", "", "kgCH₄/head/yr")</f>
        <v>0</v>
      </c>
      <c r="L57" s="9">
        <f>IF(H57="", "", "")</f>
        <v>0</v>
      </c>
      <c r="M57" s="9">
        <f>IF(H57="", "", "IPCC")</f>
        <v>0</v>
      </c>
      <c r="N57" s="15"/>
      <c r="O57" s="9">
        <f>IF(L57="", "", "")</f>
        <v>0</v>
      </c>
      <c r="P57" s="9">
        <f>IF(L57="", "", "")</f>
        <v>0</v>
      </c>
      <c r="Q57" s="9">
        <f>IF(L57="", "", "")</f>
        <v>0</v>
      </c>
      <c r="R57" s="9"/>
      <c r="S57" s="9"/>
      <c r="T57" s="9"/>
      <c r="U57" s="9"/>
      <c r="V57" s="9"/>
    </row>
    <row r="58" spans="2:22">
      <c r="B58" s="7">
        <f>'2-定性盤查'!A59</f>
        <v>0</v>
      </c>
      <c r="C58" s="7">
        <f>'2-定性盤查'!B59</f>
        <v>0</v>
      </c>
      <c r="D58" s="7">
        <f>'2-定性盤查'!C59</f>
        <v>0</v>
      </c>
      <c r="E58" s="7">
        <f>'2-定性盤查'!D59</f>
        <v>0</v>
      </c>
      <c r="F58" s="15"/>
      <c r="G58" s="9" t="s">
        <v>518</v>
      </c>
      <c r="H58" s="9"/>
      <c r="I58" s="9" t="s">
        <v>517</v>
      </c>
      <c r="J58" s="15">
        <v>55</v>
      </c>
      <c r="K58" s="9">
        <f>IF(H58="", "", "kgCH₄/head/yr")</f>
        <v>0</v>
      </c>
      <c r="L58" s="9">
        <f>IF(H58="", "", "")</f>
        <v>0</v>
      </c>
      <c r="M58" s="9">
        <f>IF(H58="", "", "IPCC")</f>
        <v>0</v>
      </c>
      <c r="N58" s="15"/>
      <c r="O58" s="9">
        <f>IF(L58="", "", "")</f>
        <v>0</v>
      </c>
      <c r="P58" s="9">
        <f>IF(L58="", "", "")</f>
        <v>0</v>
      </c>
      <c r="Q58" s="9">
        <f>IF(L58="", "", "")</f>
        <v>0</v>
      </c>
      <c r="R58" s="9"/>
      <c r="S58" s="9"/>
      <c r="T58" s="9"/>
      <c r="U58" s="9"/>
      <c r="V58" s="9"/>
    </row>
    <row r="59" spans="2:22">
      <c r="B59" s="7">
        <f>'2-定性盤查'!A60</f>
        <v>0</v>
      </c>
      <c r="C59" s="7">
        <f>'2-定性盤查'!B60</f>
        <v>0</v>
      </c>
      <c r="D59" s="7">
        <f>'2-定性盤查'!C60</f>
        <v>0</v>
      </c>
      <c r="E59" s="7">
        <f>'2-定性盤查'!D60</f>
        <v>0</v>
      </c>
      <c r="F59" s="15"/>
      <c r="G59" s="9" t="s">
        <v>518</v>
      </c>
      <c r="H59" s="9"/>
      <c r="I59" s="9" t="s">
        <v>517</v>
      </c>
      <c r="J59" s="15">
        <v>55</v>
      </c>
      <c r="K59" s="9">
        <f>IF(H59="", "", "kgCH₄/head/yr")</f>
        <v>0</v>
      </c>
      <c r="L59" s="9">
        <f>IF(H59="", "", "")</f>
        <v>0</v>
      </c>
      <c r="M59" s="9">
        <f>IF(H59="", "", "IPCC")</f>
        <v>0</v>
      </c>
      <c r="N59" s="15"/>
      <c r="O59" s="9">
        <f>IF(L59="", "", "")</f>
        <v>0</v>
      </c>
      <c r="P59" s="9">
        <f>IF(L59="", "", "")</f>
        <v>0</v>
      </c>
      <c r="Q59" s="9">
        <f>IF(L59="", "", "")</f>
        <v>0</v>
      </c>
      <c r="R59" s="9"/>
      <c r="S59" s="9"/>
      <c r="T59" s="9"/>
      <c r="U59" s="9"/>
      <c r="V59" s="9"/>
    </row>
    <row r="60" spans="2:22">
      <c r="B60" s="7">
        <f>'2-定性盤查'!A61</f>
        <v>0</v>
      </c>
      <c r="C60" s="7">
        <f>'2-定性盤查'!B61</f>
        <v>0</v>
      </c>
      <c r="D60" s="7">
        <f>'2-定性盤查'!C61</f>
        <v>0</v>
      </c>
      <c r="E60" s="7">
        <f>'2-定性盤查'!D61</f>
        <v>0</v>
      </c>
      <c r="F60" s="15"/>
      <c r="G60" s="9" t="s">
        <v>518</v>
      </c>
      <c r="H60" s="9"/>
      <c r="I60" s="9" t="s">
        <v>517</v>
      </c>
      <c r="J60" s="15">
        <v>55</v>
      </c>
      <c r="K60" s="9">
        <f>IF(H60="", "", "kgCH₄/head/yr")</f>
        <v>0</v>
      </c>
      <c r="L60" s="9">
        <f>IF(H60="", "", "")</f>
        <v>0</v>
      </c>
      <c r="M60" s="9">
        <f>IF(H60="", "", "IPCC")</f>
        <v>0</v>
      </c>
      <c r="N60" s="15"/>
      <c r="O60" s="9">
        <f>IF(L60="", "", "")</f>
        <v>0</v>
      </c>
      <c r="P60" s="9">
        <f>IF(L60="", "", "")</f>
        <v>0</v>
      </c>
      <c r="Q60" s="9">
        <f>IF(L60="", "", "")</f>
        <v>0</v>
      </c>
      <c r="R60" s="9"/>
      <c r="S60" s="9"/>
      <c r="T60" s="9"/>
      <c r="U60" s="9"/>
      <c r="V60" s="9"/>
    </row>
    <row r="61" spans="2:22">
      <c r="B61" s="7">
        <f>'2-定性盤查'!A62</f>
        <v>0</v>
      </c>
      <c r="C61" s="7">
        <f>'2-定性盤查'!B62</f>
        <v>0</v>
      </c>
      <c r="D61" s="7">
        <f>'2-定性盤查'!C62</f>
        <v>0</v>
      </c>
      <c r="E61" s="7">
        <f>'2-定性盤查'!D62</f>
        <v>0</v>
      </c>
      <c r="F61" s="15"/>
      <c r="G61" s="9" t="s">
        <v>518</v>
      </c>
      <c r="H61" s="9"/>
      <c r="I61" s="9" t="s">
        <v>517</v>
      </c>
      <c r="J61" s="15"/>
      <c r="K61" s="9">
        <f>IF(H61="", "", "")</f>
        <v>0</v>
      </c>
      <c r="L61" s="9">
        <f>IF(H61="", "", "")</f>
        <v>0</v>
      </c>
      <c r="M61" s="9">
        <f>IF(H61="", "", "")</f>
        <v>0</v>
      </c>
      <c r="N61" s="15">
        <v>4.59</v>
      </c>
      <c r="O61" s="9">
        <f>IF(L61="", "", "kgN₂O/head/yr")</f>
        <v>0</v>
      </c>
      <c r="P61" s="9">
        <f>IF(L61="", "", "")</f>
        <v>0</v>
      </c>
      <c r="Q61" s="9">
        <f>IF(L61="", "", "IPCC")</f>
        <v>0</v>
      </c>
      <c r="R61" s="9"/>
      <c r="S61" s="9"/>
      <c r="T61" s="9"/>
      <c r="U61" s="9"/>
      <c r="V61" s="9"/>
    </row>
    <row r="62" spans="2:22">
      <c r="B62" s="7">
        <f>'2-定性盤查'!A63</f>
        <v>0</v>
      </c>
      <c r="C62" s="7">
        <f>'2-定性盤查'!B63</f>
        <v>0</v>
      </c>
      <c r="D62" s="7">
        <f>'2-定性盤查'!C63</f>
        <v>0</v>
      </c>
      <c r="E62" s="7">
        <f>'2-定性盤查'!D63</f>
        <v>0</v>
      </c>
      <c r="F62" s="15">
        <v>0.2</v>
      </c>
      <c r="G62" s="9" t="s">
        <v>519</v>
      </c>
      <c r="H62" s="9"/>
      <c r="I62" s="9" t="s">
        <v>517</v>
      </c>
      <c r="J62" s="15"/>
      <c r="K62" s="9">
        <f>IF(H62="", "", "")</f>
        <v>0</v>
      </c>
      <c r="L62" s="9">
        <f>IF(H62="", "", "")</f>
        <v>0</v>
      </c>
      <c r="M62" s="9">
        <f>IF(H62="", "", "")</f>
        <v>0</v>
      </c>
      <c r="N62" s="15"/>
      <c r="O62" s="9">
        <f>IF(L62="", "", "")</f>
        <v>0</v>
      </c>
      <c r="P62" s="9">
        <f>IF(L62="", "", "")</f>
        <v>0</v>
      </c>
      <c r="Q62" s="9">
        <f>IF(L62="", "", "")</f>
        <v>0</v>
      </c>
      <c r="R62" s="9"/>
      <c r="S62" s="9"/>
      <c r="T62" s="9"/>
      <c r="U62" s="9"/>
      <c r="V62" s="9"/>
    </row>
    <row r="63" spans="2:22">
      <c r="B63" s="7">
        <f>'2-定性盤查'!A64</f>
        <v>0</v>
      </c>
      <c r="C63" s="7">
        <f>'2-定性盤查'!B64</f>
        <v>0</v>
      </c>
      <c r="D63" s="7">
        <f>'2-定性盤查'!C64</f>
        <v>0</v>
      </c>
      <c r="E63" s="7">
        <f>'2-定性盤查'!D64</f>
        <v>0</v>
      </c>
      <c r="F63" s="15">
        <v>1.8</v>
      </c>
      <c r="G63" s="9" t="s">
        <v>516</v>
      </c>
      <c r="H63" s="9"/>
      <c r="I63" s="9" t="s">
        <v>517</v>
      </c>
      <c r="J63" s="15"/>
      <c r="K63" s="9">
        <f>IF(H63="", "", "")</f>
        <v>0</v>
      </c>
      <c r="L63" s="9">
        <f>IF(H63="", "", "")</f>
        <v>0</v>
      </c>
      <c r="M63" s="9">
        <f>IF(H63="", "", "")</f>
        <v>0</v>
      </c>
      <c r="N63" s="15"/>
      <c r="O63" s="9">
        <f>IF(L63="", "", "")</f>
        <v>0</v>
      </c>
      <c r="P63" s="9">
        <f>IF(L63="", "", "")</f>
        <v>0</v>
      </c>
      <c r="Q63" s="9">
        <f>IF(L63="", "", "")</f>
        <v>0</v>
      </c>
      <c r="R63" s="9"/>
      <c r="S63" s="9"/>
      <c r="T63" s="9"/>
      <c r="U63" s="9"/>
      <c r="V63" s="9"/>
    </row>
    <row r="64" spans="2:22">
      <c r="B64" s="7">
        <f>'2-定性盤查'!A65</f>
        <v>0</v>
      </c>
      <c r="C64" s="7">
        <f>'2-定性盤查'!B65</f>
        <v>0</v>
      </c>
      <c r="D64" s="7">
        <f>'2-定性盤查'!C65</f>
        <v>0</v>
      </c>
      <c r="E64" s="7">
        <f>'2-定性盤查'!D65</f>
        <v>0</v>
      </c>
      <c r="F64" s="15">
        <v>0.07000000000000001</v>
      </c>
      <c r="G64" s="9" t="s">
        <v>522</v>
      </c>
      <c r="H64" s="9"/>
      <c r="I64" s="9" t="s">
        <v>517</v>
      </c>
      <c r="J64" s="15"/>
      <c r="K64" s="9">
        <f>IF(H64="", "", "")</f>
        <v>0</v>
      </c>
      <c r="L64" s="9">
        <f>IF(H64="", "", "")</f>
        <v>0</v>
      </c>
      <c r="M64" s="9">
        <f>IF(H64="", "", "")</f>
        <v>0</v>
      </c>
      <c r="N64" s="15"/>
      <c r="O64" s="9">
        <f>IF(L64="", "", "")</f>
        <v>0</v>
      </c>
      <c r="P64" s="9">
        <f>IF(L64="", "", "")</f>
        <v>0</v>
      </c>
      <c r="Q64" s="9">
        <f>IF(L64="", "", "")</f>
        <v>0</v>
      </c>
      <c r="R64" s="9"/>
      <c r="S64" s="9"/>
      <c r="T64" s="9"/>
      <c r="U64" s="9"/>
      <c r="V64" s="9"/>
    </row>
    <row r="65" spans="2:22">
      <c r="B65" s="7">
        <f>'2-定性盤查'!A66</f>
        <v>0</v>
      </c>
      <c r="C65" s="7">
        <f>'2-定性盤查'!B66</f>
        <v>0</v>
      </c>
      <c r="D65" s="7">
        <f>'2-定性盤查'!C66</f>
        <v>0</v>
      </c>
      <c r="E65" s="7">
        <f>'2-定性盤查'!D66</f>
        <v>0</v>
      </c>
      <c r="F65" s="15">
        <v>13.6</v>
      </c>
      <c r="G65" s="9" t="s">
        <v>521</v>
      </c>
      <c r="H65" s="9"/>
      <c r="I65" s="9" t="s">
        <v>517</v>
      </c>
      <c r="J65" s="15"/>
      <c r="K65" s="9">
        <f>IF(H65="", "", "")</f>
        <v>0</v>
      </c>
      <c r="L65" s="9">
        <f>IF(H65="", "", "")</f>
        <v>0</v>
      </c>
      <c r="M65" s="9">
        <f>IF(H65="", "", "")</f>
        <v>0</v>
      </c>
      <c r="N65" s="15"/>
      <c r="O65" s="9">
        <f>IF(L65="", "", "")</f>
        <v>0</v>
      </c>
      <c r="P65" s="9">
        <f>IF(L65="", "", "")</f>
        <v>0</v>
      </c>
      <c r="Q65" s="9">
        <f>IF(L65="", "", "")</f>
        <v>0</v>
      </c>
      <c r="R65" s="9"/>
      <c r="S65" s="9"/>
      <c r="T65" s="9"/>
      <c r="U65" s="9"/>
      <c r="V65" s="9"/>
    </row>
    <row r="66" spans="2:22">
      <c r="B66" s="7">
        <f>'2-定性盤查'!A67</f>
        <v>0</v>
      </c>
      <c r="C66" s="7">
        <f>'2-定性盤查'!B67</f>
        <v>0</v>
      </c>
      <c r="D66" s="7">
        <f>'2-定性盤查'!C67</f>
        <v>0</v>
      </c>
      <c r="E66" s="7">
        <f>'2-定性盤查'!D67</f>
        <v>0</v>
      </c>
      <c r="F66" s="15"/>
      <c r="G66" s="9" t="s">
        <v>518</v>
      </c>
      <c r="H66" s="9"/>
      <c r="I66" s="9" t="s">
        <v>517</v>
      </c>
      <c r="J66" s="15">
        <v>46</v>
      </c>
      <c r="K66" s="9">
        <f>IF(H66="", "", "kgCH₄/head/yr")</f>
        <v>0</v>
      </c>
      <c r="L66" s="9">
        <f>IF(H66="", "", "")</f>
        <v>0</v>
      </c>
      <c r="M66" s="9">
        <f>IF(H66="", "", "IPCC")</f>
        <v>0</v>
      </c>
      <c r="N66" s="15"/>
      <c r="O66" s="9">
        <f>IF(L66="", "", "")</f>
        <v>0</v>
      </c>
      <c r="P66" s="9">
        <f>IF(L66="", "", "")</f>
        <v>0</v>
      </c>
      <c r="Q66" s="9">
        <f>IF(L66="", "", "")</f>
        <v>0</v>
      </c>
      <c r="R66" s="9"/>
      <c r="S66" s="9"/>
      <c r="T66" s="9"/>
      <c r="U66" s="9"/>
      <c r="V66" s="9"/>
    </row>
    <row r="67" spans="2:22">
      <c r="B67" s="7">
        <f>'2-定性盤查'!A68</f>
        <v>0</v>
      </c>
      <c r="C67" s="7">
        <f>'2-定性盤查'!B68</f>
        <v>0</v>
      </c>
      <c r="D67" s="7">
        <f>'2-定性盤查'!C68</f>
        <v>0</v>
      </c>
      <c r="E67" s="7">
        <f>'2-定性盤查'!D68</f>
        <v>0</v>
      </c>
      <c r="F67" s="15">
        <v>0.8046</v>
      </c>
      <c r="G67" s="9" t="s">
        <v>494</v>
      </c>
      <c r="H67" s="9"/>
      <c r="I67" s="9" t="s">
        <v>497</v>
      </c>
      <c r="J67" s="15"/>
      <c r="K67" s="9">
        <f>IF(H67="", "", "")</f>
        <v>0</v>
      </c>
      <c r="L67" s="9">
        <f>IF(H67="", "", "")</f>
        <v>0</v>
      </c>
      <c r="M67" s="9">
        <f>IF(H67="", "", "")</f>
        <v>0</v>
      </c>
      <c r="N67" s="15"/>
      <c r="O67" s="9">
        <f>IF(L67="", "", "")</f>
        <v>0</v>
      </c>
      <c r="P67" s="9">
        <f>IF(L67="", "", "")</f>
        <v>0</v>
      </c>
      <c r="Q67" s="9">
        <f>IF(L67="", "", "")</f>
        <v>0</v>
      </c>
      <c r="R67" s="9"/>
      <c r="S67" s="9"/>
      <c r="T67" s="9"/>
      <c r="U67" s="9"/>
      <c r="V67" s="9"/>
    </row>
    <row r="68" spans="2:22">
      <c r="B68" s="7">
        <f>'2-定性盤查'!A69</f>
        <v>0</v>
      </c>
      <c r="C68" s="7">
        <f>'2-定性盤查'!B69</f>
        <v>0</v>
      </c>
      <c r="D68" s="7">
        <f>'2-定性盤查'!C69</f>
        <v>0</v>
      </c>
      <c r="E68" s="7">
        <f>'2-定性盤查'!D69</f>
        <v>0</v>
      </c>
      <c r="F68" s="15">
        <v>0.8100000000000001</v>
      </c>
      <c r="G68" s="9" t="s">
        <v>494</v>
      </c>
      <c r="H68" s="9"/>
      <c r="I68" s="9" t="s">
        <v>497</v>
      </c>
      <c r="J68" s="15"/>
      <c r="K68" s="9">
        <f>IF(H68="", "", "")</f>
        <v>0</v>
      </c>
      <c r="L68" s="9">
        <f>IF(H68="", "", "")</f>
        <v>0</v>
      </c>
      <c r="M68" s="9">
        <f>IF(H68="", "", "")</f>
        <v>0</v>
      </c>
      <c r="N68" s="15"/>
      <c r="O68" s="9">
        <f>IF(L68="", "", "")</f>
        <v>0</v>
      </c>
      <c r="P68" s="9">
        <f>IF(L68="", "", "")</f>
        <v>0</v>
      </c>
      <c r="Q68" s="9">
        <f>IF(L68="", "", "")</f>
        <v>0</v>
      </c>
      <c r="R68" s="9"/>
      <c r="S68" s="9"/>
      <c r="T68" s="9"/>
      <c r="U68" s="9"/>
      <c r="V68" s="9"/>
    </row>
    <row r="69" spans="2:22">
      <c r="B69" s="7">
        <f>'2-定性盤查'!A70</f>
        <v>0</v>
      </c>
      <c r="C69" s="7">
        <f>'2-定性盤查'!B70</f>
        <v>0</v>
      </c>
      <c r="D69" s="7">
        <f>'2-定性盤查'!C70</f>
        <v>0</v>
      </c>
      <c r="E69" s="7">
        <f>'2-定性盤查'!D70</f>
        <v>0</v>
      </c>
      <c r="F69" s="15">
        <v>0.585</v>
      </c>
      <c r="G69" s="9" t="s">
        <v>494</v>
      </c>
      <c r="H69" s="9"/>
      <c r="I69" s="9" t="s">
        <v>523</v>
      </c>
      <c r="J69" s="15"/>
      <c r="K69" s="9">
        <f>IF(H69="", "", "")</f>
        <v>0</v>
      </c>
      <c r="L69" s="9">
        <f>IF(H69="", "", "")</f>
        <v>0</v>
      </c>
      <c r="M69" s="9">
        <f>IF(H69="", "", "")</f>
        <v>0</v>
      </c>
      <c r="N69" s="15"/>
      <c r="O69" s="9">
        <f>IF(L69="", "", "")</f>
        <v>0</v>
      </c>
      <c r="P69" s="9">
        <f>IF(L69="", "", "")</f>
        <v>0</v>
      </c>
      <c r="Q69" s="9">
        <f>IF(L69="", "", "")</f>
        <v>0</v>
      </c>
      <c r="R69" s="9"/>
      <c r="S69" s="9"/>
      <c r="T69" s="9"/>
      <c r="U69" s="9"/>
      <c r="V69" s="9"/>
    </row>
    <row r="70" spans="2:22">
      <c r="B70" s="7">
        <f>'2-定性盤查'!A71</f>
        <v>0</v>
      </c>
      <c r="C70" s="7">
        <f>'2-定性盤查'!B71</f>
        <v>0</v>
      </c>
      <c r="D70" s="7">
        <f>'2-定性盤查'!C71</f>
        <v>0</v>
      </c>
      <c r="E70" s="7">
        <f>'2-定性盤查'!D71</f>
        <v>0</v>
      </c>
      <c r="F70" s="15">
        <v>0.509</v>
      </c>
      <c r="G70" s="9" t="s">
        <v>494</v>
      </c>
      <c r="H70" s="9"/>
      <c r="I70" s="9" t="s">
        <v>524</v>
      </c>
      <c r="J70" s="15"/>
      <c r="K70" s="9">
        <f>IF(H70="", "", "")</f>
        <v>0</v>
      </c>
      <c r="L70" s="9">
        <f>IF(H70="", "", "")</f>
        <v>0</v>
      </c>
      <c r="M70" s="9">
        <f>IF(H70="", "", "")</f>
        <v>0</v>
      </c>
      <c r="N70" s="15"/>
      <c r="O70" s="9">
        <f>IF(L70="", "", "")</f>
        <v>0</v>
      </c>
      <c r="P70" s="9">
        <f>IF(L70="", "", "")</f>
        <v>0</v>
      </c>
      <c r="Q70" s="9">
        <f>IF(L70="", "", "")</f>
        <v>0</v>
      </c>
      <c r="R70" s="9"/>
      <c r="S70" s="9"/>
      <c r="T70" s="9"/>
      <c r="U70" s="9"/>
      <c r="V70" s="9"/>
    </row>
    <row r="71" spans="2:22">
      <c r="B71" s="7">
        <f>'2-定性盤查'!A72</f>
        <v>0</v>
      </c>
      <c r="C71" s="7">
        <f>'2-定性盤查'!B72</f>
        <v>0</v>
      </c>
      <c r="D71" s="7">
        <f>'2-定性盤查'!C72</f>
        <v>0</v>
      </c>
      <c r="E71" s="7">
        <f>'2-定性盤查'!D72</f>
        <v>0</v>
      </c>
      <c r="F71" s="15">
        <v>0.4071</v>
      </c>
      <c r="G71" s="9" t="s">
        <v>494</v>
      </c>
      <c r="H71" s="9"/>
      <c r="I71" s="9" t="s">
        <v>523</v>
      </c>
      <c r="J71" s="15"/>
      <c r="K71" s="9">
        <f>IF(H71="", "", "")</f>
        <v>0</v>
      </c>
      <c r="L71" s="9">
        <f>IF(H71="", "", "")</f>
        <v>0</v>
      </c>
      <c r="M71" s="9">
        <f>IF(H71="", "", "")</f>
        <v>0</v>
      </c>
      <c r="N71" s="15"/>
      <c r="O71" s="9">
        <f>IF(L71="", "", "")</f>
        <v>0</v>
      </c>
      <c r="P71" s="9">
        <f>IF(L71="", "", "")</f>
        <v>0</v>
      </c>
      <c r="Q71" s="9">
        <f>IF(L71="", "", "")</f>
        <v>0</v>
      </c>
      <c r="R71" s="9"/>
      <c r="S71" s="9"/>
      <c r="T71" s="9"/>
      <c r="U71" s="9"/>
      <c r="V71" s="9"/>
    </row>
    <row r="72" spans="2:22">
      <c r="B72" s="7">
        <f>'2-定性盤查'!A73</f>
        <v>0</v>
      </c>
      <c r="C72" s="7">
        <f>'2-定性盤查'!B73</f>
        <v>0</v>
      </c>
      <c r="D72" s="7">
        <f>'2-定性盤查'!C73</f>
        <v>0</v>
      </c>
      <c r="E72" s="7">
        <f>'2-定性盤查'!D73</f>
        <v>0</v>
      </c>
      <c r="F72" s="15">
        <v>0.5664</v>
      </c>
      <c r="G72" s="9" t="s">
        <v>494</v>
      </c>
      <c r="H72" s="9"/>
      <c r="I72" s="9" t="s">
        <v>523</v>
      </c>
      <c r="J72" s="15"/>
      <c r="K72" s="9">
        <f>IF(H72="", "", "")</f>
        <v>0</v>
      </c>
      <c r="L72" s="9">
        <f>IF(H72="", "", "")</f>
        <v>0</v>
      </c>
      <c r="M72" s="9">
        <f>IF(H72="", "", "")</f>
        <v>0</v>
      </c>
      <c r="N72" s="15"/>
      <c r="O72" s="9">
        <f>IF(L72="", "", "")</f>
        <v>0</v>
      </c>
      <c r="P72" s="9">
        <f>IF(L72="", "", "")</f>
        <v>0</v>
      </c>
      <c r="Q72" s="9">
        <f>IF(L72="", "", "")</f>
        <v>0</v>
      </c>
      <c r="R72" s="9"/>
      <c r="S72" s="9"/>
      <c r="T72" s="9"/>
      <c r="U72" s="9"/>
      <c r="V72" s="9"/>
    </row>
    <row r="73" spans="2:22">
      <c r="B73" s="7">
        <f>'2-定性盤查'!A74</f>
        <v>0</v>
      </c>
      <c r="C73" s="7">
        <f>'2-定性盤查'!B74</f>
        <v>0</v>
      </c>
      <c r="D73" s="7">
        <f>'2-定性盤查'!C74</f>
        <v>0</v>
      </c>
      <c r="E73" s="7">
        <f>'2-定性盤查'!D74</f>
        <v>0</v>
      </c>
      <c r="F73" s="15">
        <v>0.509</v>
      </c>
      <c r="G73" s="9" t="s">
        <v>494</v>
      </c>
      <c r="H73" s="9"/>
      <c r="I73" s="9" t="s">
        <v>523</v>
      </c>
      <c r="J73" s="15"/>
      <c r="K73" s="9">
        <f>IF(H73="", "", "")</f>
        <v>0</v>
      </c>
      <c r="L73" s="9">
        <f>IF(H73="", "", "")</f>
        <v>0</v>
      </c>
      <c r="M73" s="9">
        <f>IF(H73="", "", "")</f>
        <v>0</v>
      </c>
      <c r="N73" s="15"/>
      <c r="O73" s="9">
        <f>IF(L73="", "", "")</f>
        <v>0</v>
      </c>
      <c r="P73" s="9">
        <f>IF(L73="", "", "")</f>
        <v>0</v>
      </c>
      <c r="Q73" s="9">
        <f>IF(L73="", "", "")</f>
        <v>0</v>
      </c>
      <c r="R73" s="9"/>
      <c r="S73" s="9"/>
      <c r="T73" s="9"/>
      <c r="U73" s="9"/>
      <c r="V73" s="9"/>
    </row>
    <row r="74" spans="2:22">
      <c r="B74" s="7">
        <f>'2-定性盤查'!A75</f>
        <v>0</v>
      </c>
      <c r="C74" s="7">
        <f>'2-定性盤查'!B75</f>
        <v>0</v>
      </c>
      <c r="D74" s="7">
        <f>'2-定性盤查'!C75</f>
        <v>0</v>
      </c>
      <c r="E74" s="7">
        <f>'2-定性盤查'!D75</f>
        <v>0</v>
      </c>
      <c r="F74" s="15">
        <v>0.22522494103032</v>
      </c>
      <c r="G74" s="9" t="s">
        <v>494</v>
      </c>
      <c r="H74" s="9"/>
      <c r="I74" s="9" t="s">
        <v>497</v>
      </c>
      <c r="J74" s="15">
        <v>1.542214058E-05</v>
      </c>
      <c r="K74" s="9">
        <f>IF(H74="", "", "kgCH₄/kWh")</f>
        <v>0</v>
      </c>
      <c r="L74" s="9">
        <f>IF(H74="", "", "")</f>
        <v>0</v>
      </c>
      <c r="M74" s="9">
        <f>IF(H74="", "", "GHG")</f>
        <v>0</v>
      </c>
      <c r="N74" s="15">
        <v>1.81436948E-06</v>
      </c>
      <c r="O74" s="9">
        <f>IF(L74="", "", "kgN₂O/kWh")</f>
        <v>0</v>
      </c>
      <c r="P74" s="9">
        <f>IF(L74="", "", "")</f>
        <v>0</v>
      </c>
      <c r="Q74" s="9">
        <f>IF(L74="", "", "GHG")</f>
        <v>0</v>
      </c>
      <c r="R74" s="9"/>
      <c r="S74" s="9"/>
      <c r="T74" s="9"/>
      <c r="U74" s="9"/>
      <c r="V74" s="9"/>
    </row>
    <row r="75" spans="2:22">
      <c r="B75" s="7">
        <f>'2-定性盤查'!A76</f>
        <v>0</v>
      </c>
      <c r="C75" s="7">
        <f>'2-定性盤查'!B76</f>
        <v>0</v>
      </c>
      <c r="D75" s="7">
        <f>'2-定性盤查'!C76</f>
        <v>0</v>
      </c>
      <c r="E75" s="7">
        <f>'2-定性盤查'!D76</f>
        <v>0</v>
      </c>
      <c r="F75" s="15">
        <v>0.23817364241671</v>
      </c>
      <c r="G75" s="9" t="s">
        <v>494</v>
      </c>
      <c r="H75" s="9"/>
      <c r="I75" s="9" t="s">
        <v>497</v>
      </c>
      <c r="J75" s="15">
        <v>1.088621688E-05</v>
      </c>
      <c r="K75" s="9">
        <f>IF(H75="", "", "kgCH₄/kWh")</f>
        <v>0</v>
      </c>
      <c r="L75" s="9">
        <f>IF(H75="", "", "")</f>
        <v>0</v>
      </c>
      <c r="M75" s="9">
        <f>IF(H75="", "", "GHG")</f>
        <v>0</v>
      </c>
      <c r="N75" s="15">
        <v>1.81436948E-06</v>
      </c>
      <c r="O75" s="9">
        <f>IF(L75="", "", "kgN₂O/kWh")</f>
        <v>0</v>
      </c>
      <c r="P75" s="9">
        <f>IF(L75="", "", "")</f>
        <v>0</v>
      </c>
      <c r="Q75" s="9">
        <f>IF(L75="", "", "GHG")</f>
        <v>0</v>
      </c>
      <c r="R75" s="9"/>
      <c r="S75" s="9"/>
      <c r="T75" s="9"/>
      <c r="U75" s="9"/>
      <c r="V75" s="9"/>
    </row>
    <row r="76" spans="2:22">
      <c r="B76" s="7">
        <f>'2-定性盤查'!A77</f>
        <v>0</v>
      </c>
      <c r="C76" s="7">
        <f>'2-定性盤查'!B77</f>
        <v>0</v>
      </c>
      <c r="D76" s="7">
        <f>'2-定性盤查'!C77</f>
        <v>0</v>
      </c>
      <c r="E76" s="7">
        <f>'2-定性盤查'!D77</f>
        <v>0</v>
      </c>
      <c r="F76" s="15">
        <v>0.23817364241671</v>
      </c>
      <c r="G76" s="9" t="s">
        <v>494</v>
      </c>
      <c r="H76" s="9"/>
      <c r="I76" s="9" t="s">
        <v>497</v>
      </c>
      <c r="J76" s="15">
        <v>1.088621688E-05</v>
      </c>
      <c r="K76" s="9">
        <f>IF(H76="", "", "kgCH₄/kWh")</f>
        <v>0</v>
      </c>
      <c r="L76" s="9">
        <f>IF(H76="", "", "")</f>
        <v>0</v>
      </c>
      <c r="M76" s="9">
        <f>IF(H76="", "", "GHG")</f>
        <v>0</v>
      </c>
      <c r="N76" s="15">
        <v>1.81436948E-06</v>
      </c>
      <c r="O76" s="9">
        <f>IF(L76="", "", "kgN₂O/kWh")</f>
        <v>0</v>
      </c>
      <c r="P76" s="9">
        <f>IF(L76="", "", "")</f>
        <v>0</v>
      </c>
      <c r="Q76" s="9">
        <f>IF(L76="", "", "GHG")</f>
        <v>0</v>
      </c>
      <c r="R76" s="9"/>
      <c r="S76" s="9"/>
      <c r="T76" s="9"/>
      <c r="U76" s="9"/>
      <c r="V76" s="9"/>
    </row>
    <row r="77" spans="2:22">
      <c r="B77" s="7">
        <f>'2-定性盤查'!A78</f>
        <v>0</v>
      </c>
      <c r="C77" s="7">
        <f>'2-定性盤查'!B78</f>
        <v>0</v>
      </c>
      <c r="D77" s="7">
        <f>'2-定性盤查'!C78</f>
        <v>0</v>
      </c>
      <c r="E77" s="7">
        <f>'2-定性盤查'!D78</f>
        <v>0</v>
      </c>
      <c r="F77" s="15">
        <v>0.64</v>
      </c>
      <c r="G77" s="9" t="s">
        <v>494</v>
      </c>
      <c r="H77" s="9"/>
      <c r="I77" s="9" t="s">
        <v>523</v>
      </c>
      <c r="J77" s="15"/>
      <c r="K77" s="9">
        <f>IF(H77="", "", "")</f>
        <v>0</v>
      </c>
      <c r="L77" s="9">
        <f>IF(H77="", "", "")</f>
        <v>0</v>
      </c>
      <c r="M77" s="9">
        <f>IF(H77="", "", "")</f>
        <v>0</v>
      </c>
      <c r="N77" s="15"/>
      <c r="O77" s="9">
        <f>IF(L77="", "", "")</f>
        <v>0</v>
      </c>
      <c r="P77" s="9">
        <f>IF(L77="", "", "")</f>
        <v>0</v>
      </c>
      <c r="Q77" s="9">
        <f>IF(L77="", "", "")</f>
        <v>0</v>
      </c>
      <c r="R77" s="9"/>
      <c r="S77" s="9"/>
      <c r="T77" s="9"/>
      <c r="U77" s="9"/>
      <c r="V77" s="9"/>
    </row>
    <row r="78" spans="2:22">
      <c r="B78" s="7">
        <f>'2-定性盤查'!A79</f>
        <v>0</v>
      </c>
      <c r="C78" s="7">
        <f>'2-定性盤查'!B79</f>
        <v>0</v>
      </c>
      <c r="D78" s="7">
        <f>'2-定性盤查'!C79</f>
        <v>0</v>
      </c>
      <c r="E78" s="7">
        <f>'2-定性盤查'!D79</f>
        <v>0</v>
      </c>
      <c r="F78" s="15">
        <v>0.908</v>
      </c>
      <c r="G78" s="9" t="s">
        <v>494</v>
      </c>
      <c r="H78" s="9"/>
      <c r="I78" s="9" t="s">
        <v>523</v>
      </c>
      <c r="J78" s="15"/>
      <c r="K78" s="9">
        <f>IF(H78="", "", "")</f>
        <v>0</v>
      </c>
      <c r="L78" s="9">
        <f>IF(H78="", "", "")</f>
        <v>0</v>
      </c>
      <c r="M78" s="9">
        <f>IF(H78="", "", "")</f>
        <v>0</v>
      </c>
      <c r="N78" s="15"/>
      <c r="O78" s="9">
        <f>IF(L78="", "", "")</f>
        <v>0</v>
      </c>
      <c r="P78" s="9">
        <f>IF(L78="", "", "")</f>
        <v>0</v>
      </c>
      <c r="Q78" s="9">
        <f>IF(L78="", "", "")</f>
        <v>0</v>
      </c>
      <c r="R78" s="9"/>
      <c r="S78" s="9"/>
      <c r="T78" s="9"/>
      <c r="U78" s="9"/>
      <c r="V78" s="9"/>
    </row>
    <row r="79" spans="2:22">
      <c r="B79" s="7">
        <f>'2-定性盤查'!A80</f>
        <v>0</v>
      </c>
      <c r="C79" s="7">
        <f>'2-定性盤查'!B80</f>
        <v>0</v>
      </c>
      <c r="D79" s="7">
        <f>'2-定性盤查'!C80</f>
        <v>0</v>
      </c>
      <c r="E79" s="7">
        <f>'2-定性盤查'!D80</f>
        <v>0</v>
      </c>
      <c r="F79" s="15">
        <v>0.4057</v>
      </c>
      <c r="G79" s="9" t="s">
        <v>494</v>
      </c>
      <c r="H79" s="9"/>
      <c r="I79" s="9" t="s">
        <v>523</v>
      </c>
      <c r="J79" s="15"/>
      <c r="K79" s="9">
        <f>IF(H79="", "", "")</f>
        <v>0</v>
      </c>
      <c r="L79" s="9">
        <f>IF(H79="", "", "")</f>
        <v>0</v>
      </c>
      <c r="M79" s="9">
        <f>IF(H79="", "", "")</f>
        <v>0</v>
      </c>
      <c r="N79" s="15"/>
      <c r="O79" s="9">
        <f>IF(L79="", "", "")</f>
        <v>0</v>
      </c>
      <c r="P79" s="9">
        <f>IF(L79="", "", "")</f>
        <v>0</v>
      </c>
      <c r="Q79" s="9">
        <f>IF(L79="", "", "")</f>
        <v>0</v>
      </c>
      <c r="R79" s="9"/>
      <c r="S79" s="9"/>
      <c r="T79" s="9"/>
      <c r="U79" s="9"/>
      <c r="V79" s="9"/>
    </row>
    <row r="80" spans="2:22">
      <c r="B80" s="7">
        <f>'2-定性盤查'!A81</f>
        <v>0</v>
      </c>
      <c r="C80" s="7">
        <f>'2-定性盤查'!B81</f>
        <v>0</v>
      </c>
      <c r="D80" s="7">
        <f>'2-定性盤查'!C81</f>
        <v>0</v>
      </c>
      <c r="E80" s="7">
        <f>'2-定性盤查'!D81</f>
        <v>0</v>
      </c>
      <c r="F80" s="15">
        <v>100</v>
      </c>
      <c r="G80" s="9" t="s">
        <v>494</v>
      </c>
      <c r="H80" s="9"/>
      <c r="I80" s="9" t="s">
        <v>505</v>
      </c>
      <c r="J80" s="15"/>
      <c r="K80" s="9">
        <f>IF(H80="", "", "")</f>
        <v>0</v>
      </c>
      <c r="L80" s="9">
        <f>IF(H80="", "", "")</f>
        <v>0</v>
      </c>
      <c r="M80" s="9">
        <f>IF(H80="", "", "")</f>
        <v>0</v>
      </c>
      <c r="N80" s="15"/>
      <c r="O80" s="9">
        <f>IF(L80="", "", "")</f>
        <v>0</v>
      </c>
      <c r="P80" s="9">
        <f>IF(L80="", "", "")</f>
        <v>0</v>
      </c>
      <c r="Q80" s="9">
        <f>IF(L80="", "", "")</f>
        <v>0</v>
      </c>
      <c r="R80" s="9"/>
      <c r="S80" s="9"/>
      <c r="T80" s="9"/>
      <c r="U80" s="9"/>
      <c r="V80" s="9"/>
    </row>
    <row r="81" spans="2:22">
      <c r="B81" s="7">
        <f>'2-定性盤查'!A82</f>
        <v>0</v>
      </c>
      <c r="C81" s="7">
        <f>'2-定性盤查'!B82</f>
        <v>0</v>
      </c>
      <c r="D81" s="7">
        <f>'2-定性盤查'!C82</f>
        <v>0</v>
      </c>
      <c r="E81" s="7">
        <f>'2-定性盤查'!D82</f>
        <v>0</v>
      </c>
      <c r="F81" s="15">
        <v>0.78</v>
      </c>
      <c r="G81" s="9" t="s">
        <v>525</v>
      </c>
      <c r="H81" s="9"/>
      <c r="I81" s="9" t="s">
        <v>526</v>
      </c>
      <c r="J81" s="15"/>
      <c r="K81" s="9">
        <f>IF(H81="", "", "")</f>
        <v>0</v>
      </c>
      <c r="L81" s="9">
        <f>IF(H81="", "", "")</f>
        <v>0</v>
      </c>
      <c r="M81" s="9">
        <f>IF(H81="", "", "")</f>
        <v>0</v>
      </c>
      <c r="N81" s="15"/>
      <c r="O81" s="9">
        <f>IF(L81="", "", "")</f>
        <v>0</v>
      </c>
      <c r="P81" s="9">
        <f>IF(L81="", "", "")</f>
        <v>0</v>
      </c>
      <c r="Q81" s="9">
        <f>IF(L81="", "", "")</f>
        <v>0</v>
      </c>
      <c r="R81" s="9"/>
      <c r="S81" s="9"/>
      <c r="T81" s="9"/>
      <c r="U81" s="9"/>
      <c r="V81" s="9"/>
    </row>
    <row r="82" spans="2:22">
      <c r="B82" s="7">
        <f>'2-定性盤查'!A83</f>
        <v>0</v>
      </c>
      <c r="C82" s="7">
        <f>'2-定性盤查'!B83</f>
        <v>0</v>
      </c>
      <c r="D82" s="7">
        <f>'2-定性盤查'!C83</f>
        <v>0</v>
      </c>
      <c r="E82" s="7">
        <f>'2-定性盤查'!D83</f>
        <v>0</v>
      </c>
      <c r="F82" s="15">
        <v>0.4168</v>
      </c>
      <c r="G82" s="9" t="s">
        <v>494</v>
      </c>
      <c r="H82" s="9"/>
      <c r="I82" s="9" t="s">
        <v>523</v>
      </c>
      <c r="J82" s="15"/>
      <c r="K82" s="9">
        <f>IF(H82="", "", "")</f>
        <v>0</v>
      </c>
      <c r="L82" s="9">
        <f>IF(H82="", "", "")</f>
        <v>0</v>
      </c>
      <c r="M82" s="9">
        <f>IF(H82="", "", "")</f>
        <v>0</v>
      </c>
      <c r="N82" s="15"/>
      <c r="O82" s="9">
        <f>IF(L82="", "", "")</f>
        <v>0</v>
      </c>
      <c r="P82" s="9">
        <f>IF(L82="", "", "")</f>
        <v>0</v>
      </c>
      <c r="Q82" s="9">
        <f>IF(L82="", "", "")</f>
        <v>0</v>
      </c>
      <c r="R82" s="9"/>
      <c r="S82" s="9"/>
      <c r="T82" s="9"/>
      <c r="U82" s="9"/>
      <c r="V82" s="9"/>
    </row>
    <row r="83" spans="2:22">
      <c r="B83" s="7">
        <f>'2-定性盤查'!A84</f>
        <v>0</v>
      </c>
      <c r="C83" s="7">
        <f>'2-定性盤查'!B84</f>
        <v>0</v>
      </c>
      <c r="D83" s="7">
        <f>'2-定性盤查'!C84</f>
        <v>0</v>
      </c>
      <c r="E83" s="7">
        <f>'2-定性盤查'!D84</f>
        <v>0</v>
      </c>
      <c r="F83" s="15">
        <v>2554.39</v>
      </c>
      <c r="G83" s="9" t="s">
        <v>490</v>
      </c>
      <c r="H83" s="9"/>
      <c r="I83" s="9" t="s">
        <v>491</v>
      </c>
      <c r="J83" s="15">
        <v>3.44</v>
      </c>
      <c r="K83" s="9">
        <f>IF(H83="", "", "kgCH₄/tonne")</f>
        <v>0</v>
      </c>
      <c r="L83" s="9">
        <f>IF(H83="", "", "")</f>
        <v>0</v>
      </c>
      <c r="M83" s="9">
        <f>IF(H83="", "", "DEFRA")</f>
        <v>0</v>
      </c>
      <c r="N83" s="15">
        <v>1.34</v>
      </c>
      <c r="O83" s="9">
        <f>IF(L83="", "", "kgN₂O/tonne")</f>
        <v>0</v>
      </c>
      <c r="P83" s="9">
        <f>IF(L83="", "", "")</f>
        <v>0</v>
      </c>
      <c r="Q83" s="9">
        <f>IF(L83="", "", "DEFRA")</f>
        <v>0</v>
      </c>
      <c r="R83" s="9"/>
      <c r="S83" s="9"/>
      <c r="T83" s="9"/>
      <c r="U83" s="9"/>
      <c r="V83" s="9"/>
    </row>
    <row r="84" spans="2:22">
      <c r="B84" s="7">
        <f>'2-定性盤查'!A85</f>
        <v>0</v>
      </c>
      <c r="C84" s="7">
        <f>'2-定性盤查'!B85</f>
        <v>0</v>
      </c>
      <c r="D84" s="7">
        <f>'2-定性盤查'!C85</f>
        <v>0</v>
      </c>
      <c r="E84" s="7">
        <f>'2-定性盤查'!D85</f>
        <v>0</v>
      </c>
      <c r="F84" s="15">
        <v>2.66134</v>
      </c>
      <c r="G84" s="9" t="s">
        <v>492</v>
      </c>
      <c r="H84" s="9"/>
      <c r="I84" s="9" t="s">
        <v>491</v>
      </c>
      <c r="J84" s="15">
        <v>0.00026</v>
      </c>
      <c r="K84" s="9">
        <f>IF(H84="", "", "kgCH₄/Liter")</f>
        <v>0</v>
      </c>
      <c r="L84" s="9">
        <f>IF(H84="", "", "")</f>
        <v>0</v>
      </c>
      <c r="M84" s="9">
        <f>IF(H84="", "", "DEFRA")</f>
        <v>0</v>
      </c>
      <c r="N84" s="15">
        <v>0.0372</v>
      </c>
      <c r="O84" s="9">
        <f>IF(L84="", "", "kgN₂O/Liter")</f>
        <v>0</v>
      </c>
      <c r="P84" s="9">
        <f>IF(L84="", "", "")</f>
        <v>0</v>
      </c>
      <c r="Q84" s="9">
        <f>IF(L84="", "", "DEFRA")</f>
        <v>0</v>
      </c>
      <c r="R84" s="9"/>
      <c r="S84" s="9"/>
      <c r="T84" s="9"/>
      <c r="U84" s="9"/>
      <c r="V84" s="9"/>
    </row>
    <row r="85" spans="2:22">
      <c r="B85" s="7">
        <f>'2-定性盤查'!A86</f>
        <v>0</v>
      </c>
      <c r="C85" s="7">
        <f>'2-定性盤查'!B86</f>
        <v>0</v>
      </c>
      <c r="D85" s="7">
        <f>'2-定性盤查'!C86</f>
        <v>0</v>
      </c>
      <c r="E85" s="7">
        <f>'2-定性盤查'!D86</f>
        <v>0</v>
      </c>
      <c r="F85" s="15">
        <v>2.480472</v>
      </c>
      <c r="G85" s="9" t="s">
        <v>492</v>
      </c>
      <c r="H85" s="9"/>
      <c r="I85" s="9" t="s">
        <v>493</v>
      </c>
      <c r="J85" s="15">
        <v>3.384E-07</v>
      </c>
      <c r="K85" s="9">
        <f>IF(H85="", "", "gCH₄/Liter")</f>
        <v>0</v>
      </c>
      <c r="L85" s="9">
        <f>IF(H85="", "", "")</f>
        <v>0</v>
      </c>
      <c r="M85" s="9">
        <f>IF(H85="", "", "GHG 2017")</f>
        <v>0</v>
      </c>
      <c r="N85" s="15">
        <v>2.0304E-08</v>
      </c>
      <c r="O85" s="9">
        <f>IF(L85="", "", "gN₂O/Liter")</f>
        <v>0</v>
      </c>
      <c r="P85" s="9">
        <f>IF(L85="", "", "")</f>
        <v>0</v>
      </c>
      <c r="Q85" s="9">
        <f>IF(L85="", "", "GHG 2017")</f>
        <v>0</v>
      </c>
      <c r="R85" s="9"/>
      <c r="S85" s="9"/>
      <c r="T85" s="9"/>
      <c r="U85" s="9"/>
      <c r="V85" s="9"/>
    </row>
    <row r="86" spans="2:22">
      <c r="B86" s="7">
        <f>'2-定性盤查'!A87</f>
        <v>0</v>
      </c>
      <c r="C86" s="7">
        <f>'2-定性盤查'!B87</f>
        <v>0</v>
      </c>
      <c r="D86" s="7">
        <f>'2-定性盤查'!C87</f>
        <v>0</v>
      </c>
      <c r="E86" s="7">
        <f>'2-定性盤查'!D87</f>
        <v>0</v>
      </c>
      <c r="F86" s="15">
        <v>97.72</v>
      </c>
      <c r="G86" s="9" t="s">
        <v>503</v>
      </c>
      <c r="H86" s="9"/>
      <c r="I86" s="9" t="s">
        <v>497</v>
      </c>
      <c r="J86" s="15">
        <v>0.011</v>
      </c>
      <c r="K86" s="9">
        <f>IF(H86="", "", "gCH₄/mmBtu")</f>
        <v>0</v>
      </c>
      <c r="L86" s="9">
        <f>IF(H86="", "", "")</f>
        <v>0</v>
      </c>
      <c r="M86" s="9">
        <f>IF(H86="", "", "GHG")</f>
        <v>0</v>
      </c>
      <c r="N86" s="15">
        <v>0.0016</v>
      </c>
      <c r="O86" s="9">
        <f>IF(L86="", "", "gN₂O/mmBtu")</f>
        <v>0</v>
      </c>
      <c r="P86" s="9">
        <f>IF(L86="", "", "")</f>
        <v>0</v>
      </c>
      <c r="Q86" s="9">
        <f>IF(L86="", "", "GHG")</f>
        <v>0</v>
      </c>
      <c r="R86" s="9"/>
      <c r="S86" s="9"/>
      <c r="T86" s="9"/>
      <c r="U86" s="9"/>
      <c r="V86" s="9"/>
    </row>
    <row r="87" spans="2:22">
      <c r="B87" s="7">
        <f>'2-定性盤查'!A88</f>
        <v>0</v>
      </c>
      <c r="C87" s="7">
        <f>'2-定性盤查'!B88</f>
        <v>0</v>
      </c>
      <c r="D87" s="7">
        <f>'2-定性盤查'!C88</f>
        <v>0</v>
      </c>
      <c r="E87" s="7">
        <f>'2-定性盤查'!D88</f>
        <v>0</v>
      </c>
      <c r="F87" s="15">
        <v>2385.57</v>
      </c>
      <c r="G87" s="9" t="s">
        <v>490</v>
      </c>
      <c r="H87" s="9"/>
      <c r="I87" s="9" t="s">
        <v>491</v>
      </c>
      <c r="J87" s="15">
        <v>6.82</v>
      </c>
      <c r="K87" s="9">
        <f>IF(H87="", "", "kgCH₄/tonne")</f>
        <v>0</v>
      </c>
      <c r="L87" s="9">
        <f>IF(H87="", "", "")</f>
        <v>0</v>
      </c>
      <c r="M87" s="9">
        <f>IF(H87="", "", "DEFRA")</f>
        <v>0</v>
      </c>
      <c r="N87" s="15">
        <v>19.04</v>
      </c>
      <c r="O87" s="9">
        <f>IF(L87="", "", "kgN₂O/tonne")</f>
        <v>0</v>
      </c>
      <c r="P87" s="9">
        <f>IF(L87="", "", "")</f>
        <v>0</v>
      </c>
      <c r="Q87" s="9">
        <f>IF(L87="", "", "DEFRA")</f>
        <v>0</v>
      </c>
      <c r="R87" s="9"/>
      <c r="S87" s="9"/>
      <c r="T87" s="9"/>
      <c r="U87" s="9"/>
      <c r="V87" s="9"/>
    </row>
    <row r="88" spans="2:22">
      <c r="B88" s="7">
        <f>'2-定性盤查'!A89</f>
        <v>0</v>
      </c>
      <c r="C88" s="7">
        <f>'2-定性盤查'!B89</f>
        <v>0</v>
      </c>
      <c r="D88" s="7">
        <f>'2-定性盤查'!C89</f>
        <v>0</v>
      </c>
      <c r="E88" s="7">
        <f>'2-定性盤查'!D89</f>
        <v>0</v>
      </c>
      <c r="F88" s="15">
        <v>0.008999999999999999</v>
      </c>
      <c r="G88" s="9" t="s">
        <v>494</v>
      </c>
      <c r="H88" s="9"/>
      <c r="I88" s="9" t="s">
        <v>497</v>
      </c>
      <c r="J88" s="15">
        <v>3E-06</v>
      </c>
      <c r="K88" s="9">
        <f>IF(H88="", "", "kgCH₄/kWh")</f>
        <v>0</v>
      </c>
      <c r="L88" s="9">
        <f>IF(H88="", "", "")</f>
        <v>0</v>
      </c>
      <c r="M88" s="9">
        <f>IF(H88="", "", "GHG")</f>
        <v>0</v>
      </c>
      <c r="N88" s="15">
        <v>7E-07</v>
      </c>
      <c r="O88" s="9">
        <f>IF(L88="", "", "kgN₂O/kWh")</f>
        <v>0</v>
      </c>
      <c r="P88" s="9">
        <f>IF(L88="", "", "")</f>
        <v>0</v>
      </c>
      <c r="Q88" s="9">
        <f>IF(L88="", "", "GHG")</f>
        <v>0</v>
      </c>
      <c r="R88" s="9"/>
      <c r="S88" s="9"/>
      <c r="T88" s="9"/>
      <c r="U88" s="9"/>
      <c r="V88" s="9"/>
    </row>
    <row r="89" spans="2:22">
      <c r="B89" s="7">
        <f>'2-定性盤查'!A90</f>
        <v>0</v>
      </c>
      <c r="C89" s="7">
        <f>'2-定性盤查'!B90</f>
        <v>0</v>
      </c>
      <c r="D89" s="7">
        <f>'2-定性盤查'!C90</f>
        <v>0</v>
      </c>
      <c r="E89" s="7">
        <f>'2-定性盤查'!D90</f>
        <v>0</v>
      </c>
      <c r="F89" s="15">
        <v>0.9014</v>
      </c>
      <c r="G89" s="9" t="s">
        <v>494</v>
      </c>
      <c r="H89" s="9"/>
      <c r="I89" s="9" t="s">
        <v>497</v>
      </c>
      <c r="J89" s="15"/>
      <c r="K89" s="9">
        <f>IF(H89="", "", "")</f>
        <v>0</v>
      </c>
      <c r="L89" s="9">
        <f>IF(H89="", "", "")</f>
        <v>0</v>
      </c>
      <c r="M89" s="9">
        <f>IF(H89="", "", "")</f>
        <v>0</v>
      </c>
      <c r="N89" s="15"/>
      <c r="O89" s="9">
        <f>IF(L89="", "", "")</f>
        <v>0</v>
      </c>
      <c r="P89" s="9">
        <f>IF(L89="", "", "")</f>
        <v>0</v>
      </c>
      <c r="Q89" s="9">
        <f>IF(L89="", "", "")</f>
        <v>0</v>
      </c>
      <c r="R89" s="9"/>
      <c r="S89" s="9"/>
      <c r="T89" s="9"/>
      <c r="U89" s="9"/>
      <c r="V89" s="9"/>
    </row>
    <row r="90" spans="2:22">
      <c r="B90" s="7">
        <f>'2-定性盤查'!A91</f>
        <v>0</v>
      </c>
      <c r="C90" s="7">
        <f>'2-定性盤查'!B91</f>
        <v>0</v>
      </c>
      <c r="D90" s="7">
        <f>'2-定性盤查'!C91</f>
        <v>0</v>
      </c>
      <c r="E90" s="7">
        <f>'2-定性盤查'!D91</f>
        <v>0</v>
      </c>
      <c r="F90" s="15">
        <v>0.44</v>
      </c>
      <c r="G90" s="9" t="s">
        <v>494</v>
      </c>
      <c r="H90" s="9"/>
      <c r="I90" s="9" t="s">
        <v>497</v>
      </c>
      <c r="J90" s="15"/>
      <c r="K90" s="9">
        <f>IF(H90="", "", "")</f>
        <v>0</v>
      </c>
      <c r="L90" s="9">
        <f>IF(H90="", "", "")</f>
        <v>0</v>
      </c>
      <c r="M90" s="9">
        <f>IF(H90="", "", "")</f>
        <v>0</v>
      </c>
      <c r="N90" s="15"/>
      <c r="O90" s="9">
        <f>IF(L90="", "", "")</f>
        <v>0</v>
      </c>
      <c r="P90" s="9">
        <f>IF(L90="", "", "")</f>
        <v>0</v>
      </c>
      <c r="Q90" s="9">
        <f>IF(L90="", "", "")</f>
        <v>0</v>
      </c>
      <c r="R90" s="9"/>
      <c r="S90" s="9"/>
      <c r="T90" s="9"/>
      <c r="U90" s="9"/>
      <c r="V90" s="9"/>
    </row>
    <row r="91" spans="2:22">
      <c r="B91" s="7">
        <f>'2-定性盤查'!A92</f>
        <v>0</v>
      </c>
      <c r="C91" s="7">
        <f>'2-定性盤查'!B92</f>
        <v>0</v>
      </c>
      <c r="D91" s="7">
        <f>'2-定性盤查'!C92</f>
        <v>0</v>
      </c>
      <c r="E91" s="7">
        <f>'2-定性盤查'!D92</f>
        <v>0</v>
      </c>
      <c r="F91" s="15">
        <v>0.525</v>
      </c>
      <c r="G91" s="9" t="s">
        <v>494</v>
      </c>
      <c r="H91" s="9"/>
      <c r="I91" s="9" t="s">
        <v>523</v>
      </c>
      <c r="J91" s="15"/>
      <c r="K91" s="9">
        <f>IF(H91="", "", "")</f>
        <v>0</v>
      </c>
      <c r="L91" s="9">
        <f>IF(H91="", "", "")</f>
        <v>0</v>
      </c>
      <c r="M91" s="9">
        <f>IF(H91="", "", "")</f>
        <v>0</v>
      </c>
      <c r="N91" s="15"/>
      <c r="O91" s="9">
        <f>IF(L91="", "", "")</f>
        <v>0</v>
      </c>
      <c r="P91" s="9">
        <f>IF(L91="", "", "")</f>
        <v>0</v>
      </c>
      <c r="Q91" s="9">
        <f>IF(L91="", "", "")</f>
        <v>0</v>
      </c>
      <c r="R91" s="9"/>
      <c r="S91" s="9"/>
      <c r="T91" s="9"/>
      <c r="U91" s="9"/>
      <c r="V91" s="9"/>
    </row>
    <row r="92" spans="2:22">
      <c r="B92" s="7">
        <f>'2-定性盤查'!A93</f>
        <v>0</v>
      </c>
      <c r="C92" s="7">
        <f>'2-定性盤查'!B93</f>
        <v>0</v>
      </c>
      <c r="D92" s="7">
        <f>'2-定性盤查'!C93</f>
        <v>0</v>
      </c>
      <c r="E92" s="7">
        <f>'2-定性盤查'!D93</f>
        <v>0</v>
      </c>
      <c r="F92" s="15">
        <v>0.525</v>
      </c>
      <c r="G92" s="9" t="s">
        <v>494</v>
      </c>
      <c r="H92" s="9"/>
      <c r="I92" s="9" t="s">
        <v>523</v>
      </c>
      <c r="J92" s="15"/>
      <c r="K92" s="9">
        <f>IF(H92="", "", "")</f>
        <v>0</v>
      </c>
      <c r="L92" s="9">
        <f>IF(H92="", "", "")</f>
        <v>0</v>
      </c>
      <c r="M92" s="9">
        <f>IF(H92="", "", "")</f>
        <v>0</v>
      </c>
      <c r="N92" s="15"/>
      <c r="O92" s="9">
        <f>IF(L92="", "", "")</f>
        <v>0</v>
      </c>
      <c r="P92" s="9">
        <f>IF(L92="", "", "")</f>
        <v>0</v>
      </c>
      <c r="Q92" s="9">
        <f>IF(L92="", "", "")</f>
        <v>0</v>
      </c>
      <c r="R92" s="9"/>
      <c r="S92" s="9"/>
      <c r="T92" s="9"/>
      <c r="U92" s="9"/>
      <c r="V92" s="9"/>
    </row>
    <row r="93" spans="2:22">
      <c r="B93" s="7">
        <f>'2-定性盤查'!A94</f>
        <v>0</v>
      </c>
      <c r="C93" s="7">
        <f>'2-定性盤查'!B94</f>
        <v>0</v>
      </c>
      <c r="D93" s="7">
        <f>'2-定性盤查'!C94</f>
        <v>0</v>
      </c>
      <c r="E93" s="7">
        <f>'2-定性盤查'!D94</f>
        <v>0</v>
      </c>
      <c r="F93" s="15">
        <v>0.525</v>
      </c>
      <c r="G93" s="9" t="s">
        <v>494</v>
      </c>
      <c r="H93" s="9"/>
      <c r="I93" s="9" t="s">
        <v>523</v>
      </c>
      <c r="J93" s="15"/>
      <c r="K93" s="9">
        <f>IF(H93="", "", "")</f>
        <v>0</v>
      </c>
      <c r="L93" s="9">
        <f>IF(H93="", "", "")</f>
        <v>0</v>
      </c>
      <c r="M93" s="9">
        <f>IF(H93="", "", "")</f>
        <v>0</v>
      </c>
      <c r="N93" s="15"/>
      <c r="O93" s="9">
        <f>IF(L93="", "", "")</f>
        <v>0</v>
      </c>
      <c r="P93" s="9">
        <f>IF(L93="", "", "")</f>
        <v>0</v>
      </c>
      <c r="Q93" s="9">
        <f>IF(L93="", "", "")</f>
        <v>0</v>
      </c>
      <c r="R93" s="9"/>
      <c r="S93" s="9"/>
      <c r="T93" s="9"/>
      <c r="U93" s="9"/>
      <c r="V93" s="9"/>
    </row>
    <row r="94" spans="2:22">
      <c r="B94" s="7">
        <f>'2-定性盤查'!A95</f>
        <v>0</v>
      </c>
      <c r="C94" s="7">
        <f>'2-定性盤查'!B95</f>
        <v>0</v>
      </c>
      <c r="D94" s="7">
        <f>'2-定性盤查'!C95</f>
        <v>0</v>
      </c>
      <c r="E94" s="7">
        <f>'2-定性盤查'!D95</f>
        <v>0</v>
      </c>
      <c r="F94" s="15">
        <v>0.0012</v>
      </c>
      <c r="G94" s="9" t="s">
        <v>494</v>
      </c>
      <c r="H94" s="9"/>
      <c r="I94" s="9" t="s">
        <v>497</v>
      </c>
      <c r="J94" s="15"/>
      <c r="K94" s="9">
        <f>IF(H94="", "", "")</f>
        <v>0</v>
      </c>
      <c r="L94" s="9">
        <f>IF(H94="", "", "")</f>
        <v>0</v>
      </c>
      <c r="M94" s="9">
        <f>IF(H94="", "", "")</f>
        <v>0</v>
      </c>
      <c r="N94" s="15">
        <v>1E-07</v>
      </c>
      <c r="O94" s="9">
        <f>IF(L94="", "", "kgN₂O/kWh")</f>
        <v>0</v>
      </c>
      <c r="P94" s="9">
        <f>IF(L94="", "", "")</f>
        <v>0</v>
      </c>
      <c r="Q94" s="9">
        <f>IF(L94="", "", "GHG")</f>
        <v>0</v>
      </c>
      <c r="R94" s="9"/>
      <c r="S94" s="9"/>
      <c r="T94" s="9"/>
      <c r="U94" s="9"/>
      <c r="V94" s="9"/>
    </row>
    <row r="95" spans="2:22">
      <c r="B95" s="7">
        <f>'2-定性盤查'!A96</f>
        <v>0</v>
      </c>
      <c r="C95" s="7">
        <f>'2-定性盤查'!B96</f>
        <v>0</v>
      </c>
      <c r="D95" s="7">
        <f>'2-定性盤查'!C96</f>
        <v>0</v>
      </c>
      <c r="E95" s="7">
        <f>'2-定性盤查'!D96</f>
        <v>0</v>
      </c>
      <c r="F95" s="15">
        <v>0.585</v>
      </c>
      <c r="G95" s="9" t="s">
        <v>494</v>
      </c>
      <c r="H95" s="9"/>
      <c r="I95" s="9" t="s">
        <v>523</v>
      </c>
      <c r="J95" s="15"/>
      <c r="K95" s="9">
        <f>IF(H95="", "", "")</f>
        <v>0</v>
      </c>
      <c r="L95" s="9">
        <f>IF(H95="", "", "")</f>
        <v>0</v>
      </c>
      <c r="M95" s="9">
        <f>IF(H95="", "", "")</f>
        <v>0</v>
      </c>
      <c r="N95" s="15"/>
      <c r="O95" s="9">
        <f>IF(L95="", "", "")</f>
        <v>0</v>
      </c>
      <c r="P95" s="9">
        <f>IF(L95="", "", "")</f>
        <v>0</v>
      </c>
      <c r="Q95" s="9">
        <f>IF(L95="", "", "")</f>
        <v>0</v>
      </c>
      <c r="R95" s="9"/>
      <c r="S95" s="9"/>
      <c r="T95" s="9"/>
      <c r="U95" s="9"/>
      <c r="V95" s="9"/>
    </row>
    <row r="96" spans="2:22">
      <c r="B96" s="7">
        <f>'2-定性盤查'!A97</f>
        <v>0</v>
      </c>
      <c r="C96" s="7">
        <f>'2-定性盤查'!B97</f>
        <v>0</v>
      </c>
      <c r="D96" s="7">
        <f>'2-定性盤查'!C97</f>
        <v>0</v>
      </c>
      <c r="E96" s="7">
        <f>'2-定性盤查'!D97</f>
        <v>0</v>
      </c>
      <c r="F96" s="15">
        <v>1</v>
      </c>
      <c r="G96" s="9" t="s">
        <v>492</v>
      </c>
      <c r="H96" s="9"/>
      <c r="I96" s="9" t="s">
        <v>505</v>
      </c>
      <c r="J96" s="15">
        <v>22</v>
      </c>
      <c r="K96" s="9">
        <f>IF(H96="", "", "kgCH₄/Liter")</f>
        <v>0</v>
      </c>
      <c r="L96" s="9">
        <f>IF(H96="", "", "")</f>
        <v>0</v>
      </c>
      <c r="M96" s="9">
        <f>IF(H96="", "", "自定義")</f>
        <v>0</v>
      </c>
      <c r="N96" s="15">
        <v>11</v>
      </c>
      <c r="O96" s="9">
        <f>IF(L96="", "", "kgN₂O/Liter")</f>
        <v>0</v>
      </c>
      <c r="P96" s="9">
        <f>IF(L96="", "", "")</f>
        <v>0</v>
      </c>
      <c r="Q96" s="9">
        <f>IF(L96="", "", "自定義")</f>
        <v>0</v>
      </c>
      <c r="R96" s="9"/>
      <c r="S96" s="9"/>
      <c r="T96" s="9"/>
      <c r="U96" s="9"/>
      <c r="V96" s="9"/>
    </row>
    <row r="97" spans="2:22">
      <c r="B97" s="7">
        <f>'2-定性盤查'!A98</f>
        <v>0</v>
      </c>
      <c r="C97" s="7">
        <f>'2-定性盤查'!B98</f>
        <v>0</v>
      </c>
      <c r="D97" s="7">
        <f>'2-定性盤查'!C98</f>
        <v>0</v>
      </c>
      <c r="E97" s="7">
        <f>'2-定性盤查'!D98</f>
        <v>0</v>
      </c>
      <c r="F97" s="15">
        <v>1</v>
      </c>
      <c r="G97" s="9" t="s">
        <v>492</v>
      </c>
      <c r="H97" s="9"/>
      <c r="I97" s="9" t="s">
        <v>505</v>
      </c>
      <c r="J97" s="15">
        <v>22</v>
      </c>
      <c r="K97" s="9">
        <f>IF(H97="", "", "kgCH₄/Liter")</f>
        <v>0</v>
      </c>
      <c r="L97" s="9">
        <f>IF(H97="", "", "")</f>
        <v>0</v>
      </c>
      <c r="M97" s="9">
        <f>IF(H97="", "", "自定義")</f>
        <v>0</v>
      </c>
      <c r="N97" s="15">
        <v>11</v>
      </c>
      <c r="O97" s="9">
        <f>IF(L97="", "", "kgN₂O/Liter")</f>
        <v>0</v>
      </c>
      <c r="P97" s="9">
        <f>IF(L97="", "", "")</f>
        <v>0</v>
      </c>
      <c r="Q97" s="9">
        <f>IF(L97="", "", "自定義")</f>
        <v>0</v>
      </c>
      <c r="R97" s="9"/>
      <c r="S97" s="9"/>
      <c r="T97" s="9"/>
      <c r="U97" s="9"/>
      <c r="V97" s="9"/>
    </row>
    <row r="98" spans="2:22">
      <c r="B98" s="7">
        <f>'2-定性盤查'!A99</f>
        <v>0</v>
      </c>
      <c r="C98" s="7">
        <f>'2-定性盤查'!B99</f>
        <v>0</v>
      </c>
      <c r="D98" s="7">
        <f>'2-定性盤查'!C99</f>
        <v>0</v>
      </c>
      <c r="E98" s="7">
        <f>'2-定性盤查'!D99</f>
        <v>0</v>
      </c>
      <c r="F98" s="15">
        <v>10</v>
      </c>
      <c r="G98" s="9" t="s">
        <v>515</v>
      </c>
      <c r="H98" s="9"/>
      <c r="I98" s="9" t="s">
        <v>505</v>
      </c>
      <c r="J98" s="15"/>
      <c r="K98" s="9">
        <f>IF(H98="", "", "")</f>
        <v>0</v>
      </c>
      <c r="L98" s="9">
        <f>IF(H98="", "", "")</f>
        <v>0</v>
      </c>
      <c r="M98" s="9">
        <f>IF(H98="", "", "")</f>
        <v>0</v>
      </c>
      <c r="N98" s="15"/>
      <c r="O98" s="9">
        <f>IF(L98="", "", "")</f>
        <v>0</v>
      </c>
      <c r="P98" s="9">
        <f>IF(L98="", "", "")</f>
        <v>0</v>
      </c>
      <c r="Q98" s="9">
        <f>IF(L98="", "", "")</f>
        <v>0</v>
      </c>
      <c r="R98" s="9"/>
      <c r="S98" s="9"/>
      <c r="T98" s="9"/>
      <c r="U98" s="9"/>
      <c r="V98" s="9"/>
    </row>
    <row r="99" spans="2:22">
      <c r="B99" s="7">
        <f>'2-定性盤查'!A100</f>
        <v>0</v>
      </c>
      <c r="C99" s="7">
        <f>'2-定性盤查'!B100</f>
        <v>0</v>
      </c>
      <c r="D99" s="7">
        <f>'2-定性盤查'!C100</f>
        <v>0</v>
      </c>
      <c r="E99" s="7">
        <f>'2-定性盤查'!D100</f>
        <v>0</v>
      </c>
      <c r="F99" s="15">
        <v>0.23817364241671</v>
      </c>
      <c r="G99" s="9" t="s">
        <v>494</v>
      </c>
      <c r="H99" s="9"/>
      <c r="I99" s="9" t="s">
        <v>497</v>
      </c>
      <c r="J99" s="15">
        <v>1.088621688E-05</v>
      </c>
      <c r="K99" s="9">
        <f>IF(H99="", "", "kgCH₄/kWh")</f>
        <v>0</v>
      </c>
      <c r="L99" s="9">
        <f>IF(H99="", "", "")</f>
        <v>0</v>
      </c>
      <c r="M99" s="9">
        <f>IF(H99="", "", "GHG")</f>
        <v>0</v>
      </c>
      <c r="N99" s="15">
        <v>1.81436948E-06</v>
      </c>
      <c r="O99" s="9">
        <f>IF(L99="", "", "kgN₂O/kWh")</f>
        <v>0</v>
      </c>
      <c r="P99" s="9">
        <f>IF(L99="", "", "")</f>
        <v>0</v>
      </c>
      <c r="Q99" s="9">
        <f>IF(L99="", "", "GHG")</f>
        <v>0</v>
      </c>
      <c r="R99" s="9"/>
      <c r="S99" s="9"/>
      <c r="T99" s="9"/>
      <c r="U99" s="9"/>
      <c r="V99" s="9"/>
    </row>
    <row r="100" spans="2:22">
      <c r="B100" s="7">
        <f>'2-定性盤查'!A101</f>
        <v>0</v>
      </c>
      <c r="C100" s="7">
        <f>'2-定性盤查'!B101</f>
        <v>0</v>
      </c>
      <c r="D100" s="7">
        <f>'2-定性盤查'!C101</f>
        <v>0</v>
      </c>
      <c r="E100" s="7">
        <f>'2-定性盤查'!D101</f>
        <v>0</v>
      </c>
      <c r="F100" s="15">
        <v>0.4573</v>
      </c>
      <c r="G100" s="9" t="s">
        <v>498</v>
      </c>
      <c r="H100" s="9"/>
      <c r="I100" s="9" t="s">
        <v>491</v>
      </c>
      <c r="J100" s="15">
        <v>0.0001</v>
      </c>
      <c r="K100" s="9">
        <f>IF(H100="", "", "kgCH₄/km")</f>
        <v>0</v>
      </c>
      <c r="L100" s="9">
        <f>IF(H100="", "", "")</f>
        <v>0</v>
      </c>
      <c r="M100" s="9">
        <f>IF(H100="", "", "DEFRA")</f>
        <v>0</v>
      </c>
      <c r="N100" s="15">
        <v>0.00598</v>
      </c>
      <c r="O100" s="9">
        <f>IF(L100="", "", "kgN₂O/km")</f>
        <v>0</v>
      </c>
      <c r="P100" s="9">
        <f>IF(L100="", "", "")</f>
        <v>0</v>
      </c>
      <c r="Q100" s="9">
        <f>IF(L100="", "", "DEFRA")</f>
        <v>0</v>
      </c>
      <c r="R100" s="9"/>
      <c r="S100" s="9"/>
      <c r="T100" s="9"/>
      <c r="U100" s="9"/>
      <c r="V100" s="9"/>
    </row>
    <row r="101" spans="2:22">
      <c r="B101" s="7">
        <f>'2-定性盤查'!A102</f>
        <v>0</v>
      </c>
      <c r="C101" s="7">
        <f>'2-定性盤查'!B102</f>
        <v>0</v>
      </c>
      <c r="D101" s="7">
        <f>'2-定性盤查'!C102</f>
        <v>0</v>
      </c>
      <c r="E101" s="7">
        <f>'2-定性盤查'!D102</f>
        <v>0</v>
      </c>
      <c r="F101" s="15">
        <v>0.779</v>
      </c>
      <c r="G101" s="9" t="s">
        <v>527</v>
      </c>
      <c r="H101" s="9"/>
      <c r="I101" s="9" t="s">
        <v>491</v>
      </c>
      <c r="J101" s="15">
        <v>2E-05</v>
      </c>
      <c r="K101" s="9">
        <f>IF(H101="", "", "kgCH₄/tonne-km")</f>
        <v>0</v>
      </c>
      <c r="L101" s="9">
        <f>IF(H101="", "", "")</f>
        <v>0</v>
      </c>
      <c r="M101" s="9">
        <f>IF(H101="", "", "DEFRA")</f>
        <v>0</v>
      </c>
      <c r="N101" s="15">
        <v>0.01034</v>
      </c>
      <c r="O101" s="9">
        <f>IF(L101="", "", "kgN₂O/tonne-km")</f>
        <v>0</v>
      </c>
      <c r="P101" s="9">
        <f>IF(L101="", "", "")</f>
        <v>0</v>
      </c>
      <c r="Q101" s="9">
        <f>IF(L101="", "", "DEFRA")</f>
        <v>0</v>
      </c>
      <c r="R101" s="9"/>
      <c r="S101" s="9"/>
      <c r="T101" s="9"/>
      <c r="U101" s="9"/>
      <c r="V101" s="9"/>
    </row>
    <row r="102" spans="2:22">
      <c r="B102" s="7">
        <f>'2-定性盤查'!A103</f>
        <v>0</v>
      </c>
      <c r="C102" s="7">
        <f>'2-定性盤查'!B103</f>
        <v>0</v>
      </c>
      <c r="D102" s="7">
        <f>'2-定性盤查'!C103</f>
        <v>0</v>
      </c>
      <c r="E102" s="7">
        <f>'2-定性盤查'!D103</f>
        <v>0</v>
      </c>
      <c r="F102" s="15">
        <v>0.00891</v>
      </c>
      <c r="G102" s="9" t="s">
        <v>527</v>
      </c>
      <c r="H102" s="9"/>
      <c r="I102" s="9" t="s">
        <v>497</v>
      </c>
      <c r="J102" s="15">
        <v>3E-06</v>
      </c>
      <c r="K102" s="9">
        <f>IF(H102="", "", "kgCH₄/tonne-km")</f>
        <v>0</v>
      </c>
      <c r="L102" s="9">
        <f>IF(H102="", "", "")</f>
        <v>0</v>
      </c>
      <c r="M102" s="9">
        <f>IF(H102="", "", "GHG")</f>
        <v>0</v>
      </c>
      <c r="N102" s="15">
        <v>0.000121</v>
      </c>
      <c r="O102" s="9">
        <f>IF(L102="", "", "kgN₂O/tonne-km")</f>
        <v>0</v>
      </c>
      <c r="P102" s="9">
        <f>IF(L102="", "", "")</f>
        <v>0</v>
      </c>
      <c r="Q102" s="9">
        <f>IF(L102="", "", "GHG")</f>
        <v>0</v>
      </c>
      <c r="R102" s="9"/>
      <c r="S102" s="9"/>
      <c r="T102" s="9"/>
      <c r="U102" s="9"/>
      <c r="V102" s="9"/>
    </row>
    <row r="103" spans="2:22">
      <c r="B103" s="7">
        <f>'2-定性盤查'!A104</f>
        <v>0</v>
      </c>
      <c r="C103" s="7">
        <f>'2-定性盤查'!B104</f>
        <v>0</v>
      </c>
      <c r="D103" s="7">
        <f>'2-定性盤查'!C104</f>
        <v>0</v>
      </c>
      <c r="E103" s="7">
        <f>'2-定性盤查'!D104</f>
        <v>0</v>
      </c>
      <c r="F103" s="15">
        <v>0.00451</v>
      </c>
      <c r="G103" s="9" t="s">
        <v>527</v>
      </c>
      <c r="H103" s="9"/>
      <c r="I103" s="9" t="s">
        <v>497</v>
      </c>
      <c r="J103" s="15">
        <v>1E-06</v>
      </c>
      <c r="K103" s="9">
        <f>IF(H103="", "", "kgCH₄/tonne-km")</f>
        <v>0</v>
      </c>
      <c r="L103" s="9">
        <f>IF(H103="", "", "")</f>
        <v>0</v>
      </c>
      <c r="M103" s="9">
        <f>IF(H103="", "", "GHG")</f>
        <v>0</v>
      </c>
      <c r="N103" s="15">
        <v>6.1E-05</v>
      </c>
      <c r="O103" s="9">
        <f>IF(L103="", "", "kgN₂O/tonne-km")</f>
        <v>0</v>
      </c>
      <c r="P103" s="9">
        <f>IF(L103="", "", "")</f>
        <v>0</v>
      </c>
      <c r="Q103" s="9">
        <f>IF(L103="", "", "GHG")</f>
        <v>0</v>
      </c>
      <c r="R103" s="9"/>
      <c r="S103" s="9"/>
      <c r="T103" s="9"/>
      <c r="U103" s="9"/>
      <c r="V103" s="9"/>
    </row>
    <row r="104" spans="2:22">
      <c r="B104" s="7">
        <f>'2-定性盤查'!A105</f>
        <v>0</v>
      </c>
      <c r="C104" s="7">
        <f>'2-定性盤查'!B105</f>
        <v>0</v>
      </c>
      <c r="D104" s="7">
        <f>'2-定性盤查'!C105</f>
        <v>0</v>
      </c>
      <c r="E104" s="7">
        <f>'2-定性盤查'!D105</f>
        <v>0</v>
      </c>
      <c r="F104" s="15">
        <v>0.056</v>
      </c>
      <c r="G104" s="9" t="s">
        <v>528</v>
      </c>
      <c r="H104" s="9"/>
      <c r="I104" s="9" t="s">
        <v>497</v>
      </c>
      <c r="J104" s="15">
        <v>0.00129171478243032</v>
      </c>
      <c r="K104" s="9">
        <f>IF(H104="", "", "kgCH₄/passenger-mile")</f>
        <v>0</v>
      </c>
      <c r="L104" s="9">
        <f>IF(H104="", "", "")</f>
        <v>0</v>
      </c>
      <c r="M104" s="9">
        <f>IF(H104="", "", "GHG")</f>
        <v>0</v>
      </c>
      <c r="N104" s="15">
        <v>0.000866922672772024</v>
      </c>
      <c r="O104" s="9">
        <f>IF(L104="", "", "kgN₂O/passenger-mile")</f>
        <v>0</v>
      </c>
      <c r="P104" s="9">
        <f>IF(L104="", "", "")</f>
        <v>0</v>
      </c>
      <c r="Q104" s="9">
        <f>IF(L104="", "", "GHG")</f>
        <v>0</v>
      </c>
      <c r="R104" s="9"/>
      <c r="S104" s="9"/>
      <c r="T104" s="9"/>
      <c r="U104" s="9"/>
      <c r="V104" s="9"/>
    </row>
    <row r="105" spans="2:22">
      <c r="B105" s="7">
        <f>'2-定性盤查'!A106</f>
        <v>0</v>
      </c>
      <c r="C105" s="7">
        <f>'2-定性盤查'!B106</f>
        <v>0</v>
      </c>
      <c r="D105" s="7">
        <f>'2-定性盤查'!C106</f>
        <v>0</v>
      </c>
      <c r="E105" s="7">
        <f>'2-定性盤查'!D106</f>
        <v>0</v>
      </c>
      <c r="F105" s="15">
        <v>0.59301</v>
      </c>
      <c r="G105" s="9" t="s">
        <v>498</v>
      </c>
      <c r="H105" s="9"/>
      <c r="I105" s="9" t="s">
        <v>491</v>
      </c>
      <c r="J105" s="15">
        <v>0.0001</v>
      </c>
      <c r="K105" s="9">
        <f>IF(H105="", "", "kgCH₄/km")</f>
        <v>0</v>
      </c>
      <c r="L105" s="9">
        <f>IF(H105="", "", "")</f>
        <v>0</v>
      </c>
      <c r="M105" s="9">
        <f>IF(H105="", "", "DEFRA")</f>
        <v>0</v>
      </c>
      <c r="N105" s="15">
        <v>0.00598</v>
      </c>
      <c r="O105" s="9">
        <f>IF(L105="", "", "kgN₂O/km")</f>
        <v>0</v>
      </c>
      <c r="P105" s="9">
        <f>IF(L105="", "", "")</f>
        <v>0</v>
      </c>
      <c r="Q105" s="9">
        <f>IF(L105="", "", "DEFRA")</f>
        <v>0</v>
      </c>
      <c r="R105" s="9"/>
      <c r="S105" s="9"/>
      <c r="T105" s="9"/>
      <c r="U105" s="9"/>
      <c r="V105" s="9"/>
    </row>
    <row r="106" spans="2:22">
      <c r="B106" s="7">
        <f>'2-定性盤查'!A107</f>
        <v>0</v>
      </c>
      <c r="C106" s="7">
        <f>'2-定性盤查'!B107</f>
        <v>0</v>
      </c>
      <c r="D106" s="7">
        <f>'2-定性盤查'!C107</f>
        <v>0</v>
      </c>
      <c r="E106" s="7">
        <f>'2-定性盤查'!D107</f>
        <v>0</v>
      </c>
      <c r="F106" s="15">
        <v>0.056</v>
      </c>
      <c r="G106" s="9" t="s">
        <v>528</v>
      </c>
      <c r="H106" s="9"/>
      <c r="I106" s="9" t="s">
        <v>497</v>
      </c>
      <c r="J106" s="15">
        <v>0.00129171478243032</v>
      </c>
      <c r="K106" s="9">
        <f>IF(H106="", "", "kgCH₄/passenger-mile")</f>
        <v>0</v>
      </c>
      <c r="L106" s="9">
        <f>IF(H106="", "", "")</f>
        <v>0</v>
      </c>
      <c r="M106" s="9">
        <f>IF(H106="", "", "GHG")</f>
        <v>0</v>
      </c>
      <c r="N106" s="15">
        <v>0.000866922672772024</v>
      </c>
      <c r="O106" s="9">
        <f>IF(L106="", "", "kgN₂O/passenger-mile")</f>
        <v>0</v>
      </c>
      <c r="P106" s="9">
        <f>IF(L106="", "", "")</f>
        <v>0</v>
      </c>
      <c r="Q106" s="9">
        <f>IF(L106="", "", "GHG")</f>
        <v>0</v>
      </c>
      <c r="R106" s="9"/>
      <c r="S106" s="9"/>
      <c r="T106" s="9"/>
      <c r="U106" s="9"/>
      <c r="V106" s="9"/>
    </row>
    <row r="107" spans="2:22">
      <c r="B107" s="7">
        <f>'2-定性盤查'!A108</f>
        <v>0</v>
      </c>
      <c r="C107" s="7">
        <f>'2-定性盤查'!B108</f>
        <v>0</v>
      </c>
      <c r="D107" s="7">
        <f>'2-定性盤查'!C108</f>
        <v>0</v>
      </c>
      <c r="E107" s="7">
        <f>'2-定性盤查'!D108</f>
        <v>0</v>
      </c>
      <c r="F107" s="15">
        <v>0.136</v>
      </c>
      <c r="G107" s="9" t="s">
        <v>528</v>
      </c>
      <c r="H107" s="9"/>
      <c r="I107" s="9" t="s">
        <v>497</v>
      </c>
      <c r="J107" s="15">
        <v>0.0005999999999999999</v>
      </c>
      <c r="K107" s="9">
        <f>IF(H107="", "", "kgCH₄/passenger-mile")</f>
        <v>0</v>
      </c>
      <c r="L107" s="9">
        <f>IF(H107="", "", "")</f>
        <v>0</v>
      </c>
      <c r="M107" s="9">
        <f>IF(H107="", "", "GHG")</f>
        <v>0</v>
      </c>
      <c r="N107" s="15">
        <v>0.0043</v>
      </c>
      <c r="O107" s="9">
        <f>IF(L107="", "", "kgN₂O/passenger-mile")</f>
        <v>0</v>
      </c>
      <c r="P107" s="9">
        <f>IF(L107="", "", "")</f>
        <v>0</v>
      </c>
      <c r="Q107" s="9">
        <f>IF(L107="", "", "GHG")</f>
        <v>0</v>
      </c>
      <c r="R107" s="9"/>
      <c r="S107" s="9"/>
      <c r="T107" s="9"/>
      <c r="U107" s="9"/>
      <c r="V107" s="9"/>
    </row>
    <row r="108" spans="2:22">
      <c r="B108" s="7">
        <f>'2-定性盤查'!A109</f>
        <v>0</v>
      </c>
      <c r="C108" s="7">
        <f>'2-定性盤查'!B109</f>
        <v>0</v>
      </c>
      <c r="D108" s="7">
        <f>'2-定性盤查'!C109</f>
        <v>0</v>
      </c>
      <c r="E108" s="7">
        <f>'2-定性盤查'!D109</f>
        <v>0</v>
      </c>
      <c r="F108" s="15">
        <v>4.46949</v>
      </c>
      <c r="G108" s="9" t="s">
        <v>527</v>
      </c>
      <c r="H108" s="9"/>
      <c r="I108" s="9" t="s">
        <v>491</v>
      </c>
      <c r="J108" s="15">
        <v>0.00188</v>
      </c>
      <c r="K108" s="9">
        <f>IF(H108="", "", "kgCH₄/tonne-km")</f>
        <v>0</v>
      </c>
      <c r="L108" s="9">
        <f>IF(H108="", "", "")</f>
        <v>0</v>
      </c>
      <c r="M108" s="9">
        <f>IF(H108="", "", "DEFRA")</f>
        <v>0</v>
      </c>
      <c r="N108" s="15">
        <v>0.02226</v>
      </c>
      <c r="O108" s="9">
        <f>IF(L108="", "", "kgN₂O/tonne-km")</f>
        <v>0</v>
      </c>
      <c r="P108" s="9">
        <f>IF(L108="", "", "")</f>
        <v>0</v>
      </c>
      <c r="Q108" s="9">
        <f>IF(L108="", "", "DEFRA")</f>
        <v>0</v>
      </c>
      <c r="R108" s="9"/>
      <c r="S108" s="9"/>
      <c r="T108" s="9"/>
      <c r="U108" s="9"/>
      <c r="V108" s="9"/>
    </row>
    <row r="109" spans="2:22">
      <c r="B109" s="7">
        <f>'2-定性盤查'!A110</f>
        <v>0</v>
      </c>
      <c r="C109" s="7">
        <f>'2-定性盤查'!B110</f>
        <v>0</v>
      </c>
      <c r="D109" s="7">
        <f>'2-定性盤查'!C110</f>
        <v>0</v>
      </c>
      <c r="E109" s="7">
        <f>'2-定性盤查'!D110</f>
        <v>0</v>
      </c>
      <c r="F109" s="15">
        <v>0.056</v>
      </c>
      <c r="G109" s="9" t="s">
        <v>528</v>
      </c>
      <c r="H109" s="9"/>
      <c r="I109" s="9" t="s">
        <v>497</v>
      </c>
      <c r="J109" s="15">
        <v>0.00129171478243032</v>
      </c>
      <c r="K109" s="9">
        <f>IF(H109="", "", "kgCH₄/passenger-mile")</f>
        <v>0</v>
      </c>
      <c r="L109" s="9">
        <f>IF(H109="", "", "")</f>
        <v>0</v>
      </c>
      <c r="M109" s="9">
        <f>IF(H109="", "", "GHG")</f>
        <v>0</v>
      </c>
      <c r="N109" s="15">
        <v>0.000866922672772024</v>
      </c>
      <c r="O109" s="9">
        <f>IF(L109="", "", "kgN₂O/passenger-mile")</f>
        <v>0</v>
      </c>
      <c r="P109" s="9">
        <f>IF(L109="", "", "")</f>
        <v>0</v>
      </c>
      <c r="Q109" s="9">
        <f>IF(L109="", "", "GHG")</f>
        <v>0</v>
      </c>
      <c r="R109" s="9"/>
      <c r="S109" s="9"/>
      <c r="T109" s="9"/>
      <c r="U109" s="9"/>
      <c r="V109" s="9"/>
    </row>
    <row r="110" spans="2:22">
      <c r="B110" s="7">
        <f>'2-定性盤查'!A111</f>
        <v>0</v>
      </c>
      <c r="C110" s="7">
        <f>'2-定性盤查'!B111</f>
        <v>0</v>
      </c>
      <c r="D110" s="7">
        <f>'2-定性盤查'!C111</f>
        <v>0</v>
      </c>
      <c r="E110" s="7">
        <f>'2-定性盤查'!D111</f>
        <v>0</v>
      </c>
      <c r="F110" s="15">
        <v>0.056</v>
      </c>
      <c r="G110" s="9" t="s">
        <v>528</v>
      </c>
      <c r="H110" s="9"/>
      <c r="I110" s="9" t="s">
        <v>497</v>
      </c>
      <c r="J110" s="15">
        <v>0.00129171478243032</v>
      </c>
      <c r="K110" s="9">
        <f>IF(H110="", "", "kgCH₄/passenger-mile")</f>
        <v>0</v>
      </c>
      <c r="L110" s="9">
        <f>IF(H110="", "", "")</f>
        <v>0</v>
      </c>
      <c r="M110" s="9">
        <f>IF(H110="", "", "GHG")</f>
        <v>0</v>
      </c>
      <c r="N110" s="15">
        <v>0.000866922672772024</v>
      </c>
      <c r="O110" s="9">
        <f>IF(L110="", "", "kgN₂O/passenger-mile")</f>
        <v>0</v>
      </c>
      <c r="P110" s="9">
        <f>IF(L110="", "", "")</f>
        <v>0</v>
      </c>
      <c r="Q110" s="9">
        <f>IF(L110="", "", "GHG")</f>
        <v>0</v>
      </c>
      <c r="R110" s="9"/>
      <c r="S110" s="9"/>
      <c r="T110" s="9"/>
      <c r="U110" s="9"/>
      <c r="V110" s="9"/>
    </row>
    <row r="111" spans="2:22">
      <c r="B111" s="7">
        <f>'2-定性盤查'!A112</f>
        <v>0</v>
      </c>
      <c r="C111" s="7">
        <f>'2-定性盤查'!B112</f>
        <v>0</v>
      </c>
      <c r="D111" s="7">
        <f>'2-定性盤查'!C112</f>
        <v>0</v>
      </c>
      <c r="E111" s="7">
        <f>'2-定性盤查'!D112</f>
        <v>0</v>
      </c>
      <c r="F111" s="15">
        <v>0.27603</v>
      </c>
      <c r="G111" s="9" t="s">
        <v>496</v>
      </c>
      <c r="H111" s="9"/>
      <c r="I111" s="9" t="s">
        <v>497</v>
      </c>
      <c r="J111" s="15">
        <v>1E-05</v>
      </c>
      <c r="K111" s="9">
        <f>IF(H111="", "", "kgCH₄/mile")</f>
        <v>0</v>
      </c>
      <c r="L111" s="9">
        <f>IF(H111="", "", "")</f>
        <v>0</v>
      </c>
      <c r="M111" s="9">
        <f>IF(H111="", "", "GHG")</f>
        <v>0</v>
      </c>
      <c r="N111" s="15">
        <v>0.00297</v>
      </c>
      <c r="O111" s="9">
        <f>IF(L111="", "", "kgN₂O/mile")</f>
        <v>0</v>
      </c>
      <c r="P111" s="9">
        <f>IF(L111="", "", "")</f>
        <v>0</v>
      </c>
      <c r="Q111" s="9">
        <f>IF(L111="", "", "GHG")</f>
        <v>0</v>
      </c>
      <c r="R111" s="9"/>
      <c r="S111" s="9"/>
      <c r="T111" s="9"/>
      <c r="U111" s="9"/>
      <c r="V111" s="9"/>
    </row>
    <row r="112" spans="2:22">
      <c r="B112" s="7">
        <f>'2-定性盤查'!A113</f>
        <v>0</v>
      </c>
      <c r="C112" s="7">
        <f>'2-定性盤查'!B113</f>
        <v>0</v>
      </c>
      <c r="D112" s="7">
        <f>'2-定性盤查'!C113</f>
        <v>0</v>
      </c>
      <c r="E112" s="7">
        <f>'2-定性盤查'!D113</f>
        <v>0</v>
      </c>
      <c r="F112" s="15">
        <v>4</v>
      </c>
      <c r="G112" s="9" t="s">
        <v>515</v>
      </c>
      <c r="H112" s="9"/>
      <c r="I112" s="9" t="s">
        <v>505</v>
      </c>
      <c r="J112" s="15"/>
      <c r="K112" s="9">
        <f>IF(H112="", "", "")</f>
        <v>0</v>
      </c>
      <c r="L112" s="9">
        <f>IF(H112="", "", "")</f>
        <v>0</v>
      </c>
      <c r="M112" s="9">
        <f>IF(H112="", "", "")</f>
        <v>0</v>
      </c>
      <c r="N112" s="15"/>
      <c r="O112" s="9">
        <f>IF(L112="", "", "")</f>
        <v>0</v>
      </c>
      <c r="P112" s="9">
        <f>IF(L112="", "", "")</f>
        <v>0</v>
      </c>
      <c r="Q112" s="9">
        <f>IF(L112="", "", "")</f>
        <v>0</v>
      </c>
      <c r="R112" s="9"/>
      <c r="S112" s="9"/>
      <c r="T112" s="9"/>
      <c r="U112" s="9"/>
      <c r="V112" s="9"/>
    </row>
    <row r="113" spans="2:22">
      <c r="B113" s="7">
        <f>'2-定性盤查'!A114</f>
        <v>0</v>
      </c>
      <c r="C113" s="7">
        <f>'2-定性盤查'!B114</f>
        <v>0</v>
      </c>
      <c r="D113" s="7">
        <f>'2-定性盤查'!C114</f>
        <v>0</v>
      </c>
      <c r="E113" s="7">
        <f>'2-定性盤查'!D114</f>
        <v>0</v>
      </c>
      <c r="F113" s="15">
        <v>1.01586</v>
      </c>
      <c r="G113" s="9" t="s">
        <v>498</v>
      </c>
      <c r="H113" s="9"/>
      <c r="I113" s="9" t="s">
        <v>491</v>
      </c>
      <c r="J113" s="15">
        <v>0.00014</v>
      </c>
      <c r="K113" s="9">
        <f>IF(H113="", "", "kgCH₄/km")</f>
        <v>0</v>
      </c>
      <c r="L113" s="9">
        <f>IF(H113="", "", "")</f>
        <v>0</v>
      </c>
      <c r="M113" s="9">
        <f>IF(H113="", "", "DEFRA")</f>
        <v>0</v>
      </c>
      <c r="N113" s="15">
        <v>0.01344</v>
      </c>
      <c r="O113" s="9">
        <f>IF(L113="", "", "kgN₂O/km")</f>
        <v>0</v>
      </c>
      <c r="P113" s="9">
        <f>IF(L113="", "", "")</f>
        <v>0</v>
      </c>
      <c r="Q113" s="9">
        <f>IF(L113="", "", "DEFRA")</f>
        <v>0</v>
      </c>
      <c r="R113" s="9"/>
      <c r="S113" s="9"/>
      <c r="T113" s="9"/>
      <c r="U113" s="9"/>
      <c r="V113" s="9"/>
    </row>
    <row r="114" spans="2:22">
      <c r="B114" s="7">
        <f>'2-定性盤查'!A115</f>
        <v>0</v>
      </c>
      <c r="C114" s="7">
        <f>'2-定性盤查'!B115</f>
        <v>0</v>
      </c>
      <c r="D114" s="7">
        <f>'2-定性盤查'!C115</f>
        <v>0</v>
      </c>
      <c r="E114" s="7">
        <f>'2-定性盤查'!D115</f>
        <v>0</v>
      </c>
      <c r="F114" s="15">
        <v>0.59268</v>
      </c>
      <c r="G114" s="9" t="s">
        <v>527</v>
      </c>
      <c r="H114" s="9"/>
      <c r="I114" s="9" t="s">
        <v>497</v>
      </c>
      <c r="J114" s="15">
        <v>4E-05</v>
      </c>
      <c r="K114" s="9">
        <f>IF(H114="", "", "kgCH₄/tonne-km")</f>
        <v>0</v>
      </c>
      <c r="L114" s="9">
        <f>IF(H114="", "", "")</f>
        <v>0</v>
      </c>
      <c r="M114" s="9">
        <f>IF(H114="", "", "GHG")</f>
        <v>0</v>
      </c>
      <c r="N114" s="15">
        <v>0.00561</v>
      </c>
      <c r="O114" s="9">
        <f>IF(L114="", "", "kgN₂O/tonne-km")</f>
        <v>0</v>
      </c>
      <c r="P114" s="9">
        <f>IF(L114="", "", "")</f>
        <v>0</v>
      </c>
      <c r="Q114" s="9">
        <f>IF(L114="", "", "GHG")</f>
        <v>0</v>
      </c>
      <c r="R114" s="9"/>
      <c r="S114" s="9"/>
      <c r="T114" s="9"/>
      <c r="U114" s="9"/>
      <c r="V114" s="9"/>
    </row>
    <row r="115" spans="2:22">
      <c r="B115" s="7">
        <f>'2-定性盤查'!A116</f>
        <v>0</v>
      </c>
      <c r="C115" s="7">
        <f>'2-定性盤查'!B116</f>
        <v>0</v>
      </c>
      <c r="D115" s="7">
        <f>'2-定性盤查'!C116</f>
        <v>0</v>
      </c>
      <c r="E115" s="7">
        <f>'2-定性盤查'!D116</f>
        <v>0</v>
      </c>
      <c r="F115" s="15">
        <v>0.056</v>
      </c>
      <c r="G115" s="9" t="s">
        <v>528</v>
      </c>
      <c r="H115" s="9"/>
      <c r="I115" s="9" t="s">
        <v>497</v>
      </c>
      <c r="J115" s="15">
        <v>0.00129171478243032</v>
      </c>
      <c r="K115" s="9">
        <f>IF(H115="", "", "kgCH₄/passenger-mile")</f>
        <v>0</v>
      </c>
      <c r="L115" s="9">
        <f>IF(H115="", "", "")</f>
        <v>0</v>
      </c>
      <c r="M115" s="9">
        <f>IF(H115="", "", "GHG")</f>
        <v>0</v>
      </c>
      <c r="N115" s="15">
        <v>0.000866922672772024</v>
      </c>
      <c r="O115" s="9">
        <f>IF(L115="", "", "kgN₂O/passenger-mile")</f>
        <v>0</v>
      </c>
      <c r="P115" s="9">
        <f>IF(L115="", "", "")</f>
        <v>0</v>
      </c>
      <c r="Q115" s="9">
        <f>IF(L115="", "", "GHG")</f>
        <v>0</v>
      </c>
      <c r="R115" s="9"/>
      <c r="S115" s="9"/>
      <c r="T115" s="9"/>
      <c r="U115" s="9"/>
      <c r="V115" s="9"/>
    </row>
    <row r="116" spans="2:22">
      <c r="B116" s="7">
        <f>'2-定性盤查'!A117</f>
        <v>0</v>
      </c>
      <c r="C116" s="7">
        <f>'2-定性盤查'!B117</f>
        <v>0</v>
      </c>
      <c r="D116" s="7">
        <f>'2-定性盤查'!C117</f>
        <v>0</v>
      </c>
      <c r="E116" s="7">
        <f>'2-定性盤查'!D117</f>
        <v>0</v>
      </c>
      <c r="F116" s="15">
        <v>0.21083</v>
      </c>
      <c r="G116" s="9" t="s">
        <v>527</v>
      </c>
      <c r="H116" s="9"/>
      <c r="I116" s="9" t="s">
        <v>491</v>
      </c>
      <c r="J116" s="15">
        <v>4E-05</v>
      </c>
      <c r="K116" s="9">
        <f>IF(H116="", "", "kgCH₄/tonne-km")</f>
        <v>0</v>
      </c>
      <c r="L116" s="9">
        <f>IF(H116="", "", "")</f>
        <v>0</v>
      </c>
      <c r="M116" s="9">
        <f>IF(H116="", "", "DEFRA")</f>
        <v>0</v>
      </c>
      <c r="N116" s="15">
        <v>0.00258</v>
      </c>
      <c r="O116" s="9">
        <f>IF(L116="", "", "kgN₂O/tonne-km")</f>
        <v>0</v>
      </c>
      <c r="P116" s="9">
        <f>IF(L116="", "", "")</f>
        <v>0</v>
      </c>
      <c r="Q116" s="9">
        <f>IF(L116="", "", "DEFRA")</f>
        <v>0</v>
      </c>
      <c r="R116" s="9"/>
      <c r="S116" s="9"/>
      <c r="T116" s="9"/>
      <c r="U116" s="9"/>
      <c r="V116" s="9"/>
    </row>
    <row r="117" spans="2:22">
      <c r="B117" s="7">
        <f>'2-定性盤查'!A118</f>
        <v>0</v>
      </c>
      <c r="C117" s="7">
        <f>'2-定性盤查'!B118</f>
        <v>0</v>
      </c>
      <c r="D117" s="7">
        <f>'2-定性盤查'!C118</f>
        <v>0</v>
      </c>
      <c r="E117" s="7">
        <f>'2-定性盤查'!D118</f>
        <v>0</v>
      </c>
      <c r="F117" s="15">
        <v>0.01592</v>
      </c>
      <c r="G117" s="9" t="s">
        <v>527</v>
      </c>
      <c r="H117" s="9"/>
      <c r="I117" s="9" t="s">
        <v>497</v>
      </c>
      <c r="J117" s="15">
        <v>5E-06</v>
      </c>
      <c r="K117" s="9">
        <f>IF(H117="", "", "kgCH₄/tonne-km")</f>
        <v>0</v>
      </c>
      <c r="L117" s="9">
        <f>IF(H117="", "", "")</f>
        <v>0</v>
      </c>
      <c r="M117" s="9">
        <f>IF(H117="", "", "GHG")</f>
        <v>0</v>
      </c>
      <c r="N117" s="15">
        <v>0.000217</v>
      </c>
      <c r="O117" s="9">
        <f>IF(L117="", "", "kgN₂O/tonne-km")</f>
        <v>0</v>
      </c>
      <c r="P117" s="9">
        <f>IF(L117="", "", "")</f>
        <v>0</v>
      </c>
      <c r="Q117" s="9">
        <f>IF(L117="", "", "GHG")</f>
        <v>0</v>
      </c>
      <c r="R117" s="9"/>
      <c r="S117" s="9"/>
      <c r="T117" s="9"/>
      <c r="U117" s="9"/>
      <c r="V117" s="9"/>
    </row>
    <row r="118" spans="2:22">
      <c r="B118" s="7">
        <f>'2-定性盤查'!A119</f>
        <v>0</v>
      </c>
      <c r="C118" s="7">
        <f>'2-定性盤查'!B119</f>
        <v>0</v>
      </c>
      <c r="D118" s="7">
        <f>'2-定性盤查'!C119</f>
        <v>0</v>
      </c>
      <c r="E118" s="7">
        <f>'2-定性盤查'!D119</f>
        <v>0</v>
      </c>
      <c r="F118" s="15">
        <v>0.10445</v>
      </c>
      <c r="G118" s="9" t="s">
        <v>527</v>
      </c>
      <c r="H118" s="9"/>
      <c r="I118" s="9" t="s">
        <v>491</v>
      </c>
      <c r="J118" s="15">
        <v>2E-05</v>
      </c>
      <c r="K118" s="9">
        <f>IF(H118="", "", "kgCH₄/tonne-km")</f>
        <v>0</v>
      </c>
      <c r="L118" s="9">
        <f>IF(H118="", "", "")</f>
        <v>0</v>
      </c>
      <c r="M118" s="9">
        <f>IF(H118="", "", "DEFRA")</f>
        <v>0</v>
      </c>
      <c r="N118" s="15">
        <v>0.00167</v>
      </c>
      <c r="O118" s="9">
        <f>IF(L118="", "", "kgN₂O/tonne-km")</f>
        <v>0</v>
      </c>
      <c r="P118" s="9">
        <f>IF(L118="", "", "")</f>
        <v>0</v>
      </c>
      <c r="Q118" s="9">
        <f>IF(L118="", "", "DEFRA")</f>
        <v>0</v>
      </c>
      <c r="R118" s="9"/>
      <c r="S118" s="9"/>
      <c r="T118" s="9"/>
      <c r="U118" s="9"/>
      <c r="V118" s="9"/>
    </row>
    <row r="119" spans="2:22">
      <c r="B119" s="7">
        <f>'2-定性盤查'!A120</f>
        <v>0</v>
      </c>
      <c r="C119" s="7">
        <f>'2-定性盤查'!B120</f>
        <v>0</v>
      </c>
      <c r="D119" s="7">
        <f>'2-定性盤查'!C120</f>
        <v>0</v>
      </c>
      <c r="E119" s="7">
        <f>'2-定性盤查'!D120</f>
        <v>0</v>
      </c>
      <c r="F119" s="15">
        <v>0.2297</v>
      </c>
      <c r="G119" s="9" t="s">
        <v>498</v>
      </c>
      <c r="H119" s="9"/>
      <c r="I119" s="9" t="s">
        <v>491</v>
      </c>
      <c r="J119" s="15"/>
      <c r="K119" s="9">
        <f>IF(H119="", "", "")</f>
        <v>0</v>
      </c>
      <c r="L119" s="9">
        <f>IF(H119="", "", "")</f>
        <v>0</v>
      </c>
      <c r="M119" s="9">
        <f>IF(H119="", "", "")</f>
        <v>0</v>
      </c>
      <c r="N119" s="15">
        <v>0.00186</v>
      </c>
      <c r="O119" s="9">
        <f>IF(L119="", "", "kgN₂O/km")</f>
        <v>0</v>
      </c>
      <c r="P119" s="9">
        <f>IF(L119="", "", "")</f>
        <v>0</v>
      </c>
      <c r="Q119" s="9">
        <f>IF(L119="", "", "DEFRA")</f>
        <v>0</v>
      </c>
      <c r="R119" s="9"/>
      <c r="S119" s="9"/>
      <c r="T119" s="9"/>
      <c r="U119" s="9"/>
      <c r="V119" s="9"/>
    </row>
    <row r="120" spans="2:22">
      <c r="B120" s="7">
        <f>'2-定性盤查'!A121</f>
        <v>0</v>
      </c>
      <c r="C120" s="7">
        <f>'2-定性盤查'!B121</f>
        <v>0</v>
      </c>
      <c r="D120" s="7">
        <f>'2-定性盤查'!C121</f>
        <v>0</v>
      </c>
      <c r="E120" s="7">
        <f>'2-定性盤查'!D121</f>
        <v>0</v>
      </c>
      <c r="F120" s="15">
        <v>0.04077</v>
      </c>
      <c r="G120" s="9" t="s">
        <v>529</v>
      </c>
      <c r="H120" s="9"/>
      <c r="I120" s="9" t="s">
        <v>497</v>
      </c>
      <c r="J120" s="15">
        <v>6.999999999999999E-05</v>
      </c>
      <c r="K120" s="9">
        <f>IF(H120="", "", "kgCH₄/passenger-km")</f>
        <v>0</v>
      </c>
      <c r="L120" s="9">
        <f>IF(H120="", "", "")</f>
        <v>0</v>
      </c>
      <c r="M120" s="9">
        <f>IF(H120="", "", "GHG")</f>
        <v>0</v>
      </c>
      <c r="N120" s="15">
        <v>0.00031</v>
      </c>
      <c r="O120" s="9">
        <f>IF(L120="", "", "kgN₂O/passenger-km")</f>
        <v>0</v>
      </c>
      <c r="P120" s="9">
        <f>IF(L120="", "", "")</f>
        <v>0</v>
      </c>
      <c r="Q120" s="9">
        <f>IF(L120="", "", "GHG")</f>
        <v>0</v>
      </c>
      <c r="R120" s="9"/>
      <c r="S120" s="9"/>
      <c r="T120" s="9"/>
      <c r="U120" s="9"/>
      <c r="V120" s="9"/>
    </row>
    <row r="121" spans="2:22">
      <c r="B121" s="7">
        <f>'2-定性盤查'!A122</f>
        <v>0</v>
      </c>
      <c r="C121" s="7">
        <f>'2-定性盤查'!B122</f>
        <v>0</v>
      </c>
      <c r="D121" s="7">
        <f>'2-定性盤查'!C122</f>
        <v>0</v>
      </c>
      <c r="E121" s="7">
        <f>'2-定性盤查'!D122</f>
        <v>0</v>
      </c>
      <c r="F121" s="15">
        <v>0.14733</v>
      </c>
      <c r="G121" s="9" t="s">
        <v>527</v>
      </c>
      <c r="H121" s="9"/>
      <c r="I121" s="9" t="s">
        <v>491</v>
      </c>
      <c r="J121" s="15"/>
      <c r="K121" s="9">
        <f>IF(H121="", "", "")</f>
        <v>0</v>
      </c>
      <c r="L121" s="9">
        <f>IF(H121="", "", "")</f>
        <v>0</v>
      </c>
      <c r="M121" s="9">
        <f>IF(H121="", "", "")</f>
        <v>0</v>
      </c>
      <c r="N121" s="15"/>
      <c r="O121" s="9">
        <f>IF(L121="", "", "")</f>
        <v>0</v>
      </c>
      <c r="P121" s="9">
        <f>IF(L121="", "", "")</f>
        <v>0</v>
      </c>
      <c r="Q121" s="9">
        <f>IF(L121="", "", "")</f>
        <v>0</v>
      </c>
      <c r="R121" s="9"/>
      <c r="S121" s="9"/>
      <c r="T121" s="9"/>
      <c r="U121" s="9"/>
      <c r="V121" s="9"/>
    </row>
    <row r="122" spans="2:22">
      <c r="B122" s="7">
        <f>'2-定性盤查'!A123</f>
        <v>0</v>
      </c>
      <c r="C122" s="7">
        <f>'2-定性盤查'!B123</f>
        <v>0</v>
      </c>
      <c r="D122" s="7">
        <f>'2-定性盤查'!C123</f>
        <v>0</v>
      </c>
      <c r="E122" s="7">
        <f>'2-定性盤查'!D123</f>
        <v>0</v>
      </c>
      <c r="F122" s="15">
        <v>6</v>
      </c>
      <c r="G122" s="9" t="s">
        <v>515</v>
      </c>
      <c r="H122" s="9"/>
      <c r="I122" s="9" t="s">
        <v>505</v>
      </c>
      <c r="J122" s="15"/>
      <c r="K122" s="9">
        <f>IF(H122="", "", "")</f>
        <v>0</v>
      </c>
      <c r="L122" s="9">
        <f>IF(H122="", "", "")</f>
        <v>0</v>
      </c>
      <c r="M122" s="9">
        <f>IF(H122="", "", "")</f>
        <v>0</v>
      </c>
      <c r="N122" s="15"/>
      <c r="O122" s="9">
        <f>IF(L122="", "", "")</f>
        <v>0</v>
      </c>
      <c r="P122" s="9">
        <f>IF(L122="", "", "")</f>
        <v>0</v>
      </c>
      <c r="Q122" s="9">
        <f>IF(L122="", "", "")</f>
        <v>0</v>
      </c>
      <c r="R122" s="9"/>
      <c r="S122" s="9"/>
      <c r="T122" s="9"/>
      <c r="U122" s="9"/>
      <c r="V122" s="9"/>
    </row>
    <row r="123" spans="2:22">
      <c r="B123" s="7">
        <f>'2-定性盤查'!A124</f>
        <v>0</v>
      </c>
      <c r="C123" s="7">
        <f>'2-定性盤查'!B124</f>
        <v>0</v>
      </c>
      <c r="D123" s="7">
        <f>'2-定性盤查'!C124</f>
        <v>0</v>
      </c>
      <c r="E123" s="7">
        <f>'2-定性盤查'!D124</f>
        <v>0</v>
      </c>
      <c r="F123" s="15">
        <v>0.056</v>
      </c>
      <c r="G123" s="9" t="s">
        <v>528</v>
      </c>
      <c r="H123" s="9"/>
      <c r="I123" s="9" t="s">
        <v>497</v>
      </c>
      <c r="J123" s="15">
        <v>0.00129171478243032</v>
      </c>
      <c r="K123" s="9">
        <f>IF(H123="", "", "kgCH₄/passenger-mile")</f>
        <v>0</v>
      </c>
      <c r="L123" s="9">
        <f>IF(H123="", "", "")</f>
        <v>0</v>
      </c>
      <c r="M123" s="9">
        <f>IF(H123="", "", "GHG")</f>
        <v>0</v>
      </c>
      <c r="N123" s="15">
        <v>0.000866922672772024</v>
      </c>
      <c r="O123" s="9">
        <f>IF(L123="", "", "kgN₂O/passenger-mile")</f>
        <v>0</v>
      </c>
      <c r="P123" s="9">
        <f>IF(L123="", "", "")</f>
        <v>0</v>
      </c>
      <c r="Q123" s="9">
        <f>IF(L123="", "", "GHG")</f>
        <v>0</v>
      </c>
      <c r="R123" s="9"/>
      <c r="S123" s="9"/>
      <c r="T123" s="9"/>
      <c r="U123" s="9"/>
      <c r="V123" s="9"/>
    </row>
    <row r="124" spans="2:22">
      <c r="B124" s="7">
        <f>'2-定性盤查'!A125</f>
        <v>0</v>
      </c>
      <c r="C124" s="7">
        <f>'2-定性盤查'!B125</f>
        <v>0</v>
      </c>
      <c r="D124" s="7">
        <f>'2-定性盤查'!C125</f>
        <v>0</v>
      </c>
      <c r="E124" s="7">
        <f>'2-定性盤查'!D125</f>
        <v>0</v>
      </c>
      <c r="F124" s="15">
        <v>0.10391</v>
      </c>
      <c r="G124" s="9" t="s">
        <v>529</v>
      </c>
      <c r="H124" s="9"/>
      <c r="I124" s="9" t="s">
        <v>497</v>
      </c>
      <c r="J124" s="15">
        <v>3E-05</v>
      </c>
      <c r="K124" s="9">
        <f>IF(H124="", "", "kgCH₄/passenger-km")</f>
        <v>0</v>
      </c>
      <c r="L124" s="9">
        <f>IF(H124="", "", "")</f>
        <v>0</v>
      </c>
      <c r="M124" s="9">
        <f>IF(H124="", "", "GHG")</f>
        <v>0</v>
      </c>
      <c r="N124" s="15">
        <v>0.00077</v>
      </c>
      <c r="O124" s="9">
        <f>IF(L124="", "", "kgN₂O/passenger-km")</f>
        <v>0</v>
      </c>
      <c r="P124" s="9">
        <f>IF(L124="", "", "")</f>
        <v>0</v>
      </c>
      <c r="Q124" s="9">
        <f>IF(L124="", "", "GHG")</f>
        <v>0</v>
      </c>
      <c r="R124" s="9"/>
      <c r="S124" s="9"/>
      <c r="T124" s="9"/>
      <c r="U124" s="9"/>
      <c r="V124" s="9"/>
    </row>
    <row r="125" spans="2:22">
      <c r="B125" s="7">
        <f>'2-定性盤查'!A126</f>
        <v>0</v>
      </c>
      <c r="C125" s="7">
        <f>'2-定性盤查'!B126</f>
        <v>0</v>
      </c>
      <c r="D125" s="7">
        <f>'2-定性盤查'!C126</f>
        <v>0</v>
      </c>
      <c r="E125" s="7">
        <f>'2-定性盤查'!D126</f>
        <v>0</v>
      </c>
      <c r="F125" s="15">
        <v>0.0129</v>
      </c>
      <c r="G125" s="9" t="s">
        <v>527</v>
      </c>
      <c r="H125" s="9"/>
      <c r="I125" s="9" t="s">
        <v>497</v>
      </c>
      <c r="J125" s="15">
        <v>4E-06</v>
      </c>
      <c r="K125" s="9">
        <f>IF(H125="", "", "kgCH₄/tonne-km")</f>
        <v>0</v>
      </c>
      <c r="L125" s="9">
        <f>IF(H125="", "", "")</f>
        <v>0</v>
      </c>
      <c r="M125" s="9">
        <f>IF(H125="", "", "GHG")</f>
        <v>0</v>
      </c>
      <c r="N125" s="15">
        <v>0.000176</v>
      </c>
      <c r="O125" s="9">
        <f>IF(L125="", "", "kgN₂O/tonne-km")</f>
        <v>0</v>
      </c>
      <c r="P125" s="9">
        <f>IF(L125="", "", "")</f>
        <v>0</v>
      </c>
      <c r="Q125" s="9">
        <f>IF(L125="", "", "GHG")</f>
        <v>0</v>
      </c>
      <c r="R125" s="9"/>
      <c r="S125" s="9"/>
      <c r="T125" s="9"/>
      <c r="U125" s="9"/>
      <c r="V125" s="9"/>
    </row>
    <row r="126" spans="2:22">
      <c r="B126" s="7">
        <f>'2-定性盤查'!A127</f>
        <v>0</v>
      </c>
      <c r="C126" s="7">
        <f>'2-定性盤查'!B127</f>
        <v>0</v>
      </c>
      <c r="D126" s="7">
        <f>'2-定性盤查'!C127</f>
        <v>0</v>
      </c>
      <c r="E126" s="7">
        <f>'2-定性盤查'!D127</f>
        <v>0</v>
      </c>
      <c r="F126" s="15">
        <v>0.111313</v>
      </c>
      <c r="G126" s="9" t="s">
        <v>529</v>
      </c>
      <c r="H126" s="9"/>
      <c r="I126" s="9" t="s">
        <v>497</v>
      </c>
      <c r="J126" s="15">
        <v>3.3E-05</v>
      </c>
      <c r="K126" s="9">
        <f>IF(H126="", "", "kgCH₄/passenger-km")</f>
        <v>0</v>
      </c>
      <c r="L126" s="9">
        <f>IF(H126="", "", "")</f>
        <v>0</v>
      </c>
      <c r="M126" s="9">
        <f>IF(H126="", "", "GHG")</f>
        <v>0</v>
      </c>
      <c r="N126" s="15">
        <v>0.001517</v>
      </c>
      <c r="O126" s="9">
        <f>IF(L126="", "", "kgN₂O/passenger-km")</f>
        <v>0</v>
      </c>
      <c r="P126" s="9">
        <f>IF(L126="", "", "")</f>
        <v>0</v>
      </c>
      <c r="Q126" s="9">
        <f>IF(L126="", "", "GHG")</f>
        <v>0</v>
      </c>
      <c r="R126" s="9"/>
      <c r="S126" s="9"/>
      <c r="T126" s="9"/>
      <c r="U126" s="9"/>
      <c r="V126" s="9"/>
    </row>
    <row r="127" spans="2:22">
      <c r="B127" s="7">
        <f>'2-定性盤查'!A128</f>
        <v>0</v>
      </c>
      <c r="C127" s="7">
        <f>'2-定性盤查'!B128</f>
        <v>0</v>
      </c>
      <c r="D127" s="7">
        <f>'2-定性盤查'!C128</f>
        <v>0</v>
      </c>
      <c r="E127" s="7">
        <f>'2-定性盤查'!D128</f>
        <v>0</v>
      </c>
      <c r="F127" s="15">
        <v>1.308</v>
      </c>
      <c r="G127" s="9" t="s">
        <v>530</v>
      </c>
      <c r="H127" s="9"/>
      <c r="I127" s="9" t="s">
        <v>497</v>
      </c>
      <c r="J127" s="15"/>
      <c r="K127" s="9">
        <f>IF(H127="", "", "")</f>
        <v>0</v>
      </c>
      <c r="L127" s="9">
        <f>IF(H127="", "", "")</f>
        <v>0</v>
      </c>
      <c r="M127" s="9">
        <f>IF(H127="", "", "")</f>
        <v>0</v>
      </c>
      <c r="N127" s="15">
        <v>0.0402</v>
      </c>
      <c r="O127" s="9">
        <f>IF(L127="", "", "/ton-mile")</f>
        <v>0</v>
      </c>
      <c r="P127" s="9">
        <f>IF(L127="", "", "")</f>
        <v>0</v>
      </c>
      <c r="Q127" s="9">
        <f>IF(L127="", "", "GHG")</f>
        <v>0</v>
      </c>
      <c r="R127" s="9"/>
      <c r="S127" s="9"/>
      <c r="T127" s="9"/>
      <c r="U127" s="9"/>
      <c r="V127" s="9"/>
    </row>
    <row r="128" spans="2:22">
      <c r="B128" s="7">
        <f>'2-定性盤查'!A129</f>
        <v>0</v>
      </c>
      <c r="C128" s="7">
        <f>'2-定性盤查'!B129</f>
        <v>0</v>
      </c>
      <c r="D128" s="7">
        <f>'2-定性盤查'!C129</f>
        <v>0</v>
      </c>
      <c r="E128" s="7">
        <f>'2-定性盤查'!D129</f>
        <v>0</v>
      </c>
      <c r="F128" s="15">
        <v>0.28609</v>
      </c>
      <c r="G128" s="9" t="s">
        <v>496</v>
      </c>
      <c r="H128" s="9"/>
      <c r="I128" s="9" t="s">
        <v>491</v>
      </c>
      <c r="J128" s="15">
        <v>8.000000000000001E-05</v>
      </c>
      <c r="K128" s="9">
        <f>IF(H128="", "", "kgCH₄/mile")</f>
        <v>0</v>
      </c>
      <c r="L128" s="9">
        <f>IF(H128="", "", "")</f>
        <v>0</v>
      </c>
      <c r="M128" s="9">
        <f>IF(H128="", "", "DEFRA")</f>
        <v>0</v>
      </c>
      <c r="N128" s="15">
        <v>0.00065</v>
      </c>
      <c r="O128" s="9">
        <f>IF(L128="", "", "kgN₂O/mile")</f>
        <v>0</v>
      </c>
      <c r="P128" s="9">
        <f>IF(L128="", "", "")</f>
        <v>0</v>
      </c>
      <c r="Q128" s="9">
        <f>IF(L128="", "", "DEFRA")</f>
        <v>0</v>
      </c>
      <c r="R128" s="9"/>
      <c r="S128" s="9"/>
      <c r="T128" s="9"/>
      <c r="U128" s="9"/>
      <c r="V128" s="9"/>
    </row>
    <row r="129" spans="2:22">
      <c r="B129" s="7">
        <f>'2-定性盤查'!A130</f>
        <v>0</v>
      </c>
      <c r="C129" s="7">
        <f>'2-定性盤查'!B130</f>
        <v>0</v>
      </c>
      <c r="D129" s="7">
        <f>'2-定性盤查'!C130</f>
        <v>0</v>
      </c>
      <c r="E129" s="7">
        <f>'2-定性盤查'!D130</f>
        <v>0</v>
      </c>
      <c r="F129" s="15"/>
      <c r="G129" s="9" t="s">
        <v>531</v>
      </c>
      <c r="H129" s="9"/>
      <c r="I129" s="9"/>
      <c r="J129" s="15"/>
      <c r="K129" s="9">
        <f>IF(H129="", "", "")</f>
        <v>0</v>
      </c>
      <c r="L129" s="9">
        <f>IF(H129="", "", "")</f>
        <v>0</v>
      </c>
      <c r="M129" s="9">
        <f>IF(H129="", "", "")</f>
        <v>0</v>
      </c>
      <c r="N129" s="15"/>
      <c r="O129" s="9">
        <f>IF(L129="", "", "")</f>
        <v>0</v>
      </c>
      <c r="P129" s="9">
        <f>IF(L129="", "", "")</f>
        <v>0</v>
      </c>
      <c r="Q129" s="9">
        <f>IF(L129="", "", "")</f>
        <v>0</v>
      </c>
      <c r="R129" s="9"/>
      <c r="S129" s="9"/>
      <c r="T129" s="9"/>
      <c r="U129" s="9"/>
      <c r="V129" s="9"/>
    </row>
    <row r="130" spans="2:22">
      <c r="B130" s="7">
        <f>'2-定性盤查'!A131</f>
        <v>0</v>
      </c>
      <c r="C130" s="7">
        <f>'2-定性盤查'!B131</f>
        <v>0</v>
      </c>
      <c r="D130" s="7">
        <f>'2-定性盤查'!C131</f>
        <v>0</v>
      </c>
      <c r="E130" s="7">
        <f>'2-定性盤查'!D131</f>
        <v>0</v>
      </c>
      <c r="F130" s="15"/>
      <c r="G130" s="9" t="s">
        <v>531</v>
      </c>
      <c r="H130" s="9"/>
      <c r="I130" s="9"/>
      <c r="J130" s="15"/>
      <c r="K130" s="9">
        <f>IF(H130="", "", "")</f>
        <v>0</v>
      </c>
      <c r="L130" s="9">
        <f>IF(H130="", "", "")</f>
        <v>0</v>
      </c>
      <c r="M130" s="9">
        <f>IF(H130="", "", "")</f>
        <v>0</v>
      </c>
      <c r="N130" s="15"/>
      <c r="O130" s="9">
        <f>IF(L130="", "", "")</f>
        <v>0</v>
      </c>
      <c r="P130" s="9">
        <f>IF(L130="", "", "")</f>
        <v>0</v>
      </c>
      <c r="Q130" s="9">
        <f>IF(L130="", "", "")</f>
        <v>0</v>
      </c>
      <c r="R130" s="9"/>
      <c r="S130" s="9"/>
      <c r="T130" s="9"/>
      <c r="U130" s="9"/>
      <c r="V130" s="9"/>
    </row>
    <row r="131" spans="2:22">
      <c r="B131" s="7">
        <f>'2-定性盤查'!A132</f>
        <v>0</v>
      </c>
      <c r="C131" s="7">
        <f>'2-定性盤查'!B132</f>
        <v>0</v>
      </c>
      <c r="D131" s="7">
        <f>'2-定性盤查'!C132</f>
        <v>0</v>
      </c>
      <c r="E131" s="7">
        <f>'2-定性盤查'!D132</f>
        <v>0</v>
      </c>
      <c r="F131" s="15">
        <v>0.225</v>
      </c>
      <c r="G131" s="9" t="s">
        <v>528</v>
      </c>
      <c r="H131" s="9"/>
      <c r="I131" s="9" t="s">
        <v>497</v>
      </c>
      <c r="J131" s="15">
        <v>0.0039</v>
      </c>
      <c r="K131" s="9">
        <f>IF(H131="", "", "kgCH₄/passenger-mile")</f>
        <v>0</v>
      </c>
      <c r="L131" s="9">
        <f>IF(H131="", "", "")</f>
        <v>0</v>
      </c>
      <c r="M131" s="9">
        <f>IF(H131="", "", "GHG")</f>
        <v>0</v>
      </c>
      <c r="N131" s="15">
        <v>0.00717538142817066</v>
      </c>
      <c r="O131" s="9">
        <f>IF(L131="", "", "kgN₂O/passenger-mile")</f>
        <v>0</v>
      </c>
      <c r="P131" s="9">
        <f>IF(L131="", "", "")</f>
        <v>0</v>
      </c>
      <c r="Q131" s="9">
        <f>IF(L131="", "", "GHG")</f>
        <v>0</v>
      </c>
      <c r="R131" s="9"/>
      <c r="S131" s="9"/>
      <c r="T131" s="9"/>
      <c r="U131" s="9"/>
      <c r="V131" s="9"/>
    </row>
    <row r="132" spans="2:22">
      <c r="B132" s="7">
        <f>'2-定性盤查'!A133</f>
        <v>0</v>
      </c>
      <c r="C132" s="7">
        <f>'2-定性盤查'!B133</f>
        <v>0</v>
      </c>
      <c r="D132" s="7">
        <f>'2-定性盤查'!C133</f>
        <v>0</v>
      </c>
      <c r="E132" s="7">
        <f>'2-定性盤查'!D133</f>
        <v>0</v>
      </c>
      <c r="F132" s="15">
        <v>0.39948</v>
      </c>
      <c r="G132" s="9" t="s">
        <v>529</v>
      </c>
      <c r="H132" s="9"/>
      <c r="I132" s="9" t="s">
        <v>497</v>
      </c>
      <c r="J132" s="15">
        <v>2E-05</v>
      </c>
      <c r="K132" s="9">
        <f>IF(H132="", "", "kgCH₄/passenger-km")</f>
        <v>0</v>
      </c>
      <c r="L132" s="9">
        <f>IF(H132="", "", "")</f>
        <v>0</v>
      </c>
      <c r="M132" s="9">
        <f>IF(H132="", "", "GHG")</f>
        <v>0</v>
      </c>
      <c r="N132" s="15">
        <v>0.00199</v>
      </c>
      <c r="O132" s="9">
        <f>IF(L132="", "", "kgN₂O/passenger-km")</f>
        <v>0</v>
      </c>
      <c r="P132" s="9">
        <f>IF(L132="", "", "")</f>
        <v>0</v>
      </c>
      <c r="Q132" s="9">
        <f>IF(L132="", "", "GHG")</f>
        <v>0</v>
      </c>
      <c r="R132" s="9"/>
      <c r="S132" s="9"/>
      <c r="T132" s="9"/>
      <c r="U132" s="9"/>
      <c r="V132" s="9"/>
    </row>
    <row r="133" spans="2:22">
      <c r="B133" s="7">
        <f>'2-定性盤查'!A134</f>
        <v>0</v>
      </c>
      <c r="C133" s="7">
        <f>'2-定性盤查'!B134</f>
        <v>0</v>
      </c>
      <c r="D133" s="7">
        <f>'2-定性盤查'!C134</f>
        <v>0</v>
      </c>
      <c r="E133" s="7">
        <f>'2-定性盤查'!D134</f>
        <v>0</v>
      </c>
      <c r="F133" s="15"/>
      <c r="G133" s="9" t="s">
        <v>531</v>
      </c>
      <c r="H133" s="9"/>
      <c r="I133" s="9"/>
      <c r="J133" s="15"/>
      <c r="K133" s="9">
        <f>IF(H133="", "", "")</f>
        <v>0</v>
      </c>
      <c r="L133" s="9">
        <f>IF(H133="", "", "")</f>
        <v>0</v>
      </c>
      <c r="M133" s="9">
        <f>IF(H133="", "", "")</f>
        <v>0</v>
      </c>
      <c r="N133" s="15"/>
      <c r="O133" s="9">
        <f>IF(L133="", "", "")</f>
        <v>0</v>
      </c>
      <c r="P133" s="9">
        <f>IF(L133="", "", "")</f>
        <v>0</v>
      </c>
      <c r="Q133" s="9">
        <f>IF(L133="", "", "")</f>
        <v>0</v>
      </c>
      <c r="R133" s="9"/>
      <c r="S133" s="9"/>
      <c r="T133" s="9"/>
      <c r="U133" s="9"/>
      <c r="V133" s="9"/>
    </row>
    <row r="134" spans="2:22">
      <c r="B134" s="7">
        <f>'2-定性盤查'!A135</f>
        <v>0</v>
      </c>
      <c r="C134" s="7">
        <f>'2-定性盤查'!B135</f>
        <v>0</v>
      </c>
      <c r="D134" s="7">
        <f>'2-定性盤查'!C135</f>
        <v>0</v>
      </c>
      <c r="E134" s="7">
        <f>'2-定性盤查'!D135</f>
        <v>0</v>
      </c>
      <c r="F134" s="15">
        <v>0.0944</v>
      </c>
      <c r="G134" s="9" t="s">
        <v>498</v>
      </c>
      <c r="H134" s="9"/>
      <c r="I134" s="9" t="s">
        <v>532</v>
      </c>
      <c r="J134" s="15"/>
      <c r="K134" s="9">
        <f>IF(H134="", "", "")</f>
        <v>0</v>
      </c>
      <c r="L134" s="9">
        <f>IF(H134="", "", "")</f>
        <v>0</v>
      </c>
      <c r="M134" s="9">
        <f>IF(H134="", "", "")</f>
        <v>0</v>
      </c>
      <c r="N134" s="15"/>
      <c r="O134" s="9">
        <f>IF(L134="", "", "")</f>
        <v>0</v>
      </c>
      <c r="P134" s="9">
        <f>IF(L134="", "", "")</f>
        <v>0</v>
      </c>
      <c r="Q134" s="9">
        <f>IF(L134="", "", "")</f>
        <v>0</v>
      </c>
      <c r="R134" s="9"/>
      <c r="S134" s="9"/>
      <c r="T134" s="9"/>
      <c r="U134" s="9"/>
      <c r="V134" s="9"/>
    </row>
    <row r="135" spans="2:22">
      <c r="B135" s="7">
        <f>'2-定性盤查'!A136</f>
        <v>0</v>
      </c>
      <c r="C135" s="7">
        <f>'2-定性盤查'!B136</f>
        <v>0</v>
      </c>
      <c r="D135" s="7">
        <f>'2-定性盤查'!C136</f>
        <v>0</v>
      </c>
      <c r="E135" s="7">
        <f>'2-定性盤查'!D136</f>
        <v>0</v>
      </c>
      <c r="F135" s="15"/>
      <c r="G135" s="9" t="s">
        <v>531</v>
      </c>
      <c r="H135" s="9"/>
      <c r="I135" s="9"/>
      <c r="J135" s="15"/>
      <c r="K135" s="9">
        <f>IF(H135="", "", "")</f>
        <v>0</v>
      </c>
      <c r="L135" s="9">
        <f>IF(H135="", "", "")</f>
        <v>0</v>
      </c>
      <c r="M135" s="9">
        <f>IF(H135="", "", "")</f>
        <v>0</v>
      </c>
      <c r="N135" s="15"/>
      <c r="O135" s="9">
        <f>IF(L135="", "", "")</f>
        <v>0</v>
      </c>
      <c r="P135" s="9">
        <f>IF(L135="", "", "")</f>
        <v>0</v>
      </c>
      <c r="Q135" s="9">
        <f>IF(L135="", "", "")</f>
        <v>0</v>
      </c>
      <c r="R135" s="9"/>
      <c r="S135" s="9"/>
      <c r="T135" s="9"/>
      <c r="U135" s="9"/>
      <c r="V135" s="9"/>
    </row>
    <row r="136" spans="2:22">
      <c r="B136" s="7">
        <f>'2-定性盤查'!A137</f>
        <v>0</v>
      </c>
      <c r="C136" s="7">
        <f>'2-定性盤查'!B137</f>
        <v>0</v>
      </c>
      <c r="D136" s="7">
        <f>'2-定性盤查'!C137</f>
        <v>0</v>
      </c>
      <c r="E136" s="7">
        <f>'2-定性盤查'!D137</f>
        <v>0</v>
      </c>
      <c r="F136" s="15">
        <v>8</v>
      </c>
      <c r="G136" s="9" t="s">
        <v>515</v>
      </c>
      <c r="H136" s="9"/>
      <c r="I136" s="9" t="s">
        <v>505</v>
      </c>
      <c r="J136" s="15"/>
      <c r="K136" s="9">
        <f>IF(H136="", "", "")</f>
        <v>0</v>
      </c>
      <c r="L136" s="9">
        <f>IF(H136="", "", "")</f>
        <v>0</v>
      </c>
      <c r="M136" s="9">
        <f>IF(H136="", "", "")</f>
        <v>0</v>
      </c>
      <c r="N136" s="15"/>
      <c r="O136" s="9">
        <f>IF(L136="", "", "")</f>
        <v>0</v>
      </c>
      <c r="P136" s="9">
        <f>IF(L136="", "", "")</f>
        <v>0</v>
      </c>
      <c r="Q136" s="9">
        <f>IF(L136="", "", "")</f>
        <v>0</v>
      </c>
      <c r="R136" s="9"/>
      <c r="S136" s="9"/>
      <c r="T136" s="9"/>
      <c r="U136" s="9"/>
      <c r="V136" s="9"/>
    </row>
    <row r="137" spans="2:22">
      <c r="B137" s="7">
        <f>'2-定性盤查'!A138</f>
        <v>0</v>
      </c>
      <c r="C137" s="7">
        <f>'2-定性盤查'!B138</f>
        <v>0</v>
      </c>
      <c r="D137" s="7">
        <f>'2-定性盤查'!C138</f>
        <v>0</v>
      </c>
      <c r="E137" s="7">
        <f>'2-定性盤查'!D138</f>
        <v>0</v>
      </c>
      <c r="F137" s="15">
        <v>8</v>
      </c>
      <c r="G137" s="9" t="s">
        <v>515</v>
      </c>
      <c r="H137" s="9"/>
      <c r="I137" s="9" t="s">
        <v>505</v>
      </c>
      <c r="J137" s="15"/>
      <c r="K137" s="9">
        <f>IF(H137="", "", "")</f>
        <v>0</v>
      </c>
      <c r="L137" s="9">
        <f>IF(H137="", "", "")</f>
        <v>0</v>
      </c>
      <c r="M137" s="9">
        <f>IF(H137="", "", "")</f>
        <v>0</v>
      </c>
      <c r="N137" s="15"/>
      <c r="O137" s="9">
        <f>IF(L137="", "", "")</f>
        <v>0</v>
      </c>
      <c r="P137" s="9">
        <f>IF(L137="", "", "")</f>
        <v>0</v>
      </c>
      <c r="Q137" s="9">
        <f>IF(L137="", "", "")</f>
        <v>0</v>
      </c>
      <c r="R137" s="9"/>
      <c r="S137" s="9"/>
      <c r="T137" s="9"/>
      <c r="U137" s="9"/>
      <c r="V137" s="9"/>
    </row>
    <row r="138" spans="2:22">
      <c r="B138" s="7">
        <f>'2-定性盤查'!A139</f>
        <v>0</v>
      </c>
      <c r="C138" s="7">
        <f>'2-定性盤查'!B139</f>
        <v>0</v>
      </c>
      <c r="D138" s="7">
        <f>'2-定性盤查'!C139</f>
        <v>0</v>
      </c>
      <c r="E138" s="7">
        <f>'2-定性盤查'!D139</f>
        <v>0</v>
      </c>
      <c r="F138" s="15"/>
      <c r="G138" s="9" t="s">
        <v>531</v>
      </c>
      <c r="H138" s="9"/>
      <c r="I138" s="9"/>
      <c r="J138" s="15"/>
      <c r="K138" s="9">
        <f>IF(H138="", "", "")</f>
        <v>0</v>
      </c>
      <c r="L138" s="9">
        <f>IF(H138="", "", "")</f>
        <v>0</v>
      </c>
      <c r="M138" s="9">
        <f>IF(H138="", "", "")</f>
        <v>0</v>
      </c>
      <c r="N138" s="15"/>
      <c r="O138" s="9">
        <f>IF(L138="", "", "")</f>
        <v>0</v>
      </c>
      <c r="P138" s="9">
        <f>IF(L138="", "", "")</f>
        <v>0</v>
      </c>
      <c r="Q138" s="9">
        <f>IF(L138="", "", "")</f>
        <v>0</v>
      </c>
      <c r="R138" s="9"/>
      <c r="S138" s="9"/>
      <c r="T138" s="9"/>
      <c r="U138" s="9"/>
      <c r="V138" s="9"/>
    </row>
    <row r="139" spans="2:22">
      <c r="B139" s="7">
        <f>'2-定性盤查'!A140</f>
        <v>0</v>
      </c>
      <c r="C139" s="7">
        <f>'2-定性盤查'!B140</f>
        <v>0</v>
      </c>
      <c r="D139" s="7">
        <f>'2-定性盤查'!C140</f>
        <v>0</v>
      </c>
      <c r="E139" s="7">
        <f>'2-定性盤查'!D140</f>
        <v>0</v>
      </c>
      <c r="F139" s="15">
        <v>0.13345</v>
      </c>
      <c r="G139" s="9" t="s">
        <v>529</v>
      </c>
      <c r="H139" s="9"/>
      <c r="I139" s="9" t="s">
        <v>497</v>
      </c>
      <c r="J139" s="15">
        <v>0.00012</v>
      </c>
      <c r="K139" s="9">
        <f>IF(H139="", "", "kgCH₄/passenger-km")</f>
        <v>0</v>
      </c>
      <c r="L139" s="9">
        <f>IF(H139="", "", "")</f>
        <v>0</v>
      </c>
      <c r="M139" s="9">
        <f>IF(H139="", "", "GHG")</f>
        <v>0</v>
      </c>
      <c r="N139" s="15">
        <v>0.00126</v>
      </c>
      <c r="O139" s="9">
        <f>IF(L139="", "", "kgN₂O/passenger-km")</f>
        <v>0</v>
      </c>
      <c r="P139" s="9">
        <f>IF(L139="", "", "")</f>
        <v>0</v>
      </c>
      <c r="Q139" s="9">
        <f>IF(L139="", "", "GHG")</f>
        <v>0</v>
      </c>
      <c r="R139" s="9"/>
      <c r="S139" s="9"/>
      <c r="T139" s="9"/>
      <c r="U139" s="9"/>
      <c r="V139" s="9"/>
    </row>
    <row r="140" spans="2:22">
      <c r="B140" s="7">
        <f>'2-定性盤查'!A141</f>
        <v>0</v>
      </c>
      <c r="C140" s="7">
        <f>'2-定性盤查'!B141</f>
        <v>0</v>
      </c>
      <c r="D140" s="7">
        <f>'2-定性盤查'!C141</f>
        <v>0</v>
      </c>
      <c r="E140" s="7">
        <f>'2-定性盤查'!D141</f>
        <v>0</v>
      </c>
      <c r="F140" s="15"/>
      <c r="G140" s="9" t="s">
        <v>531</v>
      </c>
      <c r="H140" s="9"/>
      <c r="I140" s="9"/>
      <c r="J140" s="15"/>
      <c r="K140" s="9">
        <f>IF(H140="", "", "")</f>
        <v>0</v>
      </c>
      <c r="L140" s="9">
        <f>IF(H140="", "", "")</f>
        <v>0</v>
      </c>
      <c r="M140" s="9">
        <f>IF(H140="", "", "")</f>
        <v>0</v>
      </c>
      <c r="N140" s="15"/>
      <c r="O140" s="9">
        <f>IF(L140="", "", "")</f>
        <v>0</v>
      </c>
      <c r="P140" s="9">
        <f>IF(L140="", "", "")</f>
        <v>0</v>
      </c>
      <c r="Q140" s="9">
        <f>IF(L140="", "", "")</f>
        <v>0</v>
      </c>
      <c r="R140" s="9"/>
      <c r="S140" s="9"/>
      <c r="T140" s="9"/>
      <c r="U140" s="9"/>
      <c r="V140" s="9"/>
    </row>
    <row r="141" spans="2:22">
      <c r="B141" s="7">
        <f>'2-定性盤查'!A142</f>
        <v>0</v>
      </c>
      <c r="C141" s="7">
        <f>'2-定性盤查'!B142</f>
        <v>0</v>
      </c>
      <c r="D141" s="7">
        <f>'2-定性盤查'!C142</f>
        <v>0</v>
      </c>
      <c r="E141" s="7">
        <f>'2-定性盤查'!D142</f>
        <v>0</v>
      </c>
      <c r="F141" s="15">
        <v>0.0725</v>
      </c>
      <c r="G141" s="9" t="s">
        <v>529</v>
      </c>
      <c r="H141" s="9"/>
      <c r="I141" s="9" t="s">
        <v>497</v>
      </c>
      <c r="J141" s="15">
        <v>5E-06</v>
      </c>
      <c r="K141" s="9">
        <f>IF(H141="", "", "kgCH₄/passenger-km")</f>
        <v>0</v>
      </c>
      <c r="L141" s="9">
        <f>IF(H141="", "", "")</f>
        <v>0</v>
      </c>
      <c r="M141" s="9">
        <f>IF(H141="", "", "GHG")</f>
        <v>0</v>
      </c>
      <c r="N141" s="15">
        <v>0.00069</v>
      </c>
      <c r="O141" s="9">
        <f>IF(L141="", "", "kgN₂O/passenger-km")</f>
        <v>0</v>
      </c>
      <c r="P141" s="9">
        <f>IF(L141="", "", "")</f>
        <v>0</v>
      </c>
      <c r="Q141" s="9">
        <f>IF(L141="", "", "GHG")</f>
        <v>0</v>
      </c>
      <c r="R141" s="9"/>
      <c r="S141" s="9"/>
      <c r="T141" s="9"/>
      <c r="U141" s="9"/>
      <c r="V141" s="9"/>
    </row>
    <row r="142" spans="2:22">
      <c r="B142" s="7">
        <f>'2-定性盤查'!A143</f>
        <v>0</v>
      </c>
      <c r="C142" s="7">
        <f>'2-定性盤查'!B143</f>
        <v>0</v>
      </c>
      <c r="D142" s="7">
        <f>'2-定性盤查'!C143</f>
        <v>0</v>
      </c>
      <c r="E142" s="7">
        <f>'2-定性盤查'!D143</f>
        <v>0</v>
      </c>
      <c r="F142" s="15"/>
      <c r="G142" s="9" t="s">
        <v>531</v>
      </c>
      <c r="H142" s="9"/>
      <c r="I142" s="9" t="s">
        <v>533</v>
      </c>
      <c r="J142" s="15"/>
      <c r="K142" s="9">
        <f>IF(H142="", "", "")</f>
        <v>0</v>
      </c>
      <c r="L142" s="9">
        <f>IF(H142="", "", "")</f>
        <v>0</v>
      </c>
      <c r="M142" s="9">
        <f>IF(H142="", "", "")</f>
        <v>0</v>
      </c>
      <c r="N142" s="15"/>
      <c r="O142" s="9">
        <f>IF(L142="", "", "")</f>
        <v>0</v>
      </c>
      <c r="P142" s="9">
        <f>IF(L142="", "", "")</f>
        <v>0</v>
      </c>
      <c r="Q142" s="9">
        <f>IF(L142="", "", "")</f>
        <v>0</v>
      </c>
      <c r="R142" s="9"/>
      <c r="S142" s="9"/>
      <c r="T142" s="9"/>
      <c r="U142" s="9"/>
      <c r="V142" s="9"/>
    </row>
    <row r="143" spans="2:22">
      <c r="B143" s="7">
        <f>'2-定性盤查'!A144</f>
        <v>0</v>
      </c>
      <c r="C143" s="7">
        <f>'2-定性盤查'!B144</f>
        <v>0</v>
      </c>
      <c r="D143" s="7">
        <f>'2-定性盤查'!C144</f>
        <v>0</v>
      </c>
      <c r="E143" s="7">
        <f>'2-定性盤查'!D144</f>
        <v>0</v>
      </c>
      <c r="F143" s="15">
        <v>3.19470835</v>
      </c>
      <c r="G143" s="9" t="s">
        <v>490</v>
      </c>
      <c r="H143" s="9"/>
      <c r="I143" s="9" t="s">
        <v>491</v>
      </c>
      <c r="J143" s="15"/>
      <c r="K143" s="9">
        <f>IF(H143="", "", "")</f>
        <v>0</v>
      </c>
      <c r="L143" s="9">
        <f>IF(H143="", "", "")</f>
        <v>0</v>
      </c>
      <c r="M143" s="9">
        <f>IF(H143="", "", "")</f>
        <v>0</v>
      </c>
      <c r="N143" s="15"/>
      <c r="O143" s="9">
        <f>IF(L143="", "", "")</f>
        <v>0</v>
      </c>
      <c r="P143" s="9">
        <f>IF(L143="", "", "")</f>
        <v>0</v>
      </c>
      <c r="Q143" s="9">
        <f>IF(L143="", "", "")</f>
        <v>0</v>
      </c>
      <c r="R143" s="9"/>
      <c r="S143" s="9"/>
      <c r="T143" s="9"/>
      <c r="U143" s="9"/>
      <c r="V143" s="9"/>
    </row>
    <row r="144" spans="2:22">
      <c r="B144" s="7">
        <f>'2-定性盤查'!A145</f>
        <v>0</v>
      </c>
      <c r="C144" s="7">
        <f>'2-定性盤查'!B145</f>
        <v>0</v>
      </c>
      <c r="D144" s="7">
        <f>'2-定性盤查'!C145</f>
        <v>0</v>
      </c>
      <c r="E144" s="7">
        <f>'2-定性盤查'!D145</f>
        <v>0</v>
      </c>
      <c r="F144" s="15">
        <v>999.39628</v>
      </c>
      <c r="G144" s="9" t="s">
        <v>490</v>
      </c>
      <c r="H144" s="9"/>
      <c r="I144" s="9" t="s">
        <v>491</v>
      </c>
      <c r="J144" s="15"/>
      <c r="K144" s="9">
        <f>IF(H144="", "", "")</f>
        <v>0</v>
      </c>
      <c r="L144" s="9">
        <f>IF(H144="", "", "")</f>
        <v>0</v>
      </c>
      <c r="M144" s="9">
        <f>IF(H144="", "", "")</f>
        <v>0</v>
      </c>
      <c r="N144" s="15"/>
      <c r="O144" s="9">
        <f>IF(L144="", "", "")</f>
        <v>0</v>
      </c>
      <c r="P144" s="9">
        <f>IF(L144="", "", "")</f>
        <v>0</v>
      </c>
      <c r="Q144" s="9">
        <f>IF(L144="", "", "")</f>
        <v>0</v>
      </c>
      <c r="R144" s="9"/>
      <c r="S144" s="9"/>
      <c r="T144" s="9"/>
      <c r="U144" s="9"/>
      <c r="V144" s="9"/>
    </row>
    <row r="145" spans="2:22">
      <c r="B145" s="7">
        <f>'2-定性盤查'!A146</f>
        <v>0</v>
      </c>
      <c r="C145" s="7">
        <f>'2-定性盤查'!B146</f>
        <v>0</v>
      </c>
      <c r="D145" s="7">
        <f>'2-定性盤查'!C146</f>
        <v>0</v>
      </c>
      <c r="E145" s="7">
        <f>'2-定性盤查'!D146</f>
        <v>0</v>
      </c>
      <c r="F145" s="15">
        <v>3104.72699233449</v>
      </c>
      <c r="G145" s="9" t="s">
        <v>490</v>
      </c>
      <c r="H145" s="9"/>
      <c r="I145" s="9" t="s">
        <v>491</v>
      </c>
      <c r="J145" s="15"/>
      <c r="K145" s="9">
        <f>IF(H145="", "", "")</f>
        <v>0</v>
      </c>
      <c r="L145" s="9">
        <f>IF(H145="", "", "")</f>
        <v>0</v>
      </c>
      <c r="M145" s="9">
        <f>IF(H145="", "", "")</f>
        <v>0</v>
      </c>
      <c r="N145" s="15"/>
      <c r="O145" s="9">
        <f>IF(L145="", "", "")</f>
        <v>0</v>
      </c>
      <c r="P145" s="9">
        <f>IF(L145="", "", "")</f>
        <v>0</v>
      </c>
      <c r="Q145" s="9">
        <f>IF(L145="", "", "")</f>
        <v>0</v>
      </c>
      <c r="R145" s="9"/>
      <c r="S145" s="9"/>
      <c r="T145" s="9"/>
      <c r="U145" s="9"/>
      <c r="V145" s="9"/>
    </row>
    <row r="146" spans="2:22">
      <c r="B146" s="7">
        <f>'2-定性盤查'!A147</f>
        <v>0</v>
      </c>
      <c r="C146" s="7">
        <f>'2-定性盤查'!B147</f>
        <v>0</v>
      </c>
      <c r="D146" s="7">
        <f>'2-定性盤查'!C147</f>
        <v>0</v>
      </c>
      <c r="E146" s="7">
        <f>'2-定性盤查'!D147</f>
        <v>0</v>
      </c>
      <c r="F146" s="15">
        <v>152.25</v>
      </c>
      <c r="G146" s="9" t="s">
        <v>490</v>
      </c>
      <c r="H146" s="9"/>
      <c r="I146" s="9" t="s">
        <v>491</v>
      </c>
      <c r="J146" s="15"/>
      <c r="K146" s="9">
        <f>IF(H146="", "", "")</f>
        <v>0</v>
      </c>
      <c r="L146" s="9">
        <f>IF(H146="", "", "")</f>
        <v>0</v>
      </c>
      <c r="M146" s="9">
        <f>IF(H146="", "", "")</f>
        <v>0</v>
      </c>
      <c r="N146" s="15"/>
      <c r="O146" s="9">
        <f>IF(L146="", "", "")</f>
        <v>0</v>
      </c>
      <c r="P146" s="9">
        <f>IF(L146="", "", "")</f>
        <v>0</v>
      </c>
      <c r="Q146" s="9">
        <f>IF(L146="", "", "")</f>
        <v>0</v>
      </c>
      <c r="R146" s="9"/>
      <c r="S146" s="9"/>
      <c r="T146" s="9"/>
      <c r="U146" s="9"/>
      <c r="V146" s="9"/>
    </row>
    <row r="147" spans="2:22">
      <c r="B147" s="7">
        <f>'2-定性盤查'!A148</f>
        <v>0</v>
      </c>
      <c r="C147" s="7">
        <f>'2-定性盤查'!B148</f>
        <v>0</v>
      </c>
      <c r="D147" s="7">
        <f>'2-定性盤查'!C148</f>
        <v>0</v>
      </c>
      <c r="E147" s="7">
        <f>'2-定性盤查'!D148</f>
        <v>0</v>
      </c>
      <c r="F147" s="15">
        <v>1.73826086956522</v>
      </c>
      <c r="G147" s="9" t="s">
        <v>490</v>
      </c>
      <c r="H147" s="9"/>
      <c r="I147" s="9" t="s">
        <v>491</v>
      </c>
      <c r="J147" s="15"/>
      <c r="K147" s="9">
        <f>IF(H147="", "", "")</f>
        <v>0</v>
      </c>
      <c r="L147" s="9">
        <f>IF(H147="", "", "")</f>
        <v>0</v>
      </c>
      <c r="M147" s="9">
        <f>IF(H147="", "", "")</f>
        <v>0</v>
      </c>
      <c r="N147" s="15"/>
      <c r="O147" s="9">
        <f>IF(L147="", "", "")</f>
        <v>0</v>
      </c>
      <c r="P147" s="9">
        <f>IF(L147="", "", "")</f>
        <v>0</v>
      </c>
      <c r="Q147" s="9">
        <f>IF(L147="", "", "")</f>
        <v>0</v>
      </c>
      <c r="R147" s="9"/>
      <c r="S147" s="9"/>
      <c r="T147" s="9"/>
      <c r="U147" s="9"/>
      <c r="V147" s="9"/>
    </row>
    <row r="148" spans="2:22">
      <c r="B148" s="7">
        <f>'2-定性盤查'!A149</f>
        <v>0</v>
      </c>
      <c r="C148" s="7">
        <f>'2-定性盤查'!B149</f>
        <v>0</v>
      </c>
      <c r="D148" s="7">
        <f>'2-定性盤查'!C149</f>
        <v>0</v>
      </c>
      <c r="E148" s="7">
        <f>'2-定性盤查'!D149</f>
        <v>0</v>
      </c>
      <c r="F148" s="15">
        <v>3267</v>
      </c>
      <c r="G148" s="9" t="s">
        <v>490</v>
      </c>
      <c r="H148" s="9"/>
      <c r="I148" s="9" t="s">
        <v>491</v>
      </c>
      <c r="J148" s="15"/>
      <c r="K148" s="9">
        <f>IF(H148="", "", "")</f>
        <v>0</v>
      </c>
      <c r="L148" s="9">
        <f>IF(H148="", "", "")</f>
        <v>0</v>
      </c>
      <c r="M148" s="9">
        <f>IF(H148="", "", "")</f>
        <v>0</v>
      </c>
      <c r="N148" s="15"/>
      <c r="O148" s="9">
        <f>IF(L148="", "", "")</f>
        <v>0</v>
      </c>
      <c r="P148" s="9">
        <f>IF(L148="", "", "")</f>
        <v>0</v>
      </c>
      <c r="Q148" s="9">
        <f>IF(L148="", "", "")</f>
        <v>0</v>
      </c>
      <c r="R148" s="9"/>
      <c r="S148" s="9"/>
      <c r="T148" s="9"/>
      <c r="U148" s="9"/>
      <c r="V148" s="9"/>
    </row>
    <row r="149" spans="2:22">
      <c r="B149" s="7">
        <f>'2-定性盤查'!A150</f>
        <v>0</v>
      </c>
      <c r="C149" s="7">
        <f>'2-定性盤查'!B150</f>
        <v>0</v>
      </c>
      <c r="D149" s="7">
        <f>'2-定性盤查'!C150</f>
        <v>0</v>
      </c>
      <c r="E149" s="7">
        <f>'2-定性盤查'!D150</f>
        <v>0</v>
      </c>
      <c r="F149" s="15">
        <v>3100.6364</v>
      </c>
      <c r="G149" s="9" t="s">
        <v>490</v>
      </c>
      <c r="H149" s="9"/>
      <c r="I149" s="9" t="s">
        <v>491</v>
      </c>
      <c r="J149" s="15"/>
      <c r="K149" s="9">
        <f>IF(H149="", "", "")</f>
        <v>0</v>
      </c>
      <c r="L149" s="9">
        <f>IF(H149="", "", "")</f>
        <v>0</v>
      </c>
      <c r="M149" s="9">
        <f>IF(H149="", "", "")</f>
        <v>0</v>
      </c>
      <c r="N149" s="15"/>
      <c r="O149" s="9">
        <f>IF(L149="", "", "")</f>
        <v>0</v>
      </c>
      <c r="P149" s="9">
        <f>IF(L149="", "", "")</f>
        <v>0</v>
      </c>
      <c r="Q149" s="9">
        <f>IF(L149="", "", "")</f>
        <v>0</v>
      </c>
      <c r="R149" s="9"/>
      <c r="S149" s="9"/>
      <c r="T149" s="9"/>
      <c r="U149" s="9"/>
      <c r="V149" s="9"/>
    </row>
    <row r="150" spans="2:22">
      <c r="B150" s="7">
        <f>'2-定性盤查'!A151</f>
        <v>0</v>
      </c>
      <c r="C150" s="7">
        <f>'2-定性盤查'!B151</f>
        <v>0</v>
      </c>
      <c r="D150" s="7">
        <f>'2-定性盤查'!C151</f>
        <v>0</v>
      </c>
      <c r="E150" s="7">
        <f>'2-定性盤查'!D151</f>
        <v>0</v>
      </c>
      <c r="F150" s="15">
        <v>312.611780172903</v>
      </c>
      <c r="G150" s="9" t="s">
        <v>490</v>
      </c>
      <c r="H150" s="9"/>
      <c r="I150" s="9" t="s">
        <v>491</v>
      </c>
      <c r="J150" s="15"/>
      <c r="K150" s="9">
        <f>IF(H150="", "", "")</f>
        <v>0</v>
      </c>
      <c r="L150" s="9">
        <f>IF(H150="", "", "")</f>
        <v>0</v>
      </c>
      <c r="M150" s="9">
        <f>IF(H150="", "", "")</f>
        <v>0</v>
      </c>
      <c r="N150" s="15"/>
      <c r="O150" s="9">
        <f>IF(L150="", "", "")</f>
        <v>0</v>
      </c>
      <c r="P150" s="9">
        <f>IF(L150="", "", "")</f>
        <v>0</v>
      </c>
      <c r="Q150" s="9">
        <f>IF(L150="", "", "")</f>
        <v>0</v>
      </c>
      <c r="R150" s="9"/>
      <c r="S150" s="9"/>
      <c r="T150" s="9"/>
      <c r="U150" s="9"/>
      <c r="V150" s="9"/>
    </row>
    <row r="151" spans="2:22">
      <c r="B151" s="7">
        <f>'2-定性盤查'!A152</f>
        <v>0</v>
      </c>
      <c r="C151" s="7">
        <f>'2-定性盤查'!B152</f>
        <v>0</v>
      </c>
      <c r="D151" s="7">
        <f>'2-定性盤查'!C152</f>
        <v>0</v>
      </c>
      <c r="E151" s="7">
        <f>'2-定性盤查'!D152</f>
        <v>0</v>
      </c>
      <c r="F151" s="15">
        <v>5647.94563399524</v>
      </c>
      <c r="G151" s="9" t="s">
        <v>490</v>
      </c>
      <c r="H151" s="9"/>
      <c r="I151" s="9" t="s">
        <v>491</v>
      </c>
      <c r="J151" s="15"/>
      <c r="K151" s="9">
        <f>IF(H151="", "", "")</f>
        <v>0</v>
      </c>
      <c r="L151" s="9">
        <f>IF(H151="", "", "")</f>
        <v>0</v>
      </c>
      <c r="M151" s="9">
        <f>IF(H151="", "", "")</f>
        <v>0</v>
      </c>
      <c r="N151" s="15"/>
      <c r="O151" s="9">
        <f>IF(L151="", "", "")</f>
        <v>0</v>
      </c>
      <c r="P151" s="9">
        <f>IF(L151="", "", "")</f>
        <v>0</v>
      </c>
      <c r="Q151" s="9">
        <f>IF(L151="", "", "")</f>
        <v>0</v>
      </c>
      <c r="R151" s="9"/>
      <c r="S151" s="9"/>
      <c r="T151" s="9"/>
      <c r="U151" s="9"/>
      <c r="V151" s="9"/>
    </row>
    <row r="152" spans="2:22">
      <c r="B152" s="7">
        <f>'2-定性盤查'!A153</f>
        <v>0</v>
      </c>
      <c r="C152" s="7">
        <f>'2-定性盤查'!B153</f>
        <v>0</v>
      </c>
      <c r="D152" s="7">
        <f>'2-定性盤查'!C153</f>
        <v>0</v>
      </c>
      <c r="E152" s="7">
        <f>'2-定性盤查'!D153</f>
        <v>0</v>
      </c>
      <c r="F152" s="15">
        <v>4032.39249756098</v>
      </c>
      <c r="G152" s="9" t="s">
        <v>490</v>
      </c>
      <c r="H152" s="9"/>
      <c r="I152" s="9" t="s">
        <v>491</v>
      </c>
      <c r="J152" s="15"/>
      <c r="K152" s="9">
        <f>IF(H152="", "", "")</f>
        <v>0</v>
      </c>
      <c r="L152" s="9">
        <f>IF(H152="", "", "")</f>
        <v>0</v>
      </c>
      <c r="M152" s="9">
        <f>IF(H152="", "", "")</f>
        <v>0</v>
      </c>
      <c r="N152" s="15"/>
      <c r="O152" s="9">
        <f>IF(L152="", "", "")</f>
        <v>0</v>
      </c>
      <c r="P152" s="9">
        <f>IF(L152="", "", "")</f>
        <v>0</v>
      </c>
      <c r="Q152" s="9">
        <f>IF(L152="", "", "")</f>
        <v>0</v>
      </c>
      <c r="R152" s="9"/>
      <c r="S152" s="9"/>
      <c r="T152" s="9"/>
      <c r="U152" s="9"/>
      <c r="V152" s="9"/>
    </row>
    <row r="153" spans="2:22">
      <c r="B153" s="7">
        <f>'2-定性盤查'!A154</f>
        <v>0</v>
      </c>
      <c r="C153" s="7">
        <f>'2-定性盤查'!B154</f>
        <v>0</v>
      </c>
      <c r="D153" s="7">
        <f>'2-定性盤查'!C154</f>
        <v>0</v>
      </c>
      <c r="E153" s="7">
        <f>'2-定性盤查'!D154</f>
        <v>0</v>
      </c>
      <c r="F153" s="15">
        <v>3116.29156386962</v>
      </c>
      <c r="G153" s="9" t="s">
        <v>490</v>
      </c>
      <c r="H153" s="9"/>
      <c r="I153" s="9" t="s">
        <v>491</v>
      </c>
      <c r="J153" s="15"/>
      <c r="K153" s="9">
        <f>IF(H153="", "", "")</f>
        <v>0</v>
      </c>
      <c r="L153" s="9">
        <f>IF(H153="", "", "")</f>
        <v>0</v>
      </c>
      <c r="M153" s="9">
        <f>IF(H153="", "", "")</f>
        <v>0</v>
      </c>
      <c r="N153" s="15"/>
      <c r="O153" s="9">
        <f>IF(L153="", "", "")</f>
        <v>0</v>
      </c>
      <c r="P153" s="9">
        <f>IF(L153="", "", "")</f>
        <v>0</v>
      </c>
      <c r="Q153" s="9">
        <f>IF(L153="", "", "")</f>
        <v>0</v>
      </c>
      <c r="R153" s="9"/>
      <c r="S153" s="9"/>
      <c r="T153" s="9"/>
      <c r="U153" s="9"/>
      <c r="V153" s="9"/>
    </row>
    <row r="154" spans="2:22">
      <c r="B154" s="7">
        <f>'2-定性盤查'!A155</f>
        <v>0</v>
      </c>
      <c r="C154" s="7">
        <f>'2-定性盤查'!B155</f>
        <v>0</v>
      </c>
      <c r="D154" s="7">
        <f>'2-定性盤查'!C155</f>
        <v>0</v>
      </c>
      <c r="E154" s="7">
        <f>'2-定性盤查'!D155</f>
        <v>0</v>
      </c>
      <c r="F154" s="15">
        <v>312.611780172903</v>
      </c>
      <c r="G154" s="9" t="s">
        <v>490</v>
      </c>
      <c r="H154" s="9"/>
      <c r="I154" s="9" t="s">
        <v>491</v>
      </c>
      <c r="J154" s="15"/>
      <c r="K154" s="9">
        <f>IF(H154="", "", "")</f>
        <v>0</v>
      </c>
      <c r="L154" s="9">
        <f>IF(H154="", "", "")</f>
        <v>0</v>
      </c>
      <c r="M154" s="9">
        <f>IF(H154="", "", "")</f>
        <v>0</v>
      </c>
      <c r="N154" s="15"/>
      <c r="O154" s="9">
        <f>IF(L154="", "", "")</f>
        <v>0</v>
      </c>
      <c r="P154" s="9">
        <f>IF(L154="", "", "")</f>
        <v>0</v>
      </c>
      <c r="Q154" s="9">
        <f>IF(L154="", "", "")</f>
        <v>0</v>
      </c>
      <c r="R154" s="9"/>
      <c r="S154" s="9"/>
      <c r="T154" s="9"/>
      <c r="U154" s="9"/>
      <c r="V154" s="9"/>
    </row>
    <row r="155" spans="2:22">
      <c r="B155" s="7">
        <f>'2-定性盤查'!A156</f>
        <v>0</v>
      </c>
      <c r="C155" s="7">
        <f>'2-定性盤查'!B156</f>
        <v>0</v>
      </c>
      <c r="D155" s="7">
        <f>'2-定性盤查'!C156</f>
        <v>0</v>
      </c>
      <c r="E155" s="7">
        <f>'2-定性盤查'!D156</f>
        <v>0</v>
      </c>
      <c r="F155" s="15">
        <v>0.149</v>
      </c>
      <c r="G155" s="9" t="s">
        <v>534</v>
      </c>
      <c r="H155" s="9"/>
      <c r="I155" s="9" t="s">
        <v>491</v>
      </c>
      <c r="J155" s="15"/>
      <c r="K155" s="9">
        <f>IF(H155="", "", "")</f>
        <v>0</v>
      </c>
      <c r="L155" s="9">
        <f>IF(H155="", "", "")</f>
        <v>0</v>
      </c>
      <c r="M155" s="9">
        <f>IF(H155="", "", "")</f>
        <v>0</v>
      </c>
      <c r="N155" s="15"/>
      <c r="O155" s="9">
        <f>IF(L155="", "", "")</f>
        <v>0</v>
      </c>
      <c r="P155" s="9">
        <f>IF(L155="", "", "")</f>
        <v>0</v>
      </c>
      <c r="Q155" s="9">
        <f>IF(L155="", "", "")</f>
        <v>0</v>
      </c>
      <c r="R155" s="9"/>
      <c r="S155" s="9"/>
      <c r="T155" s="9"/>
      <c r="U155" s="9"/>
      <c r="V155" s="9"/>
    </row>
    <row r="156" spans="2:22">
      <c r="B156" s="7">
        <f>'2-定性盤查'!A157</f>
        <v>0</v>
      </c>
      <c r="C156" s="7">
        <f>'2-定性盤查'!B157</f>
        <v>0</v>
      </c>
      <c r="D156" s="7">
        <f>'2-定性盤查'!C157</f>
        <v>0</v>
      </c>
      <c r="E156" s="7">
        <f>'2-定性盤查'!D157</f>
        <v>0</v>
      </c>
      <c r="F156" s="15">
        <v>919.39628</v>
      </c>
      <c r="G156" s="9" t="s">
        <v>490</v>
      </c>
      <c r="H156" s="9"/>
      <c r="I156" s="9" t="s">
        <v>491</v>
      </c>
      <c r="J156" s="15"/>
      <c r="K156" s="9">
        <f>IF(H156="", "", "")</f>
        <v>0</v>
      </c>
      <c r="L156" s="9">
        <f>IF(H156="", "", "")</f>
        <v>0</v>
      </c>
      <c r="M156" s="9">
        <f>IF(H156="", "", "")</f>
        <v>0</v>
      </c>
      <c r="N156" s="15"/>
      <c r="O156" s="9">
        <f>IF(L156="", "", "")</f>
        <v>0</v>
      </c>
      <c r="P156" s="9">
        <f>IF(L156="", "", "")</f>
        <v>0</v>
      </c>
      <c r="Q156" s="9">
        <f>IF(L156="", "", "")</f>
        <v>0</v>
      </c>
      <c r="R156" s="9"/>
      <c r="S156" s="9"/>
      <c r="T156" s="9"/>
      <c r="U156" s="9"/>
      <c r="V156" s="9"/>
    </row>
    <row r="157" spans="2:22">
      <c r="B157" s="7">
        <f>'2-定性盤查'!A158</f>
        <v>0</v>
      </c>
      <c r="C157" s="7">
        <f>'2-定性盤查'!B158</f>
        <v>0</v>
      </c>
      <c r="D157" s="7">
        <f>'2-定性盤查'!C158</f>
        <v>0</v>
      </c>
      <c r="E157" s="7">
        <f>'2-定性盤查'!D158</f>
        <v>0</v>
      </c>
      <c r="F157" s="15">
        <v>3413.08416119403</v>
      </c>
      <c r="G157" s="9" t="s">
        <v>490</v>
      </c>
      <c r="H157" s="9" t="s">
        <v>500</v>
      </c>
      <c r="I157" s="9" t="s">
        <v>491</v>
      </c>
      <c r="J157" s="15"/>
      <c r="K157" s="9">
        <f>IF(H157="", "", "")</f>
        <v>0</v>
      </c>
      <c r="L157" s="9">
        <f>IF(H157="", "", "(2) 有進行內部校正或經過會計簽證等証明者")</f>
        <v>0</v>
      </c>
      <c r="M157" s="9">
        <f>IF(H157="", "", "")</f>
        <v>0</v>
      </c>
      <c r="N157" s="15"/>
      <c r="O157" s="9">
        <f>IF(L157="", "", "")</f>
        <v>0</v>
      </c>
      <c r="P157" s="9">
        <f>IF(L157="", "", "(2) 有進行內部校正或經過會計簽證等証明者")</f>
        <v>0</v>
      </c>
      <c r="Q157" s="9">
        <f>IF(L157="", "", "")</f>
        <v>0</v>
      </c>
      <c r="R157" s="9"/>
      <c r="S157" s="9"/>
      <c r="T157" s="9"/>
      <c r="U157" s="9"/>
      <c r="V157" s="9"/>
    </row>
    <row r="158" spans="2:22">
      <c r="B158" s="7">
        <f>'2-定性盤查'!A159</f>
        <v>0</v>
      </c>
      <c r="C158" s="7">
        <f>'2-定性盤查'!B159</f>
        <v>0</v>
      </c>
      <c r="D158" s="7">
        <f>'2-定性盤查'!C159</f>
        <v>0</v>
      </c>
      <c r="E158" s="7">
        <f>'2-定性盤查'!D159</f>
        <v>0</v>
      </c>
      <c r="F158" s="15">
        <v>1.223</v>
      </c>
      <c r="G158" s="9" t="s">
        <v>535</v>
      </c>
      <c r="H158" s="9"/>
      <c r="I158" s="9" t="s">
        <v>536</v>
      </c>
      <c r="J158" s="15"/>
      <c r="K158" s="9">
        <f>IF(H158="", "", "")</f>
        <v>0</v>
      </c>
      <c r="L158" s="9">
        <f>IF(H158="", "", "")</f>
        <v>0</v>
      </c>
      <c r="M158" s="9">
        <f>IF(H158="", "", "")</f>
        <v>0</v>
      </c>
      <c r="N158" s="15"/>
      <c r="O158" s="9">
        <f>IF(L158="", "", "")</f>
        <v>0</v>
      </c>
      <c r="P158" s="9">
        <f>IF(L158="", "", "")</f>
        <v>0</v>
      </c>
      <c r="Q158" s="9">
        <f>IF(L158="", "", "")</f>
        <v>0</v>
      </c>
      <c r="R158" s="9"/>
      <c r="S158" s="9"/>
      <c r="T158" s="9"/>
      <c r="U158" s="9"/>
      <c r="V158" s="9"/>
    </row>
    <row r="159" spans="2:22">
      <c r="B159" s="7">
        <f>'2-定性盤查'!A160</f>
        <v>0</v>
      </c>
      <c r="C159" s="7">
        <f>'2-定性盤查'!B160</f>
        <v>0</v>
      </c>
      <c r="D159" s="7">
        <f>'2-定性盤查'!C160</f>
        <v>0</v>
      </c>
      <c r="E159" s="7">
        <f>'2-定性盤查'!D160</f>
        <v>0</v>
      </c>
      <c r="F159" s="15">
        <v>1.223</v>
      </c>
      <c r="G159" s="9" t="s">
        <v>535</v>
      </c>
      <c r="H159" s="9"/>
      <c r="I159" s="9" t="s">
        <v>536</v>
      </c>
      <c r="J159" s="15"/>
      <c r="K159" s="9">
        <f>IF(H159="", "", "")</f>
        <v>0</v>
      </c>
      <c r="L159" s="9">
        <f>IF(H159="", "", "")</f>
        <v>0</v>
      </c>
      <c r="M159" s="9">
        <f>IF(H159="", "", "")</f>
        <v>0</v>
      </c>
      <c r="N159" s="15"/>
      <c r="O159" s="9">
        <f>IF(L159="", "", "")</f>
        <v>0</v>
      </c>
      <c r="P159" s="9">
        <f>IF(L159="", "", "")</f>
        <v>0</v>
      </c>
      <c r="Q159" s="9">
        <f>IF(L159="", "", "")</f>
        <v>0</v>
      </c>
      <c r="R159" s="9"/>
      <c r="S159" s="9"/>
      <c r="T159" s="9"/>
      <c r="U159" s="9"/>
      <c r="V159" s="9"/>
    </row>
    <row r="160" spans="2:22">
      <c r="B160" s="7">
        <f>'2-定性盤查'!A161</f>
        <v>0</v>
      </c>
      <c r="C160" s="7">
        <f>'2-定性盤查'!B161</f>
        <v>0</v>
      </c>
      <c r="D160" s="7">
        <f>'2-定性盤查'!C161</f>
        <v>0</v>
      </c>
      <c r="E160" s="7">
        <f>'2-定性盤查'!D161</f>
        <v>0</v>
      </c>
      <c r="F160" s="15">
        <v>0.103</v>
      </c>
      <c r="G160" s="9" t="s">
        <v>535</v>
      </c>
      <c r="H160" s="9"/>
      <c r="I160" s="9" t="s">
        <v>536</v>
      </c>
      <c r="J160" s="15"/>
      <c r="K160" s="9">
        <f>IF(H160="", "", "")</f>
        <v>0</v>
      </c>
      <c r="L160" s="9">
        <f>IF(H160="", "", "")</f>
        <v>0</v>
      </c>
      <c r="M160" s="9">
        <f>IF(H160="", "", "")</f>
        <v>0</v>
      </c>
      <c r="N160" s="15"/>
      <c r="O160" s="9">
        <f>IF(L160="", "", "")</f>
        <v>0</v>
      </c>
      <c r="P160" s="9">
        <f>IF(L160="", "", "")</f>
        <v>0</v>
      </c>
      <c r="Q160" s="9">
        <f>IF(L160="", "", "")</f>
        <v>0</v>
      </c>
      <c r="R160" s="9"/>
      <c r="S160" s="9"/>
      <c r="T160" s="9"/>
      <c r="U160" s="9"/>
      <c r="V160" s="9"/>
    </row>
    <row r="161" spans="2:22">
      <c r="B161" s="7">
        <f>'2-定性盤查'!A162</f>
        <v>0</v>
      </c>
      <c r="C161" s="7">
        <f>'2-定性盤查'!B162</f>
        <v>0</v>
      </c>
      <c r="D161" s="7">
        <f>'2-定性盤查'!C162</f>
        <v>0</v>
      </c>
      <c r="E161" s="7">
        <f>'2-定性盤查'!D162</f>
        <v>0</v>
      </c>
      <c r="F161" s="15">
        <v>1.326</v>
      </c>
      <c r="G161" s="9" t="s">
        <v>535</v>
      </c>
      <c r="H161" s="9"/>
      <c r="I161" s="9" t="s">
        <v>536</v>
      </c>
      <c r="J161" s="15"/>
      <c r="K161" s="9">
        <f>IF(H161="", "", "")</f>
        <v>0</v>
      </c>
      <c r="L161" s="9">
        <f>IF(H161="", "", "")</f>
        <v>0</v>
      </c>
      <c r="M161" s="9">
        <f>IF(H161="", "", "")</f>
        <v>0</v>
      </c>
      <c r="N161" s="15"/>
      <c r="O161" s="9">
        <f>IF(L161="", "", "")</f>
        <v>0</v>
      </c>
      <c r="P161" s="9">
        <f>IF(L161="", "", "")</f>
        <v>0</v>
      </c>
      <c r="Q161" s="9">
        <f>IF(L161="", "", "")</f>
        <v>0</v>
      </c>
      <c r="R161" s="9"/>
      <c r="S161" s="9"/>
      <c r="T161" s="9"/>
      <c r="U161" s="9"/>
      <c r="V161" s="9"/>
    </row>
    <row r="162" spans="2:22">
      <c r="B162" s="7">
        <f>'2-定性盤查'!A163</f>
        <v>0</v>
      </c>
      <c r="C162" s="7">
        <f>'2-定性盤查'!B163</f>
        <v>0</v>
      </c>
      <c r="D162" s="7">
        <f>'2-定性盤查'!C163</f>
        <v>0</v>
      </c>
      <c r="E162" s="7">
        <f>'2-定性盤查'!D163</f>
        <v>0</v>
      </c>
      <c r="F162" s="15">
        <v>0.419</v>
      </c>
      <c r="G162" s="9" t="s">
        <v>535</v>
      </c>
      <c r="H162" s="9"/>
      <c r="I162" s="9" t="s">
        <v>536</v>
      </c>
      <c r="J162" s="15"/>
      <c r="K162" s="9">
        <f>IF(H162="", "", "")</f>
        <v>0</v>
      </c>
      <c r="L162" s="9">
        <f>IF(H162="", "", "")</f>
        <v>0</v>
      </c>
      <c r="M162" s="9">
        <f>IF(H162="", "", "")</f>
        <v>0</v>
      </c>
      <c r="N162" s="15"/>
      <c r="O162" s="9">
        <f>IF(L162="", "", "")</f>
        <v>0</v>
      </c>
      <c r="P162" s="9">
        <f>IF(L162="", "", "")</f>
        <v>0</v>
      </c>
      <c r="Q162" s="9">
        <f>IF(L162="", "", "")</f>
        <v>0</v>
      </c>
      <c r="R162" s="9"/>
      <c r="S162" s="9"/>
      <c r="T162" s="9"/>
      <c r="U162" s="9"/>
      <c r="V162" s="9"/>
    </row>
    <row r="163" spans="2:22">
      <c r="B163" s="7">
        <f>'2-定性盤查'!A164</f>
        <v>0</v>
      </c>
      <c r="C163" s="7">
        <f>'2-定性盤查'!B164</f>
        <v>0</v>
      </c>
      <c r="D163" s="7">
        <f>'2-定性盤查'!C164</f>
        <v>0</v>
      </c>
      <c r="E163" s="7">
        <f>'2-定性盤查'!D164</f>
        <v>0</v>
      </c>
      <c r="F163" s="15">
        <v>2.874</v>
      </c>
      <c r="G163" s="9" t="s">
        <v>535</v>
      </c>
      <c r="H163" s="9"/>
      <c r="I163" s="9" t="s">
        <v>536</v>
      </c>
      <c r="J163" s="15"/>
      <c r="K163" s="9">
        <f>IF(H163="", "", "")</f>
        <v>0</v>
      </c>
      <c r="L163" s="9">
        <f>IF(H163="", "", "")</f>
        <v>0</v>
      </c>
      <c r="M163" s="9">
        <f>IF(H163="", "", "")</f>
        <v>0</v>
      </c>
      <c r="N163" s="15"/>
      <c r="O163" s="9">
        <f>IF(L163="", "", "")</f>
        <v>0</v>
      </c>
      <c r="P163" s="9">
        <f>IF(L163="", "", "")</f>
        <v>0</v>
      </c>
      <c r="Q163" s="9">
        <f>IF(L163="", "", "")</f>
        <v>0</v>
      </c>
      <c r="R163" s="9"/>
      <c r="S163" s="9"/>
      <c r="T163" s="9"/>
      <c r="U163" s="9"/>
      <c r="V163" s="9"/>
    </row>
    <row r="164" spans="2:22">
      <c r="B164" s="7">
        <f>'2-定性盤查'!A165</f>
        <v>0</v>
      </c>
      <c r="C164" s="7">
        <f>'2-定性盤查'!B165</f>
        <v>0</v>
      </c>
      <c r="D164" s="7">
        <f>'2-定性盤查'!C165</f>
        <v>0</v>
      </c>
      <c r="E164" s="7">
        <f>'2-定性盤查'!D165</f>
        <v>0</v>
      </c>
      <c r="F164" s="15">
        <v>0.078</v>
      </c>
      <c r="G164" s="9" t="s">
        <v>535</v>
      </c>
      <c r="H164" s="9"/>
      <c r="I164" s="9" t="s">
        <v>536</v>
      </c>
      <c r="J164" s="15"/>
      <c r="K164" s="9">
        <f>IF(H164="", "", "")</f>
        <v>0</v>
      </c>
      <c r="L164" s="9">
        <f>IF(H164="", "", "")</f>
        <v>0</v>
      </c>
      <c r="M164" s="9">
        <f>IF(H164="", "", "")</f>
        <v>0</v>
      </c>
      <c r="N164" s="15"/>
      <c r="O164" s="9">
        <f>IF(L164="", "", "")</f>
        <v>0</v>
      </c>
      <c r="P164" s="9">
        <f>IF(L164="", "", "")</f>
        <v>0</v>
      </c>
      <c r="Q164" s="9">
        <f>IF(L164="", "", "")</f>
        <v>0</v>
      </c>
      <c r="R164" s="9"/>
      <c r="S164" s="9"/>
      <c r="T164" s="9"/>
      <c r="U164" s="9"/>
      <c r="V164" s="9"/>
    </row>
    <row r="165" spans="2:22">
      <c r="B165" s="7">
        <f>'2-定性盤查'!A166</f>
        <v>0</v>
      </c>
      <c r="C165" s="7">
        <f>'2-定性盤查'!B166</f>
        <v>0</v>
      </c>
      <c r="D165" s="7">
        <f>'2-定性盤查'!C166</f>
        <v>0</v>
      </c>
      <c r="E165" s="7">
        <f>'2-定性盤查'!D166</f>
        <v>0</v>
      </c>
      <c r="F165" s="15">
        <v>0.078</v>
      </c>
      <c r="G165" s="9" t="s">
        <v>535</v>
      </c>
      <c r="H165" s="9"/>
      <c r="I165" s="9" t="s">
        <v>536</v>
      </c>
      <c r="J165" s="15"/>
      <c r="K165" s="9">
        <f>IF(H165="", "", "")</f>
        <v>0</v>
      </c>
      <c r="L165" s="9">
        <f>IF(H165="", "", "")</f>
        <v>0</v>
      </c>
      <c r="M165" s="9">
        <f>IF(H165="", "", "")</f>
        <v>0</v>
      </c>
      <c r="N165" s="15"/>
      <c r="O165" s="9">
        <f>IF(L165="", "", "")</f>
        <v>0</v>
      </c>
      <c r="P165" s="9">
        <f>IF(L165="", "", "")</f>
        <v>0</v>
      </c>
      <c r="Q165" s="9">
        <f>IF(L165="", "", "")</f>
        <v>0</v>
      </c>
      <c r="R165" s="9"/>
      <c r="S165" s="9"/>
      <c r="T165" s="9"/>
      <c r="U165" s="9"/>
      <c r="V165" s="9"/>
    </row>
    <row r="166" spans="2:22">
      <c r="B166" s="7">
        <f>'2-定性盤查'!A167</f>
        <v>0</v>
      </c>
      <c r="C166" s="7">
        <f>'2-定性盤查'!B167</f>
        <v>0</v>
      </c>
      <c r="D166" s="7">
        <f>'2-定性盤查'!C167</f>
        <v>0</v>
      </c>
      <c r="E166" s="7">
        <f>'2-定性盤查'!D167</f>
        <v>0</v>
      </c>
      <c r="F166" s="15">
        <v>0.15</v>
      </c>
      <c r="G166" s="9" t="s">
        <v>537</v>
      </c>
      <c r="H166" s="9"/>
      <c r="I166" s="9" t="s">
        <v>502</v>
      </c>
      <c r="J166" s="15"/>
      <c r="K166" s="9">
        <f>IF(H166="", "", "")</f>
        <v>0</v>
      </c>
      <c r="L166" s="9">
        <f>IF(H166="", "", "")</f>
        <v>0</v>
      </c>
      <c r="M166" s="9">
        <f>IF(H166="", "", "")</f>
        <v>0</v>
      </c>
      <c r="N166" s="15"/>
      <c r="O166" s="9">
        <f>IF(L166="", "", "")</f>
        <v>0</v>
      </c>
      <c r="P166" s="9">
        <f>IF(L166="", "", "")</f>
        <v>0</v>
      </c>
      <c r="Q166" s="9">
        <f>IF(L166="", "", "")</f>
        <v>0</v>
      </c>
      <c r="R166" s="9"/>
      <c r="S166" s="9"/>
      <c r="T166" s="9"/>
      <c r="U166" s="9"/>
      <c r="V166" s="9"/>
    </row>
    <row r="167" spans="2:22">
      <c r="B167" s="7">
        <f>'2-定性盤查'!A168</f>
        <v>0</v>
      </c>
      <c r="C167" s="7">
        <f>'2-定性盤查'!B168</f>
        <v>0</v>
      </c>
      <c r="D167" s="7">
        <f>'2-定性盤查'!C168</f>
        <v>0</v>
      </c>
      <c r="E167" s="7">
        <f>'2-定性盤查'!D168</f>
        <v>0</v>
      </c>
      <c r="F167" s="15">
        <v>1.2337591</v>
      </c>
      <c r="G167" s="9" t="s">
        <v>490</v>
      </c>
      <c r="H167" s="9"/>
      <c r="I167" s="9" t="s">
        <v>491</v>
      </c>
      <c r="J167" s="15"/>
      <c r="K167" s="9">
        <f>IF(H167="", "", "")</f>
        <v>0</v>
      </c>
      <c r="L167" s="9">
        <f>IF(H167="", "", "")</f>
        <v>0</v>
      </c>
      <c r="M167" s="9">
        <f>IF(H167="", "", "")</f>
        <v>0</v>
      </c>
      <c r="N167" s="15"/>
      <c r="O167" s="9">
        <f>IF(L167="", "", "")</f>
        <v>0</v>
      </c>
      <c r="P167" s="9">
        <f>IF(L167="", "", "")</f>
        <v>0</v>
      </c>
      <c r="Q167" s="9">
        <f>IF(L167="", "", "")</f>
        <v>0</v>
      </c>
      <c r="R167" s="9"/>
      <c r="S167" s="9"/>
      <c r="T167" s="9"/>
      <c r="U167" s="9"/>
      <c r="V167" s="9"/>
    </row>
    <row r="168" spans="2:22">
      <c r="B168" s="7">
        <f>'2-定性盤查'!A169</f>
        <v>0</v>
      </c>
      <c r="C168" s="7">
        <f>'2-定性盤查'!B169</f>
        <v>0</v>
      </c>
      <c r="D168" s="7">
        <f>'2-定性盤查'!C169</f>
        <v>0</v>
      </c>
      <c r="E168" s="7">
        <f>'2-定性盤查'!D169</f>
        <v>0</v>
      </c>
      <c r="F168" s="15">
        <v>0.14</v>
      </c>
      <c r="G168" s="9" t="s">
        <v>537</v>
      </c>
      <c r="H168" s="9"/>
      <c r="I168" s="9" t="s">
        <v>502</v>
      </c>
      <c r="J168" s="15"/>
      <c r="K168" s="9">
        <f>IF(H168="", "", "")</f>
        <v>0</v>
      </c>
      <c r="L168" s="9">
        <f>IF(H168="", "", "")</f>
        <v>0</v>
      </c>
      <c r="M168" s="9">
        <f>IF(H168="", "", "")</f>
        <v>0</v>
      </c>
      <c r="N168" s="15"/>
      <c r="O168" s="9">
        <f>IF(L168="", "", "")</f>
        <v>0</v>
      </c>
      <c r="P168" s="9">
        <f>IF(L168="", "", "")</f>
        <v>0</v>
      </c>
      <c r="Q168" s="9">
        <f>IF(L168="", "", "")</f>
        <v>0</v>
      </c>
      <c r="R168" s="9"/>
      <c r="S168" s="9"/>
      <c r="T168" s="9"/>
      <c r="U168" s="9"/>
      <c r="V168" s="9"/>
    </row>
    <row r="169" spans="2:22">
      <c r="B169" s="7">
        <f>'2-定性盤查'!A170</f>
        <v>0</v>
      </c>
      <c r="C169" s="7">
        <f>'2-定性盤查'!B170</f>
        <v>0</v>
      </c>
      <c r="D169" s="7">
        <f>'2-定性盤查'!C170</f>
        <v>0</v>
      </c>
      <c r="E169" s="7">
        <f>'2-定性盤查'!D170</f>
        <v>0</v>
      </c>
      <c r="F169" s="15">
        <v>21.2801937984496</v>
      </c>
      <c r="G169" s="9" t="s">
        <v>490</v>
      </c>
      <c r="H169" s="9"/>
      <c r="I169" s="9" t="s">
        <v>491</v>
      </c>
      <c r="J169" s="15"/>
      <c r="K169" s="9">
        <f>IF(H169="", "", "")</f>
        <v>0</v>
      </c>
      <c r="L169" s="9">
        <f>IF(H169="", "", "")</f>
        <v>0</v>
      </c>
      <c r="M169" s="9">
        <f>IF(H169="", "", "")</f>
        <v>0</v>
      </c>
      <c r="N169" s="15"/>
      <c r="O169" s="9">
        <f>IF(L169="", "", "")</f>
        <v>0</v>
      </c>
      <c r="P169" s="9">
        <f>IF(L169="", "", "")</f>
        <v>0</v>
      </c>
      <c r="Q169" s="9">
        <f>IF(L169="", "", "")</f>
        <v>0</v>
      </c>
      <c r="R169" s="9"/>
      <c r="S169" s="9"/>
      <c r="T169" s="9"/>
      <c r="U169" s="9"/>
      <c r="V169" s="9"/>
    </row>
    <row r="170" spans="2:22">
      <c r="B170" s="7">
        <f>'2-定性盤查'!A171</f>
        <v>0</v>
      </c>
      <c r="C170" s="7">
        <f>'2-定性盤查'!B171</f>
        <v>0</v>
      </c>
      <c r="D170" s="7">
        <f>'2-定性盤查'!C171</f>
        <v>0</v>
      </c>
      <c r="E170" s="7">
        <f>'2-定性盤查'!D171</f>
        <v>0</v>
      </c>
      <c r="F170" s="15">
        <v>0.01</v>
      </c>
      <c r="G170" s="9" t="s">
        <v>537</v>
      </c>
      <c r="H170" s="9"/>
      <c r="I170" s="9" t="s">
        <v>502</v>
      </c>
      <c r="J170" s="15"/>
      <c r="K170" s="9">
        <f>IF(H170="", "", "")</f>
        <v>0</v>
      </c>
      <c r="L170" s="9">
        <f>IF(H170="", "", "")</f>
        <v>0</v>
      </c>
      <c r="M170" s="9">
        <f>IF(H170="", "", "")</f>
        <v>0</v>
      </c>
      <c r="N170" s="15"/>
      <c r="O170" s="9">
        <f>IF(L170="", "", "")</f>
        <v>0</v>
      </c>
      <c r="P170" s="9">
        <f>IF(L170="", "", "")</f>
        <v>0</v>
      </c>
      <c r="Q170" s="9">
        <f>IF(L170="", "", "")</f>
        <v>0</v>
      </c>
      <c r="R170" s="9"/>
      <c r="S170" s="9"/>
      <c r="T170" s="9"/>
      <c r="U170" s="9"/>
      <c r="V170" s="9"/>
    </row>
    <row r="171" spans="2:22">
      <c r="B171" s="7">
        <f>'2-定性盤查'!A172</f>
        <v>0</v>
      </c>
      <c r="C171" s="7">
        <f>'2-定性盤查'!B172</f>
        <v>0</v>
      </c>
      <c r="D171" s="7">
        <f>'2-定性盤查'!C172</f>
        <v>0</v>
      </c>
      <c r="E171" s="7">
        <f>'2-定性盤查'!D172</f>
        <v>0</v>
      </c>
      <c r="F171" s="15">
        <v>467.008384449382</v>
      </c>
      <c r="G171" s="9" t="s">
        <v>490</v>
      </c>
      <c r="H171" s="9"/>
      <c r="I171" s="9" t="s">
        <v>491</v>
      </c>
      <c r="J171" s="15"/>
      <c r="K171" s="9">
        <f>IF(H171="", "", "")</f>
        <v>0</v>
      </c>
      <c r="L171" s="9">
        <f>IF(H171="", "", "")</f>
        <v>0</v>
      </c>
      <c r="M171" s="9">
        <f>IF(H171="", "", "")</f>
        <v>0</v>
      </c>
      <c r="N171" s="15"/>
      <c r="O171" s="9">
        <f>IF(L171="", "", "")</f>
        <v>0</v>
      </c>
      <c r="P171" s="9">
        <f>IF(L171="", "", "")</f>
        <v>0</v>
      </c>
      <c r="Q171" s="9">
        <f>IF(L171="", "", "")</f>
        <v>0</v>
      </c>
      <c r="R171" s="9"/>
      <c r="S171" s="9"/>
      <c r="T171" s="9"/>
      <c r="U171" s="9"/>
      <c r="V171" s="9"/>
    </row>
    <row r="172" spans="2:22">
      <c r="B172" s="7">
        <f>'2-定性盤查'!A173</f>
        <v>0</v>
      </c>
      <c r="C172" s="7">
        <f>'2-定性盤查'!B173</f>
        <v>0</v>
      </c>
      <c r="D172" s="7">
        <f>'2-定性盤查'!C173</f>
        <v>0</v>
      </c>
      <c r="E172" s="7">
        <f>'2-定性盤查'!D173</f>
        <v>0</v>
      </c>
      <c r="F172" s="15">
        <v>0.272</v>
      </c>
      <c r="G172" s="9" t="s">
        <v>534</v>
      </c>
      <c r="H172" s="9"/>
      <c r="I172" s="9" t="s">
        <v>491</v>
      </c>
      <c r="J172" s="15"/>
      <c r="K172" s="9">
        <f>IF(H172="", "", "")</f>
        <v>0</v>
      </c>
      <c r="L172" s="9">
        <f>IF(H172="", "", "")</f>
        <v>0</v>
      </c>
      <c r="M172" s="9">
        <f>IF(H172="", "", "")</f>
        <v>0</v>
      </c>
      <c r="N172" s="15"/>
      <c r="O172" s="9">
        <f>IF(L172="", "", "")</f>
        <v>0</v>
      </c>
      <c r="P172" s="9">
        <f>IF(L172="", "", "")</f>
        <v>0</v>
      </c>
      <c r="Q172" s="9">
        <f>IF(L172="", "", "")</f>
        <v>0</v>
      </c>
      <c r="R172" s="9"/>
      <c r="S172" s="9"/>
      <c r="T172" s="9"/>
      <c r="U172" s="9"/>
      <c r="V172" s="9"/>
    </row>
    <row r="173" spans="2:22">
      <c r="B173" s="7">
        <f>'2-定性盤查'!A174</f>
        <v>0</v>
      </c>
      <c r="C173" s="7">
        <f>'2-定性盤查'!B174</f>
        <v>0</v>
      </c>
      <c r="D173" s="7">
        <f>'2-定性盤查'!C174</f>
        <v>0</v>
      </c>
      <c r="E173" s="7">
        <f>'2-定性盤查'!D174</f>
        <v>0</v>
      </c>
      <c r="F173" s="15">
        <v>0.49707</v>
      </c>
      <c r="G173" s="9" t="s">
        <v>498</v>
      </c>
      <c r="H173" s="9"/>
      <c r="I173" s="9" t="s">
        <v>491</v>
      </c>
      <c r="J173" s="15">
        <v>0.0001</v>
      </c>
      <c r="K173" s="9">
        <f>IF(H173="", "", "kgCH₄/km")</f>
        <v>0</v>
      </c>
      <c r="L173" s="9">
        <f>IF(H173="", "", "")</f>
        <v>0</v>
      </c>
      <c r="M173" s="9">
        <f>IF(H173="", "", "DEFRA")</f>
        <v>0</v>
      </c>
      <c r="N173" s="15">
        <v>0.00598</v>
      </c>
      <c r="O173" s="9">
        <f>IF(L173="", "", "kgN₂O/km")</f>
        <v>0</v>
      </c>
      <c r="P173" s="9">
        <f>IF(L173="", "", "")</f>
        <v>0</v>
      </c>
      <c r="Q173" s="9">
        <f>IF(L173="", "", "DEFRA")</f>
        <v>0</v>
      </c>
      <c r="R173" s="9"/>
      <c r="S173" s="9"/>
      <c r="T173" s="9"/>
      <c r="U173" s="9"/>
      <c r="V173" s="9"/>
    </row>
    <row r="174" spans="2:22">
      <c r="B174" s="7">
        <f>'2-定性盤查'!A175</f>
        <v>0</v>
      </c>
      <c r="C174" s="7">
        <f>'2-定性盤查'!B175</f>
        <v>0</v>
      </c>
      <c r="D174" s="7">
        <f>'2-定性盤查'!C175</f>
        <v>0</v>
      </c>
      <c r="E174" s="7">
        <f>'2-定性盤查'!D175</f>
        <v>0</v>
      </c>
      <c r="F174" s="15">
        <v>0.14584</v>
      </c>
      <c r="G174" s="9" t="s">
        <v>498</v>
      </c>
      <c r="H174" s="9"/>
      <c r="I174" s="9" t="s">
        <v>491</v>
      </c>
      <c r="J174" s="15">
        <v>0.00032</v>
      </c>
      <c r="K174" s="9">
        <f>IF(H174="", "", "kgCH₄/km")</f>
        <v>0</v>
      </c>
      <c r="L174" s="9">
        <f>IF(H174="", "", "")</f>
        <v>0</v>
      </c>
      <c r="M174" s="9">
        <f>IF(H174="", "", "DEFRA")</f>
        <v>0</v>
      </c>
      <c r="N174" s="15">
        <v>0.00036</v>
      </c>
      <c r="O174" s="9">
        <f>IF(L174="", "", "kgN₂O/km")</f>
        <v>0</v>
      </c>
      <c r="P174" s="9">
        <f>IF(L174="", "", "")</f>
        <v>0</v>
      </c>
      <c r="Q174" s="9">
        <f>IF(L174="", "", "DEFRA")</f>
        <v>0</v>
      </c>
      <c r="R174" s="9"/>
      <c r="S174" s="9"/>
      <c r="T174" s="9"/>
      <c r="U174" s="9"/>
      <c r="V174" s="9"/>
    </row>
    <row r="175" spans="2:22">
      <c r="B175" s="7">
        <f>'2-定性盤查'!A176</f>
        <v>0</v>
      </c>
      <c r="C175" s="7">
        <f>'2-定性盤查'!B176</f>
        <v>0</v>
      </c>
      <c r="D175" s="7">
        <f>'2-定性盤查'!C176</f>
        <v>0</v>
      </c>
      <c r="E175" s="7">
        <f>'2-定性盤查'!D176</f>
        <v>0</v>
      </c>
      <c r="F175" s="15">
        <v>0.99003</v>
      </c>
      <c r="G175" s="9" t="s">
        <v>498</v>
      </c>
      <c r="H175" s="9"/>
      <c r="I175" s="9" t="s">
        <v>491</v>
      </c>
      <c r="J175" s="15">
        <v>0.00013</v>
      </c>
      <c r="K175" s="9">
        <f>IF(H175="", "", "kgCH₄/km")</f>
        <v>0</v>
      </c>
      <c r="L175" s="9">
        <f>IF(H175="", "", "")</f>
        <v>0</v>
      </c>
      <c r="M175" s="9">
        <f>IF(H175="", "", "DEFRA")</f>
        <v>0</v>
      </c>
      <c r="N175" s="15">
        <v>0.01617</v>
      </c>
      <c r="O175" s="9">
        <f>IF(L175="", "", "kgN₂O/km")</f>
        <v>0</v>
      </c>
      <c r="P175" s="9">
        <f>IF(L175="", "", "")</f>
        <v>0</v>
      </c>
      <c r="Q175" s="9">
        <f>IF(L175="", "", "DEFRA")</f>
        <v>0</v>
      </c>
      <c r="R175" s="9"/>
      <c r="S175" s="9"/>
      <c r="T175" s="9"/>
      <c r="U175" s="9"/>
      <c r="V175" s="9"/>
    </row>
    <row r="176" spans="2:22">
      <c r="B176" s="7">
        <f>'2-定性盤查'!A177</f>
        <v>0</v>
      </c>
      <c r="C176" s="7">
        <f>'2-定性盤查'!B177</f>
        <v>0</v>
      </c>
      <c r="D176" s="7">
        <f>'2-定性盤查'!C177</f>
        <v>0</v>
      </c>
      <c r="E176" s="7">
        <f>'2-定性盤查'!D177</f>
        <v>0</v>
      </c>
      <c r="F176" s="15">
        <v>8</v>
      </c>
      <c r="G176" s="9" t="s">
        <v>515</v>
      </c>
      <c r="H176" s="9"/>
      <c r="I176" s="9" t="s">
        <v>505</v>
      </c>
      <c r="J176" s="15"/>
      <c r="K176" s="9">
        <f>IF(H176="", "", "")</f>
        <v>0</v>
      </c>
      <c r="L176" s="9">
        <f>IF(H176="", "", "")</f>
        <v>0</v>
      </c>
      <c r="M176" s="9">
        <f>IF(H176="", "", "")</f>
        <v>0</v>
      </c>
      <c r="N176" s="15"/>
      <c r="O176" s="9">
        <f>IF(L176="", "", "")</f>
        <v>0</v>
      </c>
      <c r="P176" s="9">
        <f>IF(L176="", "", "")</f>
        <v>0</v>
      </c>
      <c r="Q176" s="9">
        <f>IF(L176="", "", "")</f>
        <v>0</v>
      </c>
      <c r="R176" s="9"/>
      <c r="S176" s="9"/>
      <c r="T176" s="9"/>
      <c r="U176" s="9"/>
      <c r="V176" s="9"/>
    </row>
    <row r="177" spans="2:22">
      <c r="B177" s="7">
        <f>'2-定性盤查'!A178</f>
        <v>0</v>
      </c>
      <c r="C177" s="7">
        <f>'2-定性盤查'!B178</f>
        <v>0</v>
      </c>
      <c r="D177" s="7">
        <f>'2-定性盤查'!C178</f>
        <v>0</v>
      </c>
      <c r="E177" s="7">
        <f>'2-定性盤查'!D178</f>
        <v>0</v>
      </c>
      <c r="F177" s="15">
        <v>5</v>
      </c>
      <c r="G177" s="9" t="s">
        <v>538</v>
      </c>
      <c r="H177" s="9"/>
      <c r="I177" s="9" t="s">
        <v>505</v>
      </c>
      <c r="J177" s="15"/>
      <c r="K177" s="9">
        <f>IF(H177="", "", "")</f>
        <v>0</v>
      </c>
      <c r="L177" s="9">
        <f>IF(H177="", "", "")</f>
        <v>0</v>
      </c>
      <c r="M177" s="9">
        <f>IF(H177="", "", "")</f>
        <v>0</v>
      </c>
      <c r="N177" s="15"/>
      <c r="O177" s="9">
        <f>IF(L177="", "", "")</f>
        <v>0</v>
      </c>
      <c r="P177" s="9">
        <f>IF(L177="", "", "")</f>
        <v>0</v>
      </c>
      <c r="Q177" s="9">
        <f>IF(L177="", "", "")</f>
        <v>0</v>
      </c>
      <c r="R177" s="9"/>
      <c r="S177" s="9"/>
      <c r="T177" s="9"/>
      <c r="U177" s="9"/>
      <c r="V177" s="9"/>
    </row>
    <row r="178" spans="2:22">
      <c r="B178" s="7">
        <f>'2-定性盤查'!A179</f>
        <v>0</v>
      </c>
      <c r="C178" s="7">
        <f>'2-定性盤查'!B179</f>
        <v>0</v>
      </c>
      <c r="D178" s="7">
        <f>'2-定性盤查'!C179</f>
        <v>0</v>
      </c>
      <c r="E178" s="7">
        <f>'2-定性盤查'!D179</f>
        <v>0</v>
      </c>
      <c r="F178" s="15">
        <v>6</v>
      </c>
      <c r="G178" s="9" t="s">
        <v>515</v>
      </c>
      <c r="H178" s="9"/>
      <c r="I178" s="9" t="s">
        <v>505</v>
      </c>
      <c r="J178" s="15"/>
      <c r="K178" s="9">
        <f>IF(H178="", "", "")</f>
        <v>0</v>
      </c>
      <c r="L178" s="9">
        <f>IF(H178="", "", "")</f>
        <v>0</v>
      </c>
      <c r="M178" s="9">
        <f>IF(H178="", "", "")</f>
        <v>0</v>
      </c>
      <c r="N178" s="15"/>
      <c r="O178" s="9">
        <f>IF(L178="", "", "")</f>
        <v>0</v>
      </c>
      <c r="P178" s="9">
        <f>IF(L178="", "", "")</f>
        <v>0</v>
      </c>
      <c r="Q178" s="9">
        <f>IF(L178="", "", "")</f>
        <v>0</v>
      </c>
      <c r="R178" s="9"/>
      <c r="S178" s="9"/>
      <c r="T178" s="9"/>
      <c r="U178" s="9"/>
      <c r="V178" s="9"/>
    </row>
    <row r="179" spans="2:22">
      <c r="B179" s="7">
        <f>'2-定性盤查'!A180</f>
        <v>0</v>
      </c>
      <c r="C179" s="7">
        <f>'2-定性盤查'!B180</f>
        <v>0</v>
      </c>
      <c r="D179" s="7">
        <f>'2-定性盤查'!C180</f>
        <v>0</v>
      </c>
      <c r="E179" s="7">
        <f>'2-定性盤查'!D180</f>
        <v>0</v>
      </c>
      <c r="F179" s="15">
        <v>6</v>
      </c>
      <c r="G179" s="9" t="s">
        <v>515</v>
      </c>
      <c r="H179" s="9"/>
      <c r="I179" s="9" t="s">
        <v>505</v>
      </c>
      <c r="J179" s="15"/>
      <c r="K179" s="9">
        <f>IF(H179="", "", "")</f>
        <v>0</v>
      </c>
      <c r="L179" s="9">
        <f>IF(H179="", "", "")</f>
        <v>0</v>
      </c>
      <c r="M179" s="9">
        <f>IF(H179="", "", "")</f>
        <v>0</v>
      </c>
      <c r="N179" s="15"/>
      <c r="O179" s="9">
        <f>IF(L179="", "", "")</f>
        <v>0</v>
      </c>
      <c r="P179" s="9">
        <f>IF(L179="", "", "")</f>
        <v>0</v>
      </c>
      <c r="Q179" s="9">
        <f>IF(L179="", "", "")</f>
        <v>0</v>
      </c>
      <c r="R179" s="9"/>
      <c r="S179" s="9"/>
      <c r="T179" s="9"/>
      <c r="U179" s="9"/>
      <c r="V179" s="9"/>
    </row>
    <row r="180" spans="2:22">
      <c r="B180" s="7">
        <f>'2-定性盤查'!A181</f>
        <v>0</v>
      </c>
      <c r="C180" s="7">
        <f>'2-定性盤查'!B181</f>
        <v>0</v>
      </c>
      <c r="D180" s="7">
        <f>'2-定性盤查'!C181</f>
        <v>0</v>
      </c>
      <c r="E180" s="7">
        <f>'2-定性盤查'!D181</f>
        <v>0</v>
      </c>
      <c r="F180" s="15">
        <v>10</v>
      </c>
      <c r="G180" s="9" t="s">
        <v>492</v>
      </c>
      <c r="H180" s="9"/>
      <c r="I180" s="9" t="s">
        <v>505</v>
      </c>
      <c r="J180" s="15">
        <v>10</v>
      </c>
      <c r="K180" s="9">
        <f>IF(H180="", "", "kgCH₄/Liter")</f>
        <v>0</v>
      </c>
      <c r="L180" s="9">
        <f>IF(H180="", "", "")</f>
        <v>0</v>
      </c>
      <c r="M180" s="9">
        <f>IF(H180="", "", "自定義")</f>
        <v>0</v>
      </c>
      <c r="N180" s="15">
        <v>10</v>
      </c>
      <c r="O180" s="9">
        <f>IF(L180="", "", "kgN₂O/Liter")</f>
        <v>0</v>
      </c>
      <c r="P180" s="9">
        <f>IF(L180="", "", "")</f>
        <v>0</v>
      </c>
      <c r="Q180" s="9">
        <f>IF(L180="", "", "自定義")</f>
        <v>0</v>
      </c>
      <c r="R180" s="9"/>
      <c r="S180" s="9"/>
      <c r="T180" s="9"/>
      <c r="U180" s="9"/>
      <c r="V180" s="9"/>
    </row>
    <row r="181" spans="2:22">
      <c r="B181" s="7">
        <f>'2-定性盤查'!A182</f>
        <v>0</v>
      </c>
      <c r="C181" s="7">
        <f>'2-定性盤查'!B182</f>
        <v>0</v>
      </c>
      <c r="D181" s="7">
        <f>'2-定性盤查'!C182</f>
        <v>0</v>
      </c>
      <c r="E181" s="7">
        <f>'2-定性盤查'!D182</f>
        <v>0</v>
      </c>
      <c r="F181" s="15">
        <v>10</v>
      </c>
      <c r="G181" s="9" t="s">
        <v>492</v>
      </c>
      <c r="H181" s="9"/>
      <c r="I181" s="9" t="s">
        <v>505</v>
      </c>
      <c r="J181" s="15">
        <v>10</v>
      </c>
      <c r="K181" s="9">
        <f>IF(H181="", "", "kgCH₄/Liter")</f>
        <v>0</v>
      </c>
      <c r="L181" s="9">
        <f>IF(H181="", "", "")</f>
        <v>0</v>
      </c>
      <c r="M181" s="9">
        <f>IF(H181="", "", "自定義")</f>
        <v>0</v>
      </c>
      <c r="N181" s="15">
        <v>10</v>
      </c>
      <c r="O181" s="9">
        <f>IF(L181="", "", "kgN₂O/Liter")</f>
        <v>0</v>
      </c>
      <c r="P181" s="9">
        <f>IF(L181="", "", "")</f>
        <v>0</v>
      </c>
      <c r="Q181" s="9">
        <f>IF(L181="", "", "自定義")</f>
        <v>0</v>
      </c>
      <c r="R181" s="9"/>
      <c r="S181" s="9"/>
      <c r="T181" s="9"/>
      <c r="U181" s="9"/>
      <c r="V181" s="9"/>
    </row>
    <row r="182" spans="2:22">
      <c r="B182" s="7">
        <f>'2-定性盤查'!A183</f>
        <v>0</v>
      </c>
      <c r="C182" s="7">
        <f>'2-定性盤查'!B183</f>
        <v>0</v>
      </c>
      <c r="D182" s="7">
        <f>'2-定性盤查'!C183</f>
        <v>0</v>
      </c>
      <c r="E182" s="7">
        <f>'2-定性盤查'!D183</f>
        <v>0</v>
      </c>
      <c r="F182" s="15">
        <v>0.11</v>
      </c>
      <c r="G182" s="9" t="s">
        <v>537</v>
      </c>
      <c r="H182" s="9"/>
      <c r="I182" s="9" t="s">
        <v>502</v>
      </c>
      <c r="J182" s="15"/>
      <c r="K182" s="9">
        <f>IF(H182="", "", "")</f>
        <v>0</v>
      </c>
      <c r="L182" s="9">
        <f>IF(H182="", "", "")</f>
        <v>0</v>
      </c>
      <c r="M182" s="9">
        <f>IF(H182="", "", "")</f>
        <v>0</v>
      </c>
      <c r="N182" s="15"/>
      <c r="O182" s="9">
        <f>IF(L182="", "", "")</f>
        <v>0</v>
      </c>
      <c r="P182" s="9">
        <f>IF(L182="", "", "")</f>
        <v>0</v>
      </c>
      <c r="Q182" s="9">
        <f>IF(L182="", "", "")</f>
        <v>0</v>
      </c>
      <c r="R182" s="9"/>
      <c r="S182" s="9"/>
      <c r="T182" s="9"/>
      <c r="U182" s="9"/>
      <c r="V182" s="9"/>
    </row>
    <row r="183" spans="2:22">
      <c r="B183" s="7">
        <f>'2-定性盤查'!A184</f>
        <v>0</v>
      </c>
      <c r="C183" s="7">
        <f>'2-定性盤查'!B184</f>
        <v>0</v>
      </c>
      <c r="D183" s="7">
        <f>'2-定性盤查'!C184</f>
        <v>0</v>
      </c>
      <c r="E183" s="7">
        <f>'2-定性盤查'!D184</f>
        <v>0</v>
      </c>
      <c r="F183" s="15">
        <v>4</v>
      </c>
      <c r="G183" s="9" t="s">
        <v>515</v>
      </c>
      <c r="H183" s="9"/>
      <c r="I183" s="9" t="s">
        <v>505</v>
      </c>
      <c r="J183" s="15"/>
      <c r="K183" s="9">
        <f>IF(H183="", "", "")</f>
        <v>0</v>
      </c>
      <c r="L183" s="9">
        <f>IF(H183="", "", "")</f>
        <v>0</v>
      </c>
      <c r="M183" s="9">
        <f>IF(H183="", "", "")</f>
        <v>0</v>
      </c>
      <c r="N183" s="15"/>
      <c r="O183" s="9">
        <f>IF(L183="", "", "")</f>
        <v>0</v>
      </c>
      <c r="P183" s="9">
        <f>IF(L183="", "", "")</f>
        <v>0</v>
      </c>
      <c r="Q183" s="9">
        <f>IF(L183="", "", "")</f>
        <v>0</v>
      </c>
      <c r="R183" s="9"/>
      <c r="S183" s="9"/>
      <c r="T183" s="9"/>
      <c r="U183" s="9"/>
      <c r="V183" s="9"/>
    </row>
    <row r="184" spans="2:22">
      <c r="B184" s="7">
        <f>'2-定性盤查'!A185</f>
        <v>0</v>
      </c>
      <c r="C184" s="7">
        <f>'2-定性盤查'!B185</f>
        <v>0</v>
      </c>
      <c r="D184" s="7">
        <f>'2-定性盤查'!C185</f>
        <v>0</v>
      </c>
      <c r="E184" s="7">
        <f>'2-定性盤查'!D185</f>
        <v>0</v>
      </c>
      <c r="F184" s="15">
        <v>0.14</v>
      </c>
      <c r="G184" s="9" t="s">
        <v>537</v>
      </c>
      <c r="H184" s="9"/>
      <c r="I184" s="9" t="s">
        <v>502</v>
      </c>
      <c r="J184" s="15"/>
      <c r="K184" s="9">
        <f>IF(H184="", "", "")</f>
        <v>0</v>
      </c>
      <c r="L184" s="9">
        <f>IF(H184="", "", "")</f>
        <v>0</v>
      </c>
      <c r="M184" s="9">
        <f>IF(H184="", "", "")</f>
        <v>0</v>
      </c>
      <c r="N184" s="15"/>
      <c r="O184" s="9">
        <f>IF(L184="", "", "")</f>
        <v>0</v>
      </c>
      <c r="P184" s="9">
        <f>IF(L184="", "", "")</f>
        <v>0</v>
      </c>
      <c r="Q184" s="9">
        <f>IF(L184="", "", "")</f>
        <v>0</v>
      </c>
      <c r="R184" s="9"/>
      <c r="S184" s="9"/>
      <c r="T184" s="9"/>
      <c r="U184" s="9"/>
      <c r="V184" s="9"/>
    </row>
    <row r="185" spans="2:22">
      <c r="B185" s="7">
        <f>'2-定性盤查'!A186</f>
        <v>0</v>
      </c>
      <c r="C185" s="7">
        <f>'2-定性盤查'!B186</f>
        <v>0</v>
      </c>
      <c r="D185" s="7">
        <f>'2-定性盤查'!C186</f>
        <v>0</v>
      </c>
      <c r="E185" s="7">
        <f>'2-定性盤查'!D186</f>
        <v>0</v>
      </c>
      <c r="F185" s="15">
        <v>0.14</v>
      </c>
      <c r="G185" s="9" t="s">
        <v>537</v>
      </c>
      <c r="H185" s="9"/>
      <c r="I185" s="9" t="s">
        <v>502</v>
      </c>
      <c r="J185" s="15"/>
      <c r="K185" s="9">
        <f>IF(H185="", "", "")</f>
        <v>0</v>
      </c>
      <c r="L185" s="9">
        <f>IF(H185="", "", "")</f>
        <v>0</v>
      </c>
      <c r="M185" s="9">
        <f>IF(H185="", "", "")</f>
        <v>0</v>
      </c>
      <c r="N185" s="15"/>
      <c r="O185" s="9">
        <f>IF(L185="", "", "")</f>
        <v>0</v>
      </c>
      <c r="P185" s="9">
        <f>IF(L185="", "", "")</f>
        <v>0</v>
      </c>
      <c r="Q185" s="9">
        <f>IF(L185="", "", "")</f>
        <v>0</v>
      </c>
      <c r="R185" s="9"/>
      <c r="S185" s="9"/>
      <c r="T185" s="9"/>
      <c r="U185" s="9"/>
      <c r="V185" s="9"/>
    </row>
    <row r="186" spans="2:22">
      <c r="B186" s="7">
        <f>'2-定性盤查'!A187</f>
        <v>0</v>
      </c>
      <c r="C186" s="7">
        <f>'2-定性盤查'!B187</f>
        <v>0</v>
      </c>
      <c r="D186" s="7">
        <f>'2-定性盤查'!C187</f>
        <v>0</v>
      </c>
      <c r="E186" s="7">
        <f>'2-定性盤查'!D187</f>
        <v>0</v>
      </c>
      <c r="F186" s="15">
        <v>2.34</v>
      </c>
      <c r="G186" s="9" t="s">
        <v>537</v>
      </c>
      <c r="H186" s="9"/>
      <c r="I186" s="9" t="s">
        <v>502</v>
      </c>
      <c r="J186" s="15"/>
      <c r="K186" s="9">
        <f>IF(H186="", "", "")</f>
        <v>0</v>
      </c>
      <c r="L186" s="9">
        <f>IF(H186="", "", "")</f>
        <v>0</v>
      </c>
      <c r="M186" s="9">
        <f>IF(H186="", "", "")</f>
        <v>0</v>
      </c>
      <c r="N186" s="15"/>
      <c r="O186" s="9">
        <f>IF(L186="", "", "")</f>
        <v>0</v>
      </c>
      <c r="P186" s="9">
        <f>IF(L186="", "", "")</f>
        <v>0</v>
      </c>
      <c r="Q186" s="9">
        <f>IF(L186="", "", "")</f>
        <v>0</v>
      </c>
      <c r="R186" s="9"/>
      <c r="S186" s="9"/>
      <c r="T186" s="9"/>
      <c r="U186" s="9"/>
      <c r="V186" s="9"/>
    </row>
    <row r="187" spans="2:22">
      <c r="B187" s="7">
        <f>'2-定性盤查'!A188</f>
        <v>0</v>
      </c>
      <c r="C187" s="7">
        <f>'2-定性盤查'!B188</f>
        <v>0</v>
      </c>
      <c r="D187" s="7">
        <f>'2-定性盤查'!C188</f>
        <v>0</v>
      </c>
      <c r="E187" s="7">
        <f>'2-定性盤查'!D188</f>
        <v>0</v>
      </c>
      <c r="F187" s="15">
        <v>100</v>
      </c>
      <c r="G187" s="9" t="s">
        <v>506</v>
      </c>
      <c r="H187" s="9"/>
      <c r="I187" s="9" t="s">
        <v>505</v>
      </c>
      <c r="J187" s="15">
        <v>0.1</v>
      </c>
      <c r="K187" s="9">
        <f>IF(H187="", "", "kgCH₄/kg")</f>
        <v>0</v>
      </c>
      <c r="L187" s="9">
        <f>IF(H187="", "", "")</f>
        <v>0</v>
      </c>
      <c r="M187" s="9">
        <f>IF(H187="", "", "自定義")</f>
        <v>0</v>
      </c>
      <c r="N187" s="15">
        <v>0.2</v>
      </c>
      <c r="O187" s="9">
        <f>IF(L187="", "", "kgN₂O/kg")</f>
        <v>0</v>
      </c>
      <c r="P187" s="9">
        <f>IF(L187="", "", "")</f>
        <v>0</v>
      </c>
      <c r="Q187" s="9">
        <f>IF(L187="", "", "自定義")</f>
        <v>0</v>
      </c>
      <c r="R187" s="9"/>
      <c r="S187" s="9"/>
      <c r="T187" s="9"/>
      <c r="U187" s="9"/>
      <c r="V187" s="9"/>
    </row>
    <row r="188" spans="2:22">
      <c r="B188" s="7">
        <f>'2-定性盤查'!A189</f>
        <v>0</v>
      </c>
      <c r="C188" s="7">
        <f>'2-定性盤查'!B189</f>
        <v>0</v>
      </c>
      <c r="D188" s="7">
        <f>'2-定性盤查'!C189</f>
        <v>0</v>
      </c>
      <c r="E188" s="7">
        <f>'2-定性盤查'!D189</f>
        <v>0</v>
      </c>
      <c r="F188" s="15">
        <v>4</v>
      </c>
      <c r="G188" s="9" t="s">
        <v>515</v>
      </c>
      <c r="H188" s="9"/>
      <c r="I188" s="9" t="s">
        <v>505</v>
      </c>
      <c r="J188" s="15"/>
      <c r="K188" s="9">
        <f>IF(H188="", "", "")</f>
        <v>0</v>
      </c>
      <c r="L188" s="9">
        <f>IF(H188="", "", "")</f>
        <v>0</v>
      </c>
      <c r="M188" s="9">
        <f>IF(H188="", "", "")</f>
        <v>0</v>
      </c>
      <c r="N188" s="15"/>
      <c r="O188" s="9">
        <f>IF(L188="", "", "")</f>
        <v>0</v>
      </c>
      <c r="P188" s="9">
        <f>IF(L188="", "", "")</f>
        <v>0</v>
      </c>
      <c r="Q188" s="9">
        <f>IF(L188="", "", "")</f>
        <v>0</v>
      </c>
      <c r="R188" s="9"/>
      <c r="S188" s="9"/>
      <c r="T188" s="9"/>
      <c r="U188" s="9"/>
      <c r="V188" s="9"/>
    </row>
    <row r="189" spans="2:22">
      <c r="B189" s="7">
        <f>'2-定性盤查'!A190</f>
        <v>0</v>
      </c>
      <c r="C189" s="7">
        <f>'2-定性盤查'!B190</f>
        <v>0</v>
      </c>
      <c r="D189" s="7">
        <f>'2-定性盤查'!C190</f>
        <v>0</v>
      </c>
      <c r="E189" s="7">
        <f>'2-定性盤查'!D190</f>
        <v>0</v>
      </c>
      <c r="F189" s="15">
        <v>100</v>
      </c>
      <c r="G189" s="9" t="s">
        <v>506</v>
      </c>
      <c r="H189" s="9"/>
      <c r="I189" s="9" t="s">
        <v>505</v>
      </c>
      <c r="J189" s="15">
        <v>0.1</v>
      </c>
      <c r="K189" s="9">
        <f>IF(H189="", "", "kgCH₄/kg")</f>
        <v>0</v>
      </c>
      <c r="L189" s="9">
        <f>IF(H189="", "", "")</f>
        <v>0</v>
      </c>
      <c r="M189" s="9">
        <f>IF(H189="", "", "自定義")</f>
        <v>0</v>
      </c>
      <c r="N189" s="15">
        <v>0.2</v>
      </c>
      <c r="O189" s="9">
        <f>IF(L189="", "", "kgN₂O/kg")</f>
        <v>0</v>
      </c>
      <c r="P189" s="9">
        <f>IF(L189="", "", "")</f>
        <v>0</v>
      </c>
      <c r="Q189" s="9">
        <f>IF(L189="", "", "自定義")</f>
        <v>0</v>
      </c>
      <c r="R189" s="9"/>
      <c r="S189" s="9"/>
      <c r="T189" s="9"/>
      <c r="U189" s="9"/>
      <c r="V189" s="9"/>
    </row>
    <row r="190" spans="2:22">
      <c r="B190" s="7">
        <f>'2-定性盤查'!A191</f>
        <v>0</v>
      </c>
      <c r="C190" s="7">
        <f>'2-定性盤查'!B191</f>
        <v>0</v>
      </c>
      <c r="D190" s="7">
        <f>'2-定性盤查'!C191</f>
        <v>0</v>
      </c>
      <c r="E190" s="7">
        <f>'2-定性盤查'!D191</f>
        <v>0</v>
      </c>
      <c r="F190" s="15">
        <v>0.03168</v>
      </c>
      <c r="G190" s="9" t="s">
        <v>539</v>
      </c>
      <c r="H190" s="9"/>
      <c r="I190" s="9" t="s">
        <v>491</v>
      </c>
      <c r="J190" s="15"/>
      <c r="K190" s="9">
        <f>IF(H190="", "", "")</f>
        <v>0</v>
      </c>
      <c r="L190" s="9">
        <f>IF(H190="", "", "")</f>
        <v>0</v>
      </c>
      <c r="M190" s="9">
        <f>IF(H190="", "", "")</f>
        <v>0</v>
      </c>
      <c r="N190" s="15"/>
      <c r="O190" s="9">
        <f>IF(L190="", "", "")</f>
        <v>0</v>
      </c>
      <c r="P190" s="9">
        <f>IF(L190="", "", "")</f>
        <v>0</v>
      </c>
      <c r="Q190" s="9">
        <f>IF(L190="", "", "")</f>
        <v>0</v>
      </c>
      <c r="R190" s="9"/>
      <c r="S190" s="9"/>
      <c r="T190" s="9"/>
      <c r="U190" s="9"/>
      <c r="V190" s="9"/>
    </row>
    <row r="191" spans="2:22">
      <c r="B191" s="7">
        <f>'2-定性盤查'!A192</f>
        <v>0</v>
      </c>
      <c r="C191" s="7">
        <f>'2-定性盤查'!B192</f>
        <v>0</v>
      </c>
      <c r="D191" s="7">
        <f>'2-定性盤查'!C192</f>
        <v>0</v>
      </c>
      <c r="E191" s="7">
        <f>'2-定性盤查'!D192</f>
        <v>0</v>
      </c>
      <c r="F191" s="15">
        <v>0.30907</v>
      </c>
      <c r="G191" s="9" t="s">
        <v>539</v>
      </c>
      <c r="H191" s="9"/>
      <c r="I191" s="9" t="s">
        <v>491</v>
      </c>
      <c r="J191" s="15"/>
      <c r="K191" s="9">
        <f>IF(H191="", "", "")</f>
        <v>0</v>
      </c>
      <c r="L191" s="9">
        <f>IF(H191="", "", "")</f>
        <v>0</v>
      </c>
      <c r="M191" s="9">
        <f>IF(H191="", "", "")</f>
        <v>0</v>
      </c>
      <c r="N191" s="15"/>
      <c r="O191" s="9">
        <f>IF(L191="", "", "")</f>
        <v>0</v>
      </c>
      <c r="P191" s="9">
        <f>IF(L191="", "", "")</f>
        <v>0</v>
      </c>
      <c r="Q191" s="9">
        <f>IF(L191="", "", "")</f>
        <v>0</v>
      </c>
      <c r="R191" s="9"/>
      <c r="S191" s="9"/>
      <c r="T191" s="9"/>
      <c r="U191" s="9"/>
      <c r="V191" s="9"/>
    </row>
    <row r="192" spans="2:22">
      <c r="B192" s="7">
        <f>'2-定性盤查'!A193</f>
        <v>0</v>
      </c>
      <c r="C192" s="7">
        <f>'2-定性盤查'!B193</f>
        <v>0</v>
      </c>
      <c r="D192" s="7">
        <f>'2-定性盤查'!C193</f>
        <v>0</v>
      </c>
      <c r="E192" s="7">
        <f>'2-定性盤查'!D193</f>
        <v>0</v>
      </c>
      <c r="F192" s="15">
        <v>0.34075</v>
      </c>
      <c r="G192" s="9" t="s">
        <v>539</v>
      </c>
      <c r="H192" s="9"/>
      <c r="I192" s="9" t="s">
        <v>491</v>
      </c>
      <c r="J192" s="15"/>
      <c r="K192" s="9">
        <f>IF(H192="", "", "")</f>
        <v>0</v>
      </c>
      <c r="L192" s="9">
        <f>IF(H192="", "", "")</f>
        <v>0</v>
      </c>
      <c r="M192" s="9">
        <f>IF(H192="", "", "")</f>
        <v>0</v>
      </c>
      <c r="N192" s="15"/>
      <c r="O192" s="9">
        <f>IF(L192="", "", "")</f>
        <v>0</v>
      </c>
      <c r="P192" s="9">
        <f>IF(L192="", "", "")</f>
        <v>0</v>
      </c>
      <c r="Q192" s="9">
        <f>IF(L192="", "", "")</f>
        <v>0</v>
      </c>
      <c r="R192" s="9"/>
      <c r="S192" s="9"/>
      <c r="T192" s="9"/>
      <c r="U192" s="9"/>
      <c r="V192" s="9"/>
    </row>
    <row r="193" spans="2:22">
      <c r="B193" s="7">
        <f>'2-定性盤查'!A194</f>
        <v>0</v>
      </c>
      <c r="C193" s="7">
        <f>'2-定性盤查'!B194</f>
        <v>0</v>
      </c>
      <c r="D193" s="7">
        <f>'2-定性盤查'!C194</f>
        <v>0</v>
      </c>
      <c r="E193" s="7">
        <f>'2-定性盤查'!D194</f>
        <v>0</v>
      </c>
      <c r="F193" s="15">
        <v>0.30907</v>
      </c>
      <c r="G193" s="9" t="s">
        <v>539</v>
      </c>
      <c r="H193" s="9"/>
      <c r="I193" s="9" t="s">
        <v>491</v>
      </c>
      <c r="J193" s="15"/>
      <c r="K193" s="9">
        <f>IF(H193="", "", "")</f>
        <v>0</v>
      </c>
      <c r="L193" s="9">
        <f>IF(H193="", "", "")</f>
        <v>0</v>
      </c>
      <c r="M193" s="9">
        <f>IF(H193="", "", "")</f>
        <v>0</v>
      </c>
      <c r="N193" s="15"/>
      <c r="O193" s="9">
        <f>IF(L193="", "", "")</f>
        <v>0</v>
      </c>
      <c r="P193" s="9">
        <f>IF(L193="", "", "")</f>
        <v>0</v>
      </c>
      <c r="Q193" s="9">
        <f>IF(L193="", "", "")</f>
        <v>0</v>
      </c>
      <c r="R193" s="9"/>
      <c r="S193" s="9"/>
      <c r="T193" s="9"/>
      <c r="U193" s="9"/>
      <c r="V193" s="9"/>
    </row>
    <row r="194" spans="2:22">
      <c r="B194" s="7">
        <f>'2-定性盤查'!A195</f>
        <v>0</v>
      </c>
      <c r="C194" s="7">
        <f>'2-定性盤查'!B195</f>
        <v>0</v>
      </c>
      <c r="D194" s="7">
        <f>'2-定性盤查'!C195</f>
        <v>0</v>
      </c>
      <c r="E194" s="7">
        <f>'2-定性盤查'!D195</f>
        <v>0</v>
      </c>
      <c r="F194" s="15">
        <v>0.30907</v>
      </c>
      <c r="G194" s="9" t="s">
        <v>539</v>
      </c>
      <c r="H194" s="9"/>
      <c r="I194" s="9" t="s">
        <v>491</v>
      </c>
      <c r="J194" s="15"/>
      <c r="K194" s="9">
        <f>IF(H194="", "", "")</f>
        <v>0</v>
      </c>
      <c r="L194" s="9">
        <f>IF(H194="", "", "")</f>
        <v>0</v>
      </c>
      <c r="M194" s="9">
        <f>IF(H194="", "", "")</f>
        <v>0</v>
      </c>
      <c r="N194" s="15"/>
      <c r="O194" s="9">
        <f>IF(L194="", "", "")</f>
        <v>0</v>
      </c>
      <c r="P194" s="9">
        <f>IF(L194="", "", "")</f>
        <v>0</v>
      </c>
      <c r="Q194" s="9">
        <f>IF(L194="", "", "")</f>
        <v>0</v>
      </c>
      <c r="R194" s="9"/>
      <c r="S194" s="9"/>
      <c r="T194" s="9"/>
      <c r="U194" s="9"/>
      <c r="V194" s="9"/>
    </row>
  </sheetData>
  <mergeCells count="8">
    <mergeCell ref="B1:B2"/>
    <mergeCell ref="C1:C2"/>
    <mergeCell ref="D1:D2"/>
    <mergeCell ref="E1:E2"/>
    <mergeCell ref="F1:I1"/>
    <mergeCell ref="J1:M1"/>
    <mergeCell ref="N1:Q1"/>
    <mergeCell ref="R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22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540</v>
      </c>
      <c r="B1" s="18" t="s">
        <v>20</v>
      </c>
      <c r="C1" s="18" t="s">
        <v>541</v>
      </c>
      <c r="D1" s="18" t="s">
        <v>542</v>
      </c>
      <c r="E1" s="18"/>
      <c r="F1" s="18"/>
      <c r="G1" s="18"/>
      <c r="H1" s="18"/>
      <c r="I1" s="18"/>
      <c r="J1" s="18"/>
      <c r="K1" s="18"/>
      <c r="L1" s="18" t="s">
        <v>543</v>
      </c>
      <c r="M1" s="18"/>
      <c r="N1" s="18"/>
      <c r="O1" s="18"/>
      <c r="P1" s="18"/>
      <c r="Q1" s="18"/>
      <c r="R1" s="18"/>
      <c r="S1" s="18"/>
      <c r="T1" s="8" t="s">
        <v>544</v>
      </c>
    </row>
    <row r="2" spans="1:20">
      <c r="A2" s="18"/>
      <c r="B2" s="18"/>
      <c r="C2" s="18"/>
      <c r="D2" s="7" t="s">
        <v>409</v>
      </c>
      <c r="E2" s="7" t="s">
        <v>410</v>
      </c>
      <c r="F2" s="7" t="s">
        <v>545</v>
      </c>
      <c r="G2" s="7" t="s">
        <v>415</v>
      </c>
      <c r="H2" s="7" t="s">
        <v>416</v>
      </c>
      <c r="I2" s="7" t="s">
        <v>546</v>
      </c>
      <c r="J2" s="7" t="s">
        <v>418</v>
      </c>
      <c r="K2" s="7" t="s">
        <v>547</v>
      </c>
      <c r="L2" s="7" t="s">
        <v>409</v>
      </c>
      <c r="M2" s="7" t="s">
        <v>410</v>
      </c>
      <c r="N2" s="7" t="s">
        <v>545</v>
      </c>
      <c r="O2" s="7" t="s">
        <v>415</v>
      </c>
      <c r="P2" s="7" t="s">
        <v>416</v>
      </c>
      <c r="Q2" s="7" t="s">
        <v>546</v>
      </c>
      <c r="R2" s="7" t="s">
        <v>418</v>
      </c>
      <c r="S2" s="7" t="s">
        <v>547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20">
      <c r="A4" s="7">
        <v>1</v>
      </c>
      <c r="B4" s="7" t="s">
        <v>14</v>
      </c>
      <c r="C4" s="7" t="s">
        <v>157</v>
      </c>
      <c r="D4" s="9"/>
      <c r="E4" s="9"/>
      <c r="F4" s="9"/>
      <c r="G4" s="15"/>
      <c r="H4" s="9"/>
      <c r="I4" s="19">
        <f>IF(D4="", "", D4*G4)</f>
        <v>0</v>
      </c>
      <c r="J4" s="9"/>
      <c r="K4" s="19">
        <f>IF(D4="", "", I4*J4)</f>
        <v>0</v>
      </c>
      <c r="L4" s="9"/>
      <c r="M4" s="9"/>
      <c r="N4" s="9"/>
      <c r="O4" s="15"/>
      <c r="P4" s="9"/>
      <c r="Q4" s="19">
        <f>IF(L4="", "", L4*O4)</f>
        <v>0</v>
      </c>
      <c r="R4" s="9"/>
      <c r="S4" s="19">
        <f>IF(L4="", "", Q4*R4)</f>
        <v>0</v>
      </c>
      <c r="T4" s="16">
        <f>IF(K4="", 0, K4)+IF(S4="", 0, S4)</f>
        <v>0</v>
      </c>
    </row>
    <row r="5" spans="1:20">
      <c r="A5" s="7">
        <v>2</v>
      </c>
      <c r="B5" s="7" t="s">
        <v>14</v>
      </c>
      <c r="C5" s="7" t="s">
        <v>160</v>
      </c>
      <c r="D5" s="9"/>
      <c r="E5" s="9"/>
      <c r="F5" s="9"/>
      <c r="G5" s="15"/>
      <c r="H5" s="9"/>
      <c r="I5" s="19">
        <f>IF(D5="", "", D5*G5)</f>
        <v>0</v>
      </c>
      <c r="J5" s="9"/>
      <c r="K5" s="19">
        <f>IF(D5="", "", I5*J5)</f>
        <v>0</v>
      </c>
      <c r="L5" s="9">
        <v>2000</v>
      </c>
      <c r="M5" s="9" t="s">
        <v>462</v>
      </c>
      <c r="N5" s="9" t="s">
        <v>29</v>
      </c>
      <c r="O5" s="15">
        <v>0.779</v>
      </c>
      <c r="P5" s="9" t="s">
        <v>548</v>
      </c>
      <c r="Q5" s="19">
        <f>IF(L5="", "", L5*O5)</f>
        <v>0</v>
      </c>
      <c r="R5" s="9">
        <v>1</v>
      </c>
      <c r="S5" s="19">
        <f>IF(L5="", "", Q5*R5)</f>
        <v>0</v>
      </c>
      <c r="T5" s="16">
        <f>IF(K5="", 0, K5)+IF(S5="", 0, S5)</f>
        <v>0</v>
      </c>
    </row>
    <row r="6" spans="1:20">
      <c r="A6" s="7">
        <v>3</v>
      </c>
      <c r="B6" s="7" t="s">
        <v>14</v>
      </c>
      <c r="C6" s="7" t="s">
        <v>161</v>
      </c>
      <c r="D6" s="9"/>
      <c r="E6" s="9"/>
      <c r="F6" s="9"/>
      <c r="G6" s="15"/>
      <c r="H6" s="9"/>
      <c r="I6" s="19">
        <f>IF(D6="", "", D6*G6)</f>
        <v>0</v>
      </c>
      <c r="J6" s="9"/>
      <c r="K6" s="19">
        <f>IF(D6="", "", I6*J6)</f>
        <v>0</v>
      </c>
      <c r="L6" s="9"/>
      <c r="M6" s="9"/>
      <c r="N6" s="9"/>
      <c r="O6" s="15"/>
      <c r="P6" s="9"/>
      <c r="Q6" s="19">
        <f>IF(L6="", "", L6*O6)</f>
        <v>0</v>
      </c>
      <c r="R6" s="9"/>
      <c r="S6" s="19">
        <f>IF(L6="", "", Q6*R6)</f>
        <v>0</v>
      </c>
      <c r="T6" s="16">
        <f>IF(K6="", 0, K6)+IF(S6="", 0, S6)</f>
        <v>0</v>
      </c>
    </row>
    <row r="7" spans="1:20">
      <c r="A7" s="7">
        <v>4</v>
      </c>
      <c r="B7" s="7" t="s">
        <v>14</v>
      </c>
      <c r="C7" s="7" t="s">
        <v>163</v>
      </c>
      <c r="D7" s="9"/>
      <c r="E7" s="9"/>
      <c r="F7" s="9"/>
      <c r="G7" s="15"/>
      <c r="H7" s="9"/>
      <c r="I7" s="19">
        <f>IF(D7="", "", D7*G7)</f>
        <v>0</v>
      </c>
      <c r="J7" s="9"/>
      <c r="K7" s="19">
        <f>IF(D7="", "", I7*J7)</f>
        <v>0</v>
      </c>
      <c r="L7" s="9"/>
      <c r="M7" s="9"/>
      <c r="N7" s="9"/>
      <c r="O7" s="15"/>
      <c r="P7" s="9"/>
      <c r="Q7" s="19">
        <f>IF(L7="", "", L7*O7)</f>
        <v>0</v>
      </c>
      <c r="R7" s="9"/>
      <c r="S7" s="19">
        <f>IF(L7="", "", Q7*R7)</f>
        <v>0</v>
      </c>
      <c r="T7" s="16">
        <f>IF(K7="", 0, K7)+IF(S7="", 0, S7)</f>
        <v>0</v>
      </c>
    </row>
    <row r="8" spans="1:20">
      <c r="A8" s="7">
        <v>5</v>
      </c>
      <c r="B8" s="7" t="s">
        <v>14</v>
      </c>
      <c r="C8" s="7" t="s">
        <v>61</v>
      </c>
      <c r="D8" s="9"/>
      <c r="E8" s="9"/>
      <c r="F8" s="9"/>
      <c r="G8" s="15"/>
      <c r="H8" s="9"/>
      <c r="I8" s="19">
        <f>IF(D8="", "", D8*G8)</f>
        <v>0</v>
      </c>
      <c r="J8" s="9"/>
      <c r="K8" s="19">
        <f>IF(D8="", "", I8*J8)</f>
        <v>0</v>
      </c>
      <c r="L8" s="9"/>
      <c r="M8" s="9"/>
      <c r="N8" s="9"/>
      <c r="O8" s="15"/>
      <c r="P8" s="9"/>
      <c r="Q8" s="19">
        <f>IF(L8="", "", L8*O8)</f>
        <v>0</v>
      </c>
      <c r="R8" s="9"/>
      <c r="S8" s="19">
        <f>IF(L8="", "", Q8*R8)</f>
        <v>0</v>
      </c>
      <c r="T8" s="16">
        <f>IF(K8="", 0, K8)+IF(S8="", 0, S8)</f>
        <v>0</v>
      </c>
    </row>
    <row r="9" spans="1:20">
      <c r="A9" s="7">
        <v>6</v>
      </c>
      <c r="B9" s="7" t="s">
        <v>14</v>
      </c>
      <c r="C9" s="7" t="s">
        <v>165</v>
      </c>
      <c r="D9" s="9"/>
      <c r="E9" s="9"/>
      <c r="F9" s="9"/>
      <c r="G9" s="15"/>
      <c r="H9" s="9"/>
      <c r="I9" s="19">
        <f>IF(D9="", "", D9*G9)</f>
        <v>0</v>
      </c>
      <c r="J9" s="9"/>
      <c r="K9" s="19">
        <f>IF(D9="", "", I9*J9)</f>
        <v>0</v>
      </c>
      <c r="L9" s="9"/>
      <c r="M9" s="9"/>
      <c r="N9" s="9"/>
      <c r="O9" s="15"/>
      <c r="P9" s="9"/>
      <c r="Q9" s="19">
        <f>IF(L9="", "", L9*O9)</f>
        <v>0</v>
      </c>
      <c r="R9" s="9"/>
      <c r="S9" s="19">
        <f>IF(L9="", "", Q9*R9)</f>
        <v>0</v>
      </c>
      <c r="T9" s="16">
        <f>IF(K9="", 0, K9)+IF(S9="", 0, S9)</f>
        <v>0</v>
      </c>
    </row>
    <row r="10" spans="1:20">
      <c r="A10" s="7">
        <v>7</v>
      </c>
      <c r="B10" s="7" t="s">
        <v>14</v>
      </c>
      <c r="C10" s="7" t="s">
        <v>166</v>
      </c>
      <c r="D10" s="9"/>
      <c r="E10" s="9"/>
      <c r="F10" s="9"/>
      <c r="G10" s="15"/>
      <c r="H10" s="9"/>
      <c r="I10" s="19">
        <f>IF(D10="", "", D10*G10)</f>
        <v>0</v>
      </c>
      <c r="J10" s="9"/>
      <c r="K10" s="19">
        <f>IF(D10="", "", I10*J10)</f>
        <v>0</v>
      </c>
      <c r="L10" s="9"/>
      <c r="M10" s="9"/>
      <c r="N10" s="9"/>
      <c r="O10" s="15"/>
      <c r="P10" s="9"/>
      <c r="Q10" s="19">
        <f>IF(L10="", "", L10*O10)</f>
        <v>0</v>
      </c>
      <c r="R10" s="9"/>
      <c r="S10" s="19">
        <f>IF(L10="", "", Q10*R10)</f>
        <v>0</v>
      </c>
      <c r="T10" s="16">
        <f>IF(K10="", 0, K10)+IF(S10="", 0, S10)</f>
        <v>0</v>
      </c>
    </row>
    <row r="11" spans="1:20">
      <c r="A11" s="7">
        <v>8</v>
      </c>
      <c r="B11" s="7" t="s">
        <v>14</v>
      </c>
      <c r="C11" s="7" t="s">
        <v>167</v>
      </c>
      <c r="D11" s="9"/>
      <c r="E11" s="9"/>
      <c r="F11" s="9"/>
      <c r="G11" s="15"/>
      <c r="H11" s="9"/>
      <c r="I11" s="19">
        <f>IF(D11="", "", D11*G11)</f>
        <v>0</v>
      </c>
      <c r="J11" s="9"/>
      <c r="K11" s="19">
        <f>IF(D11="", "", I11*J11)</f>
        <v>0</v>
      </c>
      <c r="L11" s="9"/>
      <c r="M11" s="9"/>
      <c r="N11" s="9"/>
      <c r="O11" s="15"/>
      <c r="P11" s="9"/>
      <c r="Q11" s="19">
        <f>IF(L11="", "", L11*O11)</f>
        <v>0</v>
      </c>
      <c r="R11" s="9"/>
      <c r="S11" s="19">
        <f>IF(L11="", "", Q11*R11)</f>
        <v>0</v>
      </c>
      <c r="T11" s="16">
        <f>IF(K11="", 0, K11)+IF(S11="", 0, S11)</f>
        <v>0</v>
      </c>
    </row>
    <row r="12" spans="1:20">
      <c r="A12" s="7">
        <v>9</v>
      </c>
      <c r="B12" s="7" t="s">
        <v>14</v>
      </c>
      <c r="C12" s="7" t="s">
        <v>91</v>
      </c>
      <c r="D12" s="9"/>
      <c r="E12" s="9"/>
      <c r="F12" s="9"/>
      <c r="G12" s="15"/>
      <c r="H12" s="9"/>
      <c r="I12" s="19">
        <f>IF(D12="", "", D12*G12)</f>
        <v>0</v>
      </c>
      <c r="J12" s="9"/>
      <c r="K12" s="19">
        <f>IF(D12="", "", I12*J12)</f>
        <v>0</v>
      </c>
      <c r="L12" s="9"/>
      <c r="M12" s="9"/>
      <c r="N12" s="9"/>
      <c r="O12" s="15"/>
      <c r="P12" s="9"/>
      <c r="Q12" s="19">
        <f>IF(L12="", "", L12*O12)</f>
        <v>0</v>
      </c>
      <c r="R12" s="9"/>
      <c r="S12" s="19">
        <f>IF(L12="", "", Q12*R12)</f>
        <v>0</v>
      </c>
      <c r="T12" s="16">
        <f>IF(K12="", 0, K12)+IF(S12="", 0, S12)</f>
        <v>0</v>
      </c>
    </row>
    <row r="13" spans="1:20">
      <c r="A13" s="7">
        <v>10</v>
      </c>
      <c r="B13" s="7" t="s">
        <v>14</v>
      </c>
      <c r="C13" s="7" t="s">
        <v>170</v>
      </c>
      <c r="D13" s="9"/>
      <c r="E13" s="9"/>
      <c r="F13" s="9"/>
      <c r="G13" s="15"/>
      <c r="H13" s="9"/>
      <c r="I13" s="19">
        <f>IF(D13="", "", D13*G13)</f>
        <v>0</v>
      </c>
      <c r="J13" s="9"/>
      <c r="K13" s="19">
        <f>IF(D13="", "", I13*J13)</f>
        <v>0</v>
      </c>
      <c r="L13" s="9">
        <v>1010000</v>
      </c>
      <c r="M13" s="9" t="s">
        <v>463</v>
      </c>
      <c r="N13" s="9" t="s">
        <v>29</v>
      </c>
      <c r="O13" s="15">
        <v>0.056</v>
      </c>
      <c r="P13" s="9" t="s">
        <v>548</v>
      </c>
      <c r="Q13" s="19">
        <f>IF(L13="", "", L13*O13)</f>
        <v>0</v>
      </c>
      <c r="R13" s="9">
        <v>1</v>
      </c>
      <c r="S13" s="19">
        <f>IF(L13="", "", Q13*R13)</f>
        <v>0</v>
      </c>
      <c r="T13" s="16">
        <f>IF(K13="", 0, K13)+IF(S13="", 0, S13)</f>
        <v>0</v>
      </c>
    </row>
    <row r="14" spans="1:20">
      <c r="A14" s="7">
        <v>11</v>
      </c>
      <c r="B14" s="7" t="s">
        <v>14</v>
      </c>
      <c r="C14" s="7" t="s">
        <v>171</v>
      </c>
      <c r="D14" s="9"/>
      <c r="E14" s="9"/>
      <c r="F14" s="9"/>
      <c r="G14" s="15"/>
      <c r="H14" s="9"/>
      <c r="I14" s="19">
        <f>IF(D14="", "", D14*G14)</f>
        <v>0</v>
      </c>
      <c r="J14" s="9"/>
      <c r="K14" s="19">
        <f>IF(D14="", "", I14*J14)</f>
        <v>0</v>
      </c>
      <c r="L14" s="9">
        <v>400000</v>
      </c>
      <c r="M14" s="9" t="s">
        <v>468</v>
      </c>
      <c r="N14" s="9" t="s">
        <v>29</v>
      </c>
      <c r="O14" s="15">
        <v>0.10391</v>
      </c>
      <c r="P14" s="9" t="s">
        <v>548</v>
      </c>
      <c r="Q14" s="19">
        <f>IF(L14="", "", L14*O14)</f>
        <v>0</v>
      </c>
      <c r="R14" s="9">
        <v>1</v>
      </c>
      <c r="S14" s="19">
        <f>IF(L14="", "", Q14*R14)</f>
        <v>0</v>
      </c>
      <c r="T14" s="16">
        <f>IF(K14="", 0, K14)+IF(S14="", 0, S14)</f>
        <v>0</v>
      </c>
    </row>
    <row r="15" spans="1:20">
      <c r="A15" s="7">
        <v>12</v>
      </c>
      <c r="B15" s="7" t="s">
        <v>14</v>
      </c>
      <c r="C15" s="7" t="s">
        <v>172</v>
      </c>
      <c r="D15" s="9"/>
      <c r="E15" s="9"/>
      <c r="F15" s="9"/>
      <c r="G15" s="15"/>
      <c r="H15" s="9"/>
      <c r="I15" s="19">
        <f>IF(D15="", "", D15*G15)</f>
        <v>0</v>
      </c>
      <c r="J15" s="9"/>
      <c r="K15" s="19">
        <f>IF(D15="", "", I15*J15)</f>
        <v>0</v>
      </c>
      <c r="L15" s="9"/>
      <c r="M15" s="9"/>
      <c r="N15" s="9"/>
      <c r="O15" s="15"/>
      <c r="P15" s="9"/>
      <c r="Q15" s="19">
        <f>IF(L15="", "", L15*O15)</f>
        <v>0</v>
      </c>
      <c r="R15" s="9"/>
      <c r="S15" s="19">
        <f>IF(L15="", "", Q15*R15)</f>
        <v>0</v>
      </c>
      <c r="T15" s="16">
        <f>IF(K15="", 0, K15)+IF(S15="", 0, S15)</f>
        <v>0</v>
      </c>
    </row>
    <row r="16" spans="1:20">
      <c r="A16" s="7">
        <v>13</v>
      </c>
      <c r="B16" s="7" t="s">
        <v>14</v>
      </c>
      <c r="C16" s="7" t="s">
        <v>174</v>
      </c>
      <c r="D16" s="9"/>
      <c r="E16" s="9"/>
      <c r="F16" s="9"/>
      <c r="G16" s="15"/>
      <c r="H16" s="9"/>
      <c r="I16" s="19">
        <f>IF(D16="", "", D16*G16)</f>
        <v>0</v>
      </c>
      <c r="J16" s="9"/>
      <c r="K16" s="19">
        <f>IF(D16="", "", I16*J16)</f>
        <v>0</v>
      </c>
      <c r="L16" s="9"/>
      <c r="M16" s="9"/>
      <c r="N16" s="9"/>
      <c r="O16" s="15"/>
      <c r="P16" s="9"/>
      <c r="Q16" s="19">
        <f>IF(L16="", "", L16*O16)</f>
        <v>0</v>
      </c>
      <c r="R16" s="9"/>
      <c r="S16" s="19">
        <f>IF(L16="", "", Q16*R16)</f>
        <v>0</v>
      </c>
      <c r="T16" s="16">
        <f>IF(K16="", 0, K16)+IF(S16="", 0, S16)</f>
        <v>0</v>
      </c>
    </row>
    <row r="17" spans="1:20">
      <c r="A17" s="7">
        <v>14</v>
      </c>
      <c r="B17" s="7" t="s">
        <v>14</v>
      </c>
      <c r="C17" s="7" t="s">
        <v>175</v>
      </c>
      <c r="D17" s="9"/>
      <c r="E17" s="9"/>
      <c r="F17" s="9"/>
      <c r="G17" s="15"/>
      <c r="H17" s="9"/>
      <c r="I17" s="19">
        <f>IF(D17="", "", D17*G17)</f>
        <v>0</v>
      </c>
      <c r="J17" s="9"/>
      <c r="K17" s="19">
        <f>IF(D17="", "", I17*J17)</f>
        <v>0</v>
      </c>
      <c r="L17" s="9"/>
      <c r="M17" s="9"/>
      <c r="N17" s="9"/>
      <c r="O17" s="15"/>
      <c r="P17" s="9"/>
      <c r="Q17" s="19">
        <f>IF(L17="", "", L17*O17)</f>
        <v>0</v>
      </c>
      <c r="R17" s="9"/>
      <c r="S17" s="19">
        <f>IF(L17="", "", Q17*R17)</f>
        <v>0</v>
      </c>
      <c r="T17" s="16">
        <f>IF(K17="", 0, K17)+IF(S17="", 0, S17)</f>
        <v>0</v>
      </c>
    </row>
    <row r="18" spans="1:20">
      <c r="A18" s="7">
        <v>15</v>
      </c>
      <c r="B18" s="7" t="s">
        <v>14</v>
      </c>
      <c r="C18" s="7" t="s">
        <v>176</v>
      </c>
      <c r="D18" s="9"/>
      <c r="E18" s="9"/>
      <c r="F18" s="9"/>
      <c r="G18" s="15"/>
      <c r="H18" s="9"/>
      <c r="I18" s="19">
        <f>IF(D18="", "", D18*G18)</f>
        <v>0</v>
      </c>
      <c r="J18" s="9"/>
      <c r="K18" s="19">
        <f>IF(D18="", "", I18*J18)</f>
        <v>0</v>
      </c>
      <c r="L18" s="9"/>
      <c r="M18" s="9"/>
      <c r="N18" s="9"/>
      <c r="O18" s="15"/>
      <c r="P18" s="9"/>
      <c r="Q18" s="19">
        <f>IF(L18="", "", L18*O18)</f>
        <v>0</v>
      </c>
      <c r="R18" s="9"/>
      <c r="S18" s="19">
        <f>IF(L18="", "", Q18*R18)</f>
        <v>0</v>
      </c>
      <c r="T18" s="16">
        <f>IF(K18="", 0, K18)+IF(S18="", 0, S18)</f>
        <v>0</v>
      </c>
    </row>
    <row r="19" spans="1:20">
      <c r="A19" s="7">
        <v>16</v>
      </c>
      <c r="B19" s="7" t="s">
        <v>14</v>
      </c>
      <c r="C19" s="7" t="s">
        <v>177</v>
      </c>
      <c r="D19" s="9"/>
      <c r="E19" s="9"/>
      <c r="F19" s="9"/>
      <c r="G19" s="15"/>
      <c r="H19" s="9"/>
      <c r="I19" s="19">
        <f>IF(D19="", "", D19*G19)</f>
        <v>0</v>
      </c>
      <c r="J19" s="9"/>
      <c r="K19" s="19">
        <f>IF(D19="", "", I19*J19)</f>
        <v>0</v>
      </c>
      <c r="L19" s="9"/>
      <c r="M19" s="9"/>
      <c r="N19" s="9"/>
      <c r="O19" s="15"/>
      <c r="P19" s="9"/>
      <c r="Q19" s="19">
        <f>IF(L19="", "", L19*O19)</f>
        <v>0</v>
      </c>
      <c r="R19" s="9"/>
      <c r="S19" s="19">
        <f>IF(L19="", "", Q19*R19)</f>
        <v>0</v>
      </c>
      <c r="T19" s="16">
        <f>IF(K19="", 0, K19)+IF(S19="", 0, S19)</f>
        <v>0</v>
      </c>
    </row>
    <row r="20" spans="1:20">
      <c r="A20" s="7">
        <v>17</v>
      </c>
      <c r="B20" s="7" t="s">
        <v>14</v>
      </c>
      <c r="C20" s="7" t="s">
        <v>179</v>
      </c>
      <c r="D20" s="9"/>
      <c r="E20" s="9"/>
      <c r="F20" s="9"/>
      <c r="G20" s="15"/>
      <c r="H20" s="9"/>
      <c r="I20" s="19">
        <f>IF(D20="", "", D20*G20)</f>
        <v>0</v>
      </c>
      <c r="J20" s="9"/>
      <c r="K20" s="19">
        <f>IF(D20="", "", I20*J20)</f>
        <v>0</v>
      </c>
      <c r="L20" s="9"/>
      <c r="M20" s="9"/>
      <c r="N20" s="9"/>
      <c r="O20" s="15"/>
      <c r="P20" s="9"/>
      <c r="Q20" s="19">
        <f>IF(L20="", "", L20*O20)</f>
        <v>0</v>
      </c>
      <c r="R20" s="9"/>
      <c r="S20" s="19">
        <f>IF(L20="", "", Q20*R20)</f>
        <v>0</v>
      </c>
      <c r="T20" s="16">
        <f>IF(K20="", 0, K20)+IF(S20="", 0, S20)</f>
        <v>0</v>
      </c>
    </row>
    <row r="21" spans="1:20">
      <c r="A21" s="7">
        <v>18</v>
      </c>
      <c r="B21" s="7" t="s">
        <v>14</v>
      </c>
      <c r="C21" s="7" t="s">
        <v>180</v>
      </c>
      <c r="D21" s="9"/>
      <c r="E21" s="9"/>
      <c r="F21" s="9"/>
      <c r="G21" s="15"/>
      <c r="H21" s="9"/>
      <c r="I21" s="19">
        <f>IF(D21="", "", D21*G21)</f>
        <v>0</v>
      </c>
      <c r="J21" s="9"/>
      <c r="K21" s="19">
        <f>IF(D21="", "", I21*J21)</f>
        <v>0</v>
      </c>
      <c r="L21" s="9"/>
      <c r="M21" s="9"/>
      <c r="N21" s="9"/>
      <c r="O21" s="15"/>
      <c r="P21" s="9"/>
      <c r="Q21" s="19">
        <f>IF(L21="", "", L21*O21)</f>
        <v>0</v>
      </c>
      <c r="R21" s="9"/>
      <c r="S21" s="19">
        <f>IF(L21="", "", Q21*R21)</f>
        <v>0</v>
      </c>
      <c r="T21" s="16">
        <f>IF(K21="", 0, K21)+IF(S21="", 0, S21)</f>
        <v>0</v>
      </c>
    </row>
    <row r="22" spans="1:20">
      <c r="A22" s="8">
        <v>19</v>
      </c>
      <c r="B22" s="8" t="s">
        <v>549</v>
      </c>
      <c r="C22" s="8"/>
      <c r="D22" s="8"/>
      <c r="E22" s="8"/>
      <c r="F22" s="8"/>
      <c r="G22" s="8"/>
      <c r="H22" s="8"/>
      <c r="I22" s="16">
        <f>IF(SUM(I4:I21)=0, "", SUM(I4:I21))</f>
        <v>0</v>
      </c>
      <c r="J22" s="8"/>
      <c r="K22" s="16">
        <f>IF(SUM(K4:K21)=0, "", SUM(K4:K21))</f>
        <v>0</v>
      </c>
      <c r="L22" s="8"/>
      <c r="M22" s="8"/>
      <c r="N22" s="8"/>
      <c r="O22" s="8"/>
      <c r="P22" s="8"/>
      <c r="Q22" s="16">
        <f>IF(SUM(Q4:Q21)=0, "", SUM(Q4:Q21))</f>
        <v>0</v>
      </c>
      <c r="R22" s="8"/>
      <c r="S22" s="16">
        <f>IF(SUM(S4:S21)=0, "", SUM(S4:S21))</f>
        <v>0</v>
      </c>
      <c r="T22" s="16">
        <f>SUM(T4:T21)</f>
        <v>0</v>
      </c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9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540</v>
      </c>
      <c r="B1" s="18" t="s">
        <v>20</v>
      </c>
      <c r="C1" s="18" t="s">
        <v>541</v>
      </c>
      <c r="D1" s="18" t="s">
        <v>542</v>
      </c>
      <c r="E1" s="18"/>
      <c r="F1" s="18"/>
      <c r="G1" s="18"/>
      <c r="H1" s="18"/>
      <c r="I1" s="18"/>
      <c r="J1" s="18"/>
      <c r="K1" s="18"/>
      <c r="L1" s="18" t="s">
        <v>543</v>
      </c>
      <c r="M1" s="18"/>
      <c r="N1" s="18"/>
      <c r="O1" s="18"/>
      <c r="P1" s="18"/>
      <c r="Q1" s="18"/>
      <c r="R1" s="18"/>
      <c r="S1" s="18"/>
      <c r="T1" s="8" t="s">
        <v>544</v>
      </c>
    </row>
    <row r="2" spans="1:20">
      <c r="A2" s="18"/>
      <c r="B2" s="18"/>
      <c r="C2" s="18"/>
      <c r="D2" s="7" t="s">
        <v>409</v>
      </c>
      <c r="E2" s="7" t="s">
        <v>410</v>
      </c>
      <c r="F2" s="7" t="s">
        <v>545</v>
      </c>
      <c r="G2" s="7" t="s">
        <v>415</v>
      </c>
      <c r="H2" s="7" t="s">
        <v>416</v>
      </c>
      <c r="I2" s="7" t="s">
        <v>546</v>
      </c>
      <c r="J2" s="7" t="s">
        <v>418</v>
      </c>
      <c r="K2" s="7" t="s">
        <v>547</v>
      </c>
      <c r="L2" s="7" t="s">
        <v>409</v>
      </c>
      <c r="M2" s="7" t="s">
        <v>410</v>
      </c>
      <c r="N2" s="7" t="s">
        <v>545</v>
      </c>
      <c r="O2" s="7" t="s">
        <v>415</v>
      </c>
      <c r="P2" s="7" t="s">
        <v>416</v>
      </c>
      <c r="Q2" s="7" t="s">
        <v>546</v>
      </c>
      <c r="R2" s="7" t="s">
        <v>418</v>
      </c>
      <c r="S2" s="7" t="s">
        <v>547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20">
      <c r="A4" s="7">
        <v>1</v>
      </c>
      <c r="B4" s="7" t="s">
        <v>14</v>
      </c>
      <c r="C4" s="7" t="s">
        <v>181</v>
      </c>
      <c r="D4" s="9"/>
      <c r="E4" s="9"/>
      <c r="F4" s="9"/>
      <c r="G4" s="15"/>
      <c r="H4" s="9"/>
      <c r="I4" s="19">
        <f>IF(D4="", "", D4*G4)</f>
        <v>0</v>
      </c>
      <c r="J4" s="9"/>
      <c r="K4" s="19">
        <f>IF(D4="", "", I4*J4)</f>
        <v>0</v>
      </c>
      <c r="L4" s="9"/>
      <c r="M4" s="9"/>
      <c r="N4" s="9"/>
      <c r="O4" s="15"/>
      <c r="P4" s="9"/>
      <c r="Q4" s="19">
        <f>IF(L4="", "", L4*O4)</f>
        <v>0</v>
      </c>
      <c r="R4" s="9"/>
      <c r="S4" s="19">
        <f>IF(L4="", "", Q4*R4)</f>
        <v>0</v>
      </c>
      <c r="T4" s="16">
        <f>IF(K4="", 0, K4)+IF(S4="", 0, S4)</f>
        <v>0</v>
      </c>
    </row>
    <row r="5" spans="1:20">
      <c r="A5" s="7">
        <v>2</v>
      </c>
      <c r="B5" s="7" t="s">
        <v>14</v>
      </c>
      <c r="C5" s="7" t="s">
        <v>183</v>
      </c>
      <c r="D5" s="9"/>
      <c r="E5" s="9"/>
      <c r="F5" s="9"/>
      <c r="G5" s="15"/>
      <c r="H5" s="9"/>
      <c r="I5" s="19">
        <f>IF(D5="", "", D5*G5)</f>
        <v>0</v>
      </c>
      <c r="J5" s="9"/>
      <c r="K5" s="19">
        <f>IF(D5="", "", I5*J5)</f>
        <v>0</v>
      </c>
      <c r="L5" s="9">
        <v>1000</v>
      </c>
      <c r="M5" s="9" t="s">
        <v>435</v>
      </c>
      <c r="N5" s="9" t="s">
        <v>29</v>
      </c>
      <c r="O5" s="15">
        <v>0.1801418087473002</v>
      </c>
      <c r="P5" s="9" t="s">
        <v>548</v>
      </c>
      <c r="Q5" s="19">
        <f>IF(L5="", "", L5*O5)</f>
        <v>0</v>
      </c>
      <c r="R5" s="9">
        <v>1</v>
      </c>
      <c r="S5" s="19">
        <f>IF(L5="", "", Q5*R5)</f>
        <v>0</v>
      </c>
      <c r="T5" s="16">
        <f>IF(K5="", 0, K5)+IF(S5="", 0, S5)</f>
        <v>0</v>
      </c>
    </row>
    <row r="6" spans="1:20">
      <c r="A6" s="7">
        <v>3</v>
      </c>
      <c r="B6" s="7" t="s">
        <v>14</v>
      </c>
      <c r="C6" s="7" t="s">
        <v>61</v>
      </c>
      <c r="D6" s="9"/>
      <c r="E6" s="9"/>
      <c r="F6" s="9"/>
      <c r="G6" s="15"/>
      <c r="H6" s="9"/>
      <c r="I6" s="19">
        <f>IF(D6="", "", D6*G6)</f>
        <v>0</v>
      </c>
      <c r="J6" s="9"/>
      <c r="K6" s="19">
        <f>IF(D6="", "", I6*J6)</f>
        <v>0</v>
      </c>
      <c r="L6" s="9">
        <v>1000</v>
      </c>
      <c r="M6" s="9" t="s">
        <v>462</v>
      </c>
      <c r="N6" s="9" t="s">
        <v>29</v>
      </c>
      <c r="O6" s="15">
        <v>0.14733</v>
      </c>
      <c r="P6" s="9" t="s">
        <v>548</v>
      </c>
      <c r="Q6" s="19">
        <f>IF(L6="", "", L6*O6)</f>
        <v>0</v>
      </c>
      <c r="R6" s="9">
        <v>1</v>
      </c>
      <c r="S6" s="19">
        <f>IF(L6="", "", Q6*R6)</f>
        <v>0</v>
      </c>
      <c r="T6" s="16">
        <f>IF(K6="", 0, K6)+IF(S6="", 0, S6)</f>
        <v>0</v>
      </c>
    </row>
    <row r="7" spans="1:20">
      <c r="A7" s="7">
        <v>4</v>
      </c>
      <c r="B7" s="7" t="s">
        <v>14</v>
      </c>
      <c r="C7" s="7" t="s">
        <v>91</v>
      </c>
      <c r="D7" s="9"/>
      <c r="E7" s="9"/>
      <c r="F7" s="9"/>
      <c r="G7" s="15"/>
      <c r="H7" s="9"/>
      <c r="I7" s="19">
        <f>IF(D7="", "", D7*G7)</f>
        <v>0</v>
      </c>
      <c r="J7" s="9"/>
      <c r="K7" s="19">
        <f>IF(D7="", "", I7*J7)</f>
        <v>0</v>
      </c>
      <c r="L7" s="9"/>
      <c r="M7" s="9"/>
      <c r="N7" s="9"/>
      <c r="O7" s="15"/>
      <c r="P7" s="9"/>
      <c r="Q7" s="19">
        <f>IF(L7="", "", L7*O7)</f>
        <v>0</v>
      </c>
      <c r="R7" s="9"/>
      <c r="S7" s="19">
        <f>IF(L7="", "", Q7*R7)</f>
        <v>0</v>
      </c>
      <c r="T7" s="16">
        <f>IF(K7="", 0, K7)+IF(S7="", 0, S7)</f>
        <v>0</v>
      </c>
    </row>
    <row r="8" spans="1:20">
      <c r="A8" s="7">
        <v>5</v>
      </c>
      <c r="B8" s="7" t="s">
        <v>14</v>
      </c>
      <c r="C8" s="7" t="s">
        <v>185</v>
      </c>
      <c r="D8" s="9"/>
      <c r="E8" s="9"/>
      <c r="F8" s="9"/>
      <c r="G8" s="15"/>
      <c r="H8" s="9"/>
      <c r="I8" s="19">
        <f>IF(D8="", "", D8*G8)</f>
        <v>0</v>
      </c>
      <c r="J8" s="9"/>
      <c r="K8" s="19">
        <f>IF(D8="", "", I8*J8)</f>
        <v>0</v>
      </c>
      <c r="L8" s="9">
        <v>1000</v>
      </c>
      <c r="M8" s="9" t="s">
        <v>463</v>
      </c>
      <c r="N8" s="9" t="s">
        <v>29</v>
      </c>
      <c r="O8" s="15">
        <v>0.056</v>
      </c>
      <c r="P8" s="9" t="s">
        <v>548</v>
      </c>
      <c r="Q8" s="19">
        <f>IF(L8="", "", L8*O8)</f>
        <v>0</v>
      </c>
      <c r="R8" s="9">
        <v>1</v>
      </c>
      <c r="S8" s="19">
        <f>IF(L8="", "", Q8*R8)</f>
        <v>0</v>
      </c>
      <c r="T8" s="16">
        <f>IF(K8="", 0, K8)+IF(S8="", 0, S8)</f>
        <v>0</v>
      </c>
    </row>
    <row r="9" spans="1:20">
      <c r="A9" s="8">
        <v>6</v>
      </c>
      <c r="B9" s="8" t="s">
        <v>549</v>
      </c>
      <c r="C9" s="8"/>
      <c r="D9" s="8"/>
      <c r="E9" s="8"/>
      <c r="F9" s="8"/>
      <c r="G9" s="8"/>
      <c r="H9" s="8"/>
      <c r="I9" s="16">
        <f>IF(SUM(I4:I8)=0, "", SUM(I4:I8))</f>
        <v>0</v>
      </c>
      <c r="J9" s="8"/>
      <c r="K9" s="16">
        <f>IF(SUM(K4:K8)=0, "", SUM(K4:K8))</f>
        <v>0</v>
      </c>
      <c r="L9" s="8"/>
      <c r="M9" s="8"/>
      <c r="N9" s="8"/>
      <c r="O9" s="8"/>
      <c r="P9" s="8"/>
      <c r="Q9" s="16">
        <f>IF(SUM(Q4:Q8)=0, "", SUM(Q4:Q8))</f>
        <v>0</v>
      </c>
      <c r="R9" s="8"/>
      <c r="S9" s="16">
        <f>IF(SUM(S4:S8)=0, "", SUM(S4:S8))</f>
        <v>0</v>
      </c>
      <c r="T9" s="16">
        <f>SUM(T4:T8)</f>
        <v>0</v>
      </c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N195"/>
  <sheetViews>
    <sheetView workbookViewId="0"/>
  </sheetViews>
  <sheetFormatPr defaultRowHeight="15"/>
  <cols>
    <col min="1" max="1" width="5.42578125" customWidth="1"/>
    <col min="2" max="2" width="13.7109375" customWidth="1"/>
    <col min="3" max="3" width="23.85546875" customWidth="1"/>
    <col min="4" max="4" width="18.85546875" customWidth="1"/>
    <col min="5" max="5" width="19.42578125" customWidth="1"/>
    <col min="6" max="6" width="17.7109375" customWidth="1"/>
    <col min="7" max="7" width="24.140625" customWidth="1"/>
    <col min="8" max="8" width="11.42578125" customWidth="1"/>
    <col min="9" max="9" width="26.28515625" customWidth="1"/>
    <col min="10" max="10" width="8.140625" customWidth="1"/>
    <col min="11" max="11" width="13.85546875" customWidth="1"/>
    <col min="12" max="12" width="14.42578125" customWidth="1"/>
    <col min="13" max="13" width="8.5703125" customWidth="1"/>
    <col min="14" max="29" width="13.7109375" customWidth="1"/>
  </cols>
  <sheetData>
    <row r="2" spans="2:14">
      <c r="B2" s="7" t="s">
        <v>19</v>
      </c>
      <c r="C2" s="7" t="s">
        <v>550</v>
      </c>
      <c r="D2" s="7" t="s">
        <v>22</v>
      </c>
      <c r="E2" s="7" t="s">
        <v>551</v>
      </c>
      <c r="F2" s="7"/>
      <c r="G2" s="7"/>
      <c r="H2" s="7"/>
      <c r="I2" s="7" t="s">
        <v>415</v>
      </c>
      <c r="J2" s="7"/>
      <c r="K2" s="7" t="s">
        <v>551</v>
      </c>
      <c r="L2" s="7"/>
      <c r="M2" s="7"/>
      <c r="N2" s="7"/>
    </row>
    <row r="3" spans="2:14">
      <c r="B3" s="7"/>
      <c r="C3" s="7"/>
      <c r="D3" s="7"/>
      <c r="E3" s="7" t="s">
        <v>552</v>
      </c>
      <c r="F3" s="7" t="s">
        <v>553</v>
      </c>
      <c r="G3" s="7" t="s">
        <v>554</v>
      </c>
      <c r="H3" s="7" t="s">
        <v>555</v>
      </c>
      <c r="I3" s="7" t="s">
        <v>556</v>
      </c>
      <c r="J3" s="7" t="s">
        <v>557</v>
      </c>
      <c r="K3" s="7" t="s">
        <v>558</v>
      </c>
      <c r="L3" s="7" t="s">
        <v>413</v>
      </c>
      <c r="M3" s="7" t="s">
        <v>559</v>
      </c>
      <c r="N3" s="7" t="s">
        <v>560</v>
      </c>
    </row>
    <row r="4" spans="2:14">
      <c r="B4" s="8">
        <f>IF('2-定性盤查'!A4&lt;&gt;"",'2-定性盤查'!A4,"")</f>
        <v>0</v>
      </c>
      <c r="C4" s="8">
        <f>IF('2-定性盤查'!C4&lt;&gt;"",'2-定性盤查'!C4,"")</f>
        <v>0</v>
      </c>
      <c r="D4" s="8">
        <f>IF('2-定性盤查'!D4&lt;&gt;"",'2-定性盤查'!D4,"")</f>
        <v>0</v>
      </c>
      <c r="E4" s="9"/>
      <c r="F4" s="8">
        <f>IF(E4&lt;&gt;"",IF(E4="連續量測",1,IF(E4="定期(間歇)量測",2,IF(E4="財務會計推估",3,IF(E4="自行評估",3,"0")))),"")</f>
        <v>0</v>
      </c>
      <c r="G4" s="9"/>
      <c r="H4" s="8">
        <f>IF(G4&lt;&gt;"",IF(G4="(1) 有進行外部校正或有多組數據茲佐證者",1,IF(G4="(2) 有進行內部校正或經過會計簽證等証明者",2,IF(G4="(3) 未進行儀器校正或未進行紀錄彙整者",3,"0"))),"")</f>
        <v>0</v>
      </c>
      <c r="I4" s="9"/>
      <c r="J4" s="8">
        <f>IF(I4="1 自廠發展係數/質量平衡所得係數",1,IF(I4="2 同製程/設備經驗係數",1,IF(I4="3 製造廠提供係數",2,IF(I4="4 區域排放係數",2,IF(I4="5 國家排放係數",3,IF(I4="6 國際排放係數",3,""))))))</f>
        <v>0</v>
      </c>
      <c r="K4" s="8">
        <f>IF(OR(F4="", H4="", J4=""), "系統未選擇", F4*H4*J4)</f>
        <v>0</v>
      </c>
      <c r="L4" s="8">
        <f>IF('3-定量盤查'!AD3&lt;&gt;"",ROUND('3-定量盤查'!AD3,4),"")</f>
        <v>0</v>
      </c>
      <c r="M4" s="8">
        <f>IF(K4="系統未選擇","系統未選擇",IF(K4&lt;10,"1",IF(19&gt;K4,"2",IF(K4&gt;=27,"3","-"))))</f>
        <v>0</v>
      </c>
      <c r="N4" s="8">
        <f>IF(K4="系統未選擇","系統未選擇",IF(L4="","",ROUND(K4*L4,2)))</f>
        <v>0</v>
      </c>
    </row>
    <row r="5" spans="2:14">
      <c r="B5" s="8">
        <f>IF('2-定性盤查'!A5&lt;&gt;"",'2-定性盤查'!A5,"")</f>
        <v>0</v>
      </c>
      <c r="C5" s="8">
        <f>IF('2-定性盤查'!C5&lt;&gt;"",'2-定性盤查'!C5,"")</f>
        <v>0</v>
      </c>
      <c r="D5" s="8">
        <f>IF('2-定性盤查'!D5&lt;&gt;"",'2-定性盤查'!D5,"")</f>
        <v>0</v>
      </c>
      <c r="E5" s="9"/>
      <c r="F5" s="8">
        <f>IF(E5&lt;&gt;"",IF(E5="連續量測",1,IF(E5="定期(間歇)量測",2,IF(E5="財務會計推估",3,IF(E5="自行評估",3,"0")))),"")</f>
        <v>0</v>
      </c>
      <c r="G5" s="9"/>
      <c r="H5" s="8">
        <f>IF(G5&lt;&gt;"",IF(G5="(1) 有進行外部校正或有多組數據茲佐證者",1,IF(G5="(2) 有進行內部校正或經過會計簽證等証明者",2,IF(G5="(3) 未進行儀器校正或未進行紀錄彙整者",3,"0"))),"")</f>
        <v>0</v>
      </c>
      <c r="I5" s="9"/>
      <c r="J5" s="8">
        <f>IF(I5="1 自廠發展係數/質量平衡所得係數",1,IF(I5="2 同製程/設備經驗係數",1,IF(I5="3 製造廠提供係數",2,IF(I5="4 區域排放係數",2,IF(I5="5 國家排放係數",3,IF(I5="6 國際排放係數",3,""))))))</f>
        <v>0</v>
      </c>
      <c r="K5" s="8">
        <f>IF(OR(F5="", H5="", J5=""), "系統未選擇", F5*H5*J5)</f>
        <v>0</v>
      </c>
      <c r="L5" s="8">
        <f>IF('3-定量盤查'!AD4&lt;&gt;"",ROUND('3-定量盤查'!AD4,4),"")</f>
        <v>0</v>
      </c>
      <c r="M5" s="8">
        <f>IF(K5="系統未選擇","系統未選擇",IF(K5&lt;10,"1",IF(19&gt;K5,"2",IF(K5&gt;=27,"3","-"))))</f>
        <v>0</v>
      </c>
      <c r="N5" s="8">
        <f>IF(K5="系統未選擇","系統未選擇",IF(L5="","",ROUND(K5*L5,2)))</f>
        <v>0</v>
      </c>
    </row>
    <row r="6" spans="2:14">
      <c r="B6" s="8">
        <f>IF('2-定性盤查'!A6&lt;&gt;"",'2-定性盤查'!A6,"")</f>
        <v>0</v>
      </c>
      <c r="C6" s="8">
        <f>IF('2-定性盤查'!C6&lt;&gt;"",'2-定性盤查'!C6,"")</f>
        <v>0</v>
      </c>
      <c r="D6" s="8">
        <f>IF('2-定性盤查'!D6&lt;&gt;"",'2-定性盤查'!D6,"")</f>
        <v>0</v>
      </c>
      <c r="E6" s="9"/>
      <c r="F6" s="8">
        <f>IF(E6&lt;&gt;"",IF(E6="連續量測",1,IF(E6="定期(間歇)量測",2,IF(E6="財務會計推估",3,IF(E6="自行評估",3,"0")))),"")</f>
        <v>0</v>
      </c>
      <c r="G6" s="9"/>
      <c r="H6" s="8">
        <f>IF(G6&lt;&gt;"",IF(G6="(1) 有進行外部校正或有多組數據茲佐證者",1,IF(G6="(2) 有進行內部校正或經過會計簽證等証明者",2,IF(G6="(3) 未進行儀器校正或未進行紀錄彙整者",3,"0"))),"")</f>
        <v>0</v>
      </c>
      <c r="I6" s="9"/>
      <c r="J6" s="8">
        <f>IF(I6="1 自廠發展係數/質量平衡所得係數",1,IF(I6="2 同製程/設備經驗係數",1,IF(I6="3 製造廠提供係數",2,IF(I6="4 區域排放係數",2,IF(I6="5 國家排放係數",3,IF(I6="6 國際排放係數",3,""))))))</f>
        <v>0</v>
      </c>
      <c r="K6" s="8">
        <f>IF(OR(F6="", H6="", J6=""), "系統未選擇", F6*H6*J6)</f>
        <v>0</v>
      </c>
      <c r="L6" s="8">
        <f>IF('3-定量盤查'!AD5&lt;&gt;"",ROUND('3-定量盤查'!AD5,4),"")</f>
        <v>0</v>
      </c>
      <c r="M6" s="8">
        <f>IF(K6="系統未選擇","系統未選擇",IF(K6&lt;10,"1",IF(19&gt;K6,"2",IF(K6&gt;=27,"3","-"))))</f>
        <v>0</v>
      </c>
      <c r="N6" s="8">
        <f>IF(K6="系統未選擇","系統未選擇",IF(L6="","",ROUND(K6*L6,2)))</f>
        <v>0</v>
      </c>
    </row>
    <row r="7" spans="2:14">
      <c r="B7" s="8">
        <f>IF('2-定性盤查'!A7&lt;&gt;"",'2-定性盤查'!A7,"")</f>
        <v>0</v>
      </c>
      <c r="C7" s="8">
        <f>IF('2-定性盤查'!C7&lt;&gt;"",'2-定性盤查'!C7,"")</f>
        <v>0</v>
      </c>
      <c r="D7" s="8">
        <f>IF('2-定性盤查'!D7&lt;&gt;"",'2-定性盤查'!D7,"")</f>
        <v>0</v>
      </c>
      <c r="E7" s="9"/>
      <c r="F7" s="8">
        <f>IF(E7&lt;&gt;"",IF(E7="連續量測",1,IF(E7="定期(間歇)量測",2,IF(E7="財務會計推估",3,IF(E7="自行評估",3,"0")))),"")</f>
        <v>0</v>
      </c>
      <c r="G7" s="9"/>
      <c r="H7" s="8">
        <f>IF(G7&lt;&gt;"",IF(G7="(1) 有進行外部校正或有多組數據茲佐證者",1,IF(G7="(2) 有進行內部校正或經過會計簽證等証明者",2,IF(G7="(3) 未進行儀器校正或未進行紀錄彙整者",3,"0"))),"")</f>
        <v>0</v>
      </c>
      <c r="I7" s="9"/>
      <c r="J7" s="8">
        <f>IF(I7="1 自廠發展係數/質量平衡所得係數",1,IF(I7="2 同製程/設備經驗係數",1,IF(I7="3 製造廠提供係數",2,IF(I7="4 區域排放係數",2,IF(I7="5 國家排放係數",3,IF(I7="6 國際排放係數",3,""))))))</f>
        <v>0</v>
      </c>
      <c r="K7" s="8">
        <f>IF(OR(F7="", H7="", J7=""), "系統未選擇", F7*H7*J7)</f>
        <v>0</v>
      </c>
      <c r="L7" s="8">
        <f>IF('3-定量盤查'!AD6&lt;&gt;"",ROUND('3-定量盤查'!AD6,4),"")</f>
        <v>0</v>
      </c>
      <c r="M7" s="8">
        <f>IF(K7="系統未選擇","系統未選擇",IF(K7&lt;10,"1",IF(19&gt;K7,"2",IF(K7&gt;=27,"3","-"))))</f>
        <v>0</v>
      </c>
      <c r="N7" s="8">
        <f>IF(K7="系統未選擇","系統未選擇",IF(L7="","",ROUND(K7*L7,2)))</f>
        <v>0</v>
      </c>
    </row>
    <row r="8" spans="2:14">
      <c r="B8" s="8">
        <f>IF('2-定性盤查'!A8&lt;&gt;"",'2-定性盤查'!A8,"")</f>
        <v>0</v>
      </c>
      <c r="C8" s="8">
        <f>IF('2-定性盤查'!C8&lt;&gt;"",'2-定性盤查'!C8,"")</f>
        <v>0</v>
      </c>
      <c r="D8" s="8">
        <f>IF('2-定性盤查'!D8&lt;&gt;"",'2-定性盤查'!D8,"")</f>
        <v>0</v>
      </c>
      <c r="E8" s="9"/>
      <c r="F8" s="8">
        <f>IF(E8&lt;&gt;"",IF(E8="連續量測",1,IF(E8="定期(間歇)量測",2,IF(E8="財務會計推估",3,IF(E8="自行評估",3,"0")))),"")</f>
        <v>0</v>
      </c>
      <c r="G8" s="9"/>
      <c r="H8" s="8">
        <f>IF(G8&lt;&gt;"",IF(G8="(1) 有進行外部校正或有多組數據茲佐證者",1,IF(G8="(2) 有進行內部校正或經過會計簽證等証明者",2,IF(G8="(3) 未進行儀器校正或未進行紀錄彙整者",3,"0"))),"")</f>
        <v>0</v>
      </c>
      <c r="I8" s="9"/>
      <c r="J8" s="8">
        <f>IF(I8="1 自廠發展係數/質量平衡所得係數",1,IF(I8="2 同製程/設備經驗係數",1,IF(I8="3 製造廠提供係數",2,IF(I8="4 區域排放係數",2,IF(I8="5 國家排放係數",3,IF(I8="6 國際排放係數",3,""))))))</f>
        <v>0</v>
      </c>
      <c r="K8" s="8">
        <f>IF(OR(F8="", H8="", J8=""), "系統未選擇", F8*H8*J8)</f>
        <v>0</v>
      </c>
      <c r="L8" s="8">
        <f>IF('3-定量盤查'!AD7&lt;&gt;"",ROUND('3-定量盤查'!AD7,4),"")</f>
        <v>0</v>
      </c>
      <c r="M8" s="8">
        <f>IF(K8="系統未選擇","系統未選擇",IF(K8&lt;10,"1",IF(19&gt;K8,"2",IF(K8&gt;=27,"3","-"))))</f>
        <v>0</v>
      </c>
      <c r="N8" s="8">
        <f>IF(K8="系統未選擇","系統未選擇",IF(L8="","",ROUND(K8*L8,2)))</f>
        <v>0</v>
      </c>
    </row>
    <row r="9" spans="2:14">
      <c r="B9" s="8">
        <f>IF('2-定性盤查'!A9&lt;&gt;"",'2-定性盤查'!A9,"")</f>
        <v>0</v>
      </c>
      <c r="C9" s="8">
        <f>IF('2-定性盤查'!C9&lt;&gt;"",'2-定性盤查'!C9,"")</f>
        <v>0</v>
      </c>
      <c r="D9" s="8">
        <f>IF('2-定性盤查'!D9&lt;&gt;"",'2-定性盤查'!D9,"")</f>
        <v>0</v>
      </c>
      <c r="E9" s="9"/>
      <c r="F9" s="8">
        <f>IF(E9&lt;&gt;"",IF(E9="連續量測",1,IF(E9="定期(間歇)量測",2,IF(E9="財務會計推估",3,IF(E9="自行評估",3,"0")))),"")</f>
        <v>0</v>
      </c>
      <c r="G9" s="9"/>
      <c r="H9" s="8">
        <f>IF(G9&lt;&gt;"",IF(G9="(1) 有進行外部校正或有多組數據茲佐證者",1,IF(G9="(2) 有進行內部校正或經過會計簽證等証明者",2,IF(G9="(3) 未進行儀器校正或未進行紀錄彙整者",3,"0"))),"")</f>
        <v>0</v>
      </c>
      <c r="I9" s="9"/>
      <c r="J9" s="8">
        <f>IF(I9="1 自廠發展係數/質量平衡所得係數",1,IF(I9="2 同製程/設備經驗係數",1,IF(I9="3 製造廠提供係數",2,IF(I9="4 區域排放係數",2,IF(I9="5 國家排放係數",3,IF(I9="6 國際排放係數",3,""))))))</f>
        <v>0</v>
      </c>
      <c r="K9" s="8">
        <f>IF(OR(F9="", H9="", J9=""), "系統未選擇", F9*H9*J9)</f>
        <v>0</v>
      </c>
      <c r="L9" s="8">
        <f>IF('3-定量盤查'!AD8&lt;&gt;"",ROUND('3-定量盤查'!AD8,4),"")</f>
        <v>0</v>
      </c>
      <c r="M9" s="8">
        <f>IF(K9="系統未選擇","系統未選擇",IF(K9&lt;10,"1",IF(19&gt;K9,"2",IF(K9&gt;=27,"3","-"))))</f>
        <v>0</v>
      </c>
      <c r="N9" s="8">
        <f>IF(K9="系統未選擇","系統未選擇",IF(L9="","",ROUND(K9*L9,2)))</f>
        <v>0</v>
      </c>
    </row>
    <row r="10" spans="2:14">
      <c r="B10" s="8">
        <f>IF('2-定性盤查'!A10&lt;&gt;"",'2-定性盤查'!A10,"")</f>
        <v>0</v>
      </c>
      <c r="C10" s="8">
        <f>IF('2-定性盤查'!C10&lt;&gt;"",'2-定性盤查'!C10,"")</f>
        <v>0</v>
      </c>
      <c r="D10" s="8">
        <f>IF('2-定性盤查'!D10&lt;&gt;"",'2-定性盤查'!D10,"")</f>
        <v>0</v>
      </c>
      <c r="E10" s="9"/>
      <c r="F10" s="8">
        <f>IF(E10&lt;&gt;"",IF(E10="連續量測",1,IF(E10="定期(間歇)量測",2,IF(E10="財務會計推估",3,IF(E10="自行評估",3,"0")))),"")</f>
        <v>0</v>
      </c>
      <c r="G10" s="9"/>
      <c r="H10" s="8">
        <f>IF(G10&lt;&gt;"",IF(G10="(1) 有進行外部校正或有多組數據茲佐證者",1,IF(G10="(2) 有進行內部校正或經過會計簽證等証明者",2,IF(G10="(3) 未進行儀器校正或未進行紀錄彙整者",3,"0"))),"")</f>
        <v>0</v>
      </c>
      <c r="I10" s="9"/>
      <c r="J10" s="8">
        <f>IF(I10="1 自廠發展係數/質量平衡所得係數",1,IF(I10="2 同製程/設備經驗係數",1,IF(I10="3 製造廠提供係數",2,IF(I10="4 區域排放係數",2,IF(I10="5 國家排放係數",3,IF(I10="6 國際排放係數",3,""))))))</f>
        <v>0</v>
      </c>
      <c r="K10" s="8">
        <f>IF(OR(F10="", H10="", J10=""), "系統未選擇", F10*H10*J10)</f>
        <v>0</v>
      </c>
      <c r="L10" s="8">
        <f>IF('3-定量盤查'!AD9&lt;&gt;"",ROUND('3-定量盤查'!AD9,4),"")</f>
        <v>0</v>
      </c>
      <c r="M10" s="8">
        <f>IF(K10="系統未選擇","系統未選擇",IF(K10&lt;10,"1",IF(19&gt;K10,"2",IF(K10&gt;=27,"3","-"))))</f>
        <v>0</v>
      </c>
      <c r="N10" s="8">
        <f>IF(K10="系統未選擇","系統未選擇",IF(L10="","",ROUND(K10*L10,2)))</f>
        <v>0</v>
      </c>
    </row>
    <row r="11" spans="2:14">
      <c r="B11" s="8">
        <f>IF('2-定性盤查'!A11&lt;&gt;"",'2-定性盤查'!A11,"")</f>
        <v>0</v>
      </c>
      <c r="C11" s="8">
        <f>IF('2-定性盤查'!C11&lt;&gt;"",'2-定性盤查'!C11,"")</f>
        <v>0</v>
      </c>
      <c r="D11" s="8">
        <f>IF('2-定性盤查'!D11&lt;&gt;"",'2-定性盤查'!D11,"")</f>
        <v>0</v>
      </c>
      <c r="E11" s="9"/>
      <c r="F11" s="8">
        <f>IF(E11&lt;&gt;"",IF(E11="連續量測",1,IF(E11="定期(間歇)量測",2,IF(E11="財務會計推估",3,IF(E11="自行評估",3,"0")))),"")</f>
        <v>0</v>
      </c>
      <c r="G11" s="9"/>
      <c r="H11" s="8">
        <f>IF(G11&lt;&gt;"",IF(G11="(1) 有進行外部校正或有多組數據茲佐證者",1,IF(G11="(2) 有進行內部校正或經過會計簽證等証明者",2,IF(G11="(3) 未進行儀器校正或未進行紀錄彙整者",3,"0"))),"")</f>
        <v>0</v>
      </c>
      <c r="I11" s="9"/>
      <c r="J11" s="8">
        <f>IF(I11="1 自廠發展係數/質量平衡所得係數",1,IF(I11="2 同製程/設備經驗係數",1,IF(I11="3 製造廠提供係數",2,IF(I11="4 區域排放係數",2,IF(I11="5 國家排放係數",3,IF(I11="6 國際排放係數",3,""))))))</f>
        <v>0</v>
      </c>
      <c r="K11" s="8">
        <f>IF(OR(F11="", H11="", J11=""), "系統未選擇", F11*H11*J11)</f>
        <v>0</v>
      </c>
      <c r="L11" s="8">
        <f>IF('3-定量盤查'!AD10&lt;&gt;"",ROUND('3-定量盤查'!AD10,4),"")</f>
        <v>0</v>
      </c>
      <c r="M11" s="8">
        <f>IF(K11="系統未選擇","系統未選擇",IF(K11&lt;10,"1",IF(19&gt;K11,"2",IF(K11&gt;=27,"3","-"))))</f>
        <v>0</v>
      </c>
      <c r="N11" s="8">
        <f>IF(K11="系統未選擇","系統未選擇",IF(L11="","",ROUND(K11*L11,2)))</f>
        <v>0</v>
      </c>
    </row>
    <row r="12" spans="2:14">
      <c r="B12" s="8">
        <f>IF('2-定性盤查'!A12&lt;&gt;"",'2-定性盤查'!A12,"")</f>
        <v>0</v>
      </c>
      <c r="C12" s="8">
        <f>IF('2-定性盤查'!C12&lt;&gt;"",'2-定性盤查'!C12,"")</f>
        <v>0</v>
      </c>
      <c r="D12" s="8">
        <f>IF('2-定性盤查'!D12&lt;&gt;"",'2-定性盤查'!D12,"")</f>
        <v>0</v>
      </c>
      <c r="E12" s="9"/>
      <c r="F12" s="8">
        <f>IF(E12&lt;&gt;"",IF(E12="連續量測",1,IF(E12="定期(間歇)量測",2,IF(E12="財務會計推估",3,IF(E12="自行評估",3,"0")))),"")</f>
        <v>0</v>
      </c>
      <c r="G12" s="9"/>
      <c r="H12" s="8">
        <f>IF(G12&lt;&gt;"",IF(G12="(1) 有進行外部校正或有多組數據茲佐證者",1,IF(G12="(2) 有進行內部校正或經過會計簽證等証明者",2,IF(G12="(3) 未進行儀器校正或未進行紀錄彙整者",3,"0"))),"")</f>
        <v>0</v>
      </c>
      <c r="I12" s="9"/>
      <c r="J12" s="8">
        <f>IF(I12="1 自廠發展係數/質量平衡所得係數",1,IF(I12="2 同製程/設備經驗係數",1,IF(I12="3 製造廠提供係數",2,IF(I12="4 區域排放係數",2,IF(I12="5 國家排放係數",3,IF(I12="6 國際排放係數",3,""))))))</f>
        <v>0</v>
      </c>
      <c r="K12" s="8">
        <f>IF(OR(F12="", H12="", J12=""), "系統未選擇", F12*H12*J12)</f>
        <v>0</v>
      </c>
      <c r="L12" s="8">
        <f>IF('3-定量盤查'!AD11&lt;&gt;"",ROUND('3-定量盤查'!AD11,4),"")</f>
        <v>0</v>
      </c>
      <c r="M12" s="8">
        <f>IF(K12="系統未選擇","系統未選擇",IF(K12&lt;10,"1",IF(19&gt;K12,"2",IF(K12&gt;=27,"3","-"))))</f>
        <v>0</v>
      </c>
      <c r="N12" s="8">
        <f>IF(K12="系統未選擇","系統未選擇",IF(L12="","",ROUND(K12*L12,2)))</f>
        <v>0</v>
      </c>
    </row>
    <row r="13" spans="2:14">
      <c r="B13" s="8">
        <f>IF('2-定性盤查'!A13&lt;&gt;"",'2-定性盤查'!A13,"")</f>
        <v>0</v>
      </c>
      <c r="C13" s="8">
        <f>IF('2-定性盤查'!C13&lt;&gt;"",'2-定性盤查'!C13,"")</f>
        <v>0</v>
      </c>
      <c r="D13" s="8">
        <f>IF('2-定性盤查'!D13&lt;&gt;"",'2-定性盤查'!D13,"")</f>
        <v>0</v>
      </c>
      <c r="E13" s="9"/>
      <c r="F13" s="8">
        <f>IF(E13&lt;&gt;"",IF(E13="連續量測",1,IF(E13="定期(間歇)量測",2,IF(E13="財務會計推估",3,IF(E13="自行評估",3,"0")))),"")</f>
        <v>0</v>
      </c>
      <c r="G13" s="9"/>
      <c r="H13" s="8">
        <f>IF(G13&lt;&gt;"",IF(G13="(1) 有進行外部校正或有多組數據茲佐證者",1,IF(G13="(2) 有進行內部校正或經過會計簽證等証明者",2,IF(G13="(3) 未進行儀器校正或未進行紀錄彙整者",3,"0"))),"")</f>
        <v>0</v>
      </c>
      <c r="I13" s="9"/>
      <c r="J13" s="8">
        <f>IF(I13="1 自廠發展係數/質量平衡所得係數",1,IF(I13="2 同製程/設備經驗係數",1,IF(I13="3 製造廠提供係數",2,IF(I13="4 區域排放係數",2,IF(I13="5 國家排放係數",3,IF(I13="6 國際排放係數",3,""))))))</f>
        <v>0</v>
      </c>
      <c r="K13" s="8">
        <f>IF(OR(F13="", H13="", J13=""), "系統未選擇", F13*H13*J13)</f>
        <v>0</v>
      </c>
      <c r="L13" s="8">
        <f>IF('3-定量盤查'!AD12&lt;&gt;"",ROUND('3-定量盤查'!AD12,4),"")</f>
        <v>0</v>
      </c>
      <c r="M13" s="8">
        <f>IF(K13="系統未選擇","系統未選擇",IF(K13&lt;10,"1",IF(19&gt;K13,"2",IF(K13&gt;=27,"3","-"))))</f>
        <v>0</v>
      </c>
      <c r="N13" s="8">
        <f>IF(K13="系統未選擇","系統未選擇",IF(L13="","",ROUND(K13*L13,2)))</f>
        <v>0</v>
      </c>
    </row>
    <row r="14" spans="2:14">
      <c r="B14" s="8">
        <f>IF('2-定性盤查'!A14&lt;&gt;"",'2-定性盤查'!A14,"")</f>
        <v>0</v>
      </c>
      <c r="C14" s="8">
        <f>IF('2-定性盤查'!C14&lt;&gt;"",'2-定性盤查'!C14,"")</f>
        <v>0</v>
      </c>
      <c r="D14" s="8">
        <f>IF('2-定性盤查'!D14&lt;&gt;"",'2-定性盤查'!D14,"")</f>
        <v>0</v>
      </c>
      <c r="E14" s="9" t="s">
        <v>561</v>
      </c>
      <c r="F14" s="8">
        <f>IF(E14&lt;&gt;"",IF(E14="連續量測",1,IF(E14="定期(間歇)量測",2,IF(E14="財務會計推估",3,IF(E14="自行評估",3,"0")))),"")</f>
        <v>0</v>
      </c>
      <c r="G14" s="9" t="s">
        <v>495</v>
      </c>
      <c r="H14" s="8">
        <f>IF(G14&lt;&gt;"",IF(G14="(1) 有進行外部校正或有多組數據茲佐證者",1,IF(G14="(2) 有進行內部校正或經過會計簽證等証明者",2,IF(G14="(3) 未進行儀器校正或未進行紀錄彙整者",3,"0"))),"")</f>
        <v>0</v>
      </c>
      <c r="I14" s="9"/>
      <c r="J14" s="8">
        <f>IF(I14="1 自廠發展係數/質量平衡所得係數",1,IF(I14="2 同製程/設備經驗係數",1,IF(I14="3 製造廠提供係數",2,IF(I14="4 區域排放係數",2,IF(I14="5 國家排放係數",3,IF(I14="6 國際排放係數",3,""))))))</f>
        <v>0</v>
      </c>
      <c r="K14" s="8">
        <f>IF(OR(F14="", H14="", J14=""), "系統未選擇", F14*H14*J14)</f>
        <v>0</v>
      </c>
      <c r="L14" s="8">
        <f>IF('3-定量盤查'!AD13&lt;&gt;"",ROUND('3-定量盤查'!AD13,4),"")</f>
        <v>0</v>
      </c>
      <c r="M14" s="8">
        <f>IF(K14="系統未選擇","系統未選擇",IF(K14&lt;10,"1",IF(19&gt;K14,"2",IF(K14&gt;=27,"3","-"))))</f>
        <v>0</v>
      </c>
      <c r="N14" s="8">
        <f>IF(K14="系統未選擇","系統未選擇",IF(L14="","",ROUND(K14*L14,2)))</f>
        <v>0</v>
      </c>
    </row>
    <row r="15" spans="2:14">
      <c r="B15" s="8">
        <f>IF('2-定性盤查'!A15&lt;&gt;"",'2-定性盤查'!A15,"")</f>
        <v>0</v>
      </c>
      <c r="C15" s="8">
        <f>IF('2-定性盤查'!C15&lt;&gt;"",'2-定性盤查'!C15,"")</f>
        <v>0</v>
      </c>
      <c r="D15" s="8">
        <f>IF('2-定性盤查'!D15&lt;&gt;"",'2-定性盤查'!D15,"")</f>
        <v>0</v>
      </c>
      <c r="E15" s="9"/>
      <c r="F15" s="8">
        <f>IF(E15&lt;&gt;"",IF(E15="連續量測",1,IF(E15="定期(間歇)量測",2,IF(E15="財務會計推估",3,IF(E15="自行評估",3,"0")))),"")</f>
        <v>0</v>
      </c>
      <c r="G15" s="9"/>
      <c r="H15" s="8">
        <f>IF(G15&lt;&gt;"",IF(G15="(1) 有進行外部校正或有多組數據茲佐證者",1,IF(G15="(2) 有進行內部校正或經過會計簽證等証明者",2,IF(G15="(3) 未進行儀器校正或未進行紀錄彙整者",3,"0"))),"")</f>
        <v>0</v>
      </c>
      <c r="I15" s="9"/>
      <c r="J15" s="8">
        <f>IF(I15="1 自廠發展係數/質量平衡所得係數",1,IF(I15="2 同製程/設備經驗係數",1,IF(I15="3 製造廠提供係數",2,IF(I15="4 區域排放係數",2,IF(I15="5 國家排放係數",3,IF(I15="6 國際排放係數",3,""))))))</f>
        <v>0</v>
      </c>
      <c r="K15" s="8">
        <f>IF(OR(F15="", H15="", J15=""), "系統未選擇", F15*H15*J15)</f>
        <v>0</v>
      </c>
      <c r="L15" s="8">
        <f>IF('3-定量盤查'!AD14&lt;&gt;"",ROUND('3-定量盤查'!AD14,4),"")</f>
        <v>0</v>
      </c>
      <c r="M15" s="8">
        <f>IF(K15="系統未選擇","系統未選擇",IF(K15&lt;10,"1",IF(19&gt;K15,"2",IF(K15&gt;=27,"3","-"))))</f>
        <v>0</v>
      </c>
      <c r="N15" s="8">
        <f>IF(K15="系統未選擇","系統未選擇",IF(L15="","",ROUND(K15*L15,2)))</f>
        <v>0</v>
      </c>
    </row>
    <row r="16" spans="2:14">
      <c r="B16" s="8">
        <f>IF('2-定性盤查'!A16&lt;&gt;"",'2-定性盤查'!A16,"")</f>
        <v>0</v>
      </c>
      <c r="C16" s="8">
        <f>IF('2-定性盤查'!C16&lt;&gt;"",'2-定性盤查'!C16,"")</f>
        <v>0</v>
      </c>
      <c r="D16" s="8">
        <f>IF('2-定性盤查'!D16&lt;&gt;"",'2-定性盤查'!D16,"")</f>
        <v>0</v>
      </c>
      <c r="E16" s="9"/>
      <c r="F16" s="8">
        <f>IF(E16&lt;&gt;"",IF(E16="連續量測",1,IF(E16="定期(間歇)量測",2,IF(E16="財務會計推估",3,IF(E16="自行評估",3,"0")))),"")</f>
        <v>0</v>
      </c>
      <c r="G16" s="9"/>
      <c r="H16" s="8">
        <f>IF(G16&lt;&gt;"",IF(G16="(1) 有進行外部校正或有多組數據茲佐證者",1,IF(G16="(2) 有進行內部校正或經過會計簽證等証明者",2,IF(G16="(3) 未進行儀器校正或未進行紀錄彙整者",3,"0"))),"")</f>
        <v>0</v>
      </c>
      <c r="I16" s="9"/>
      <c r="J16" s="8">
        <f>IF(I16="1 自廠發展係數/質量平衡所得係數",1,IF(I16="2 同製程/設備經驗係數",1,IF(I16="3 製造廠提供係數",2,IF(I16="4 區域排放係數",2,IF(I16="5 國家排放係數",3,IF(I16="6 國際排放係數",3,""))))))</f>
        <v>0</v>
      </c>
      <c r="K16" s="8">
        <f>IF(OR(F16="", H16="", J16=""), "系統未選擇", F16*H16*J16)</f>
        <v>0</v>
      </c>
      <c r="L16" s="8">
        <f>IF('3-定量盤查'!AD15&lt;&gt;"",ROUND('3-定量盤查'!AD15,4),"")</f>
        <v>0</v>
      </c>
      <c r="M16" s="8">
        <f>IF(K16="系統未選擇","系統未選擇",IF(K16&lt;10,"1",IF(19&gt;K16,"2",IF(K16&gt;=27,"3","-"))))</f>
        <v>0</v>
      </c>
      <c r="N16" s="8">
        <f>IF(K16="系統未選擇","系統未選擇",IF(L16="","",ROUND(K16*L16,2)))</f>
        <v>0</v>
      </c>
    </row>
    <row r="17" spans="2:14">
      <c r="B17" s="8">
        <f>IF('2-定性盤查'!A17&lt;&gt;"",'2-定性盤查'!A17,"")</f>
        <v>0</v>
      </c>
      <c r="C17" s="8">
        <f>IF('2-定性盤查'!C17&lt;&gt;"",'2-定性盤查'!C17,"")</f>
        <v>0</v>
      </c>
      <c r="D17" s="8">
        <f>IF('2-定性盤查'!D17&lt;&gt;"",'2-定性盤查'!D17,"")</f>
        <v>0</v>
      </c>
      <c r="E17" s="9"/>
      <c r="F17" s="8">
        <f>IF(E17&lt;&gt;"",IF(E17="連續量測",1,IF(E17="定期(間歇)量測",2,IF(E17="財務會計推估",3,IF(E17="自行評估",3,"0")))),"")</f>
        <v>0</v>
      </c>
      <c r="G17" s="9"/>
      <c r="H17" s="8">
        <f>IF(G17&lt;&gt;"",IF(G17="(1) 有進行外部校正或有多組數據茲佐證者",1,IF(G17="(2) 有進行內部校正或經過會計簽證等証明者",2,IF(G17="(3) 未進行儀器校正或未進行紀錄彙整者",3,"0"))),"")</f>
        <v>0</v>
      </c>
      <c r="I17" s="9"/>
      <c r="J17" s="8">
        <f>IF(I17="1 自廠發展係數/質量平衡所得係數",1,IF(I17="2 同製程/設備經驗係數",1,IF(I17="3 製造廠提供係數",2,IF(I17="4 區域排放係數",2,IF(I17="5 國家排放係數",3,IF(I17="6 國際排放係數",3,""))))))</f>
        <v>0</v>
      </c>
      <c r="K17" s="8">
        <f>IF(OR(F17="", H17="", J17=""), "系統未選擇", F17*H17*J17)</f>
        <v>0</v>
      </c>
      <c r="L17" s="8">
        <f>IF('3-定量盤查'!AD16&lt;&gt;"",ROUND('3-定量盤查'!AD16,4),"")</f>
        <v>0</v>
      </c>
      <c r="M17" s="8">
        <f>IF(K17="系統未選擇","系統未選擇",IF(K17&lt;10,"1",IF(19&gt;K17,"2",IF(K17&gt;=27,"3","-"))))</f>
        <v>0</v>
      </c>
      <c r="N17" s="8">
        <f>IF(K17="系統未選擇","系統未選擇",IF(L17="","",ROUND(K17*L17,2)))</f>
        <v>0</v>
      </c>
    </row>
    <row r="18" spans="2:14">
      <c r="B18" s="8">
        <f>IF('2-定性盤查'!A18&lt;&gt;"",'2-定性盤查'!A18,"")</f>
        <v>0</v>
      </c>
      <c r="C18" s="8">
        <f>IF('2-定性盤查'!C18&lt;&gt;"",'2-定性盤查'!C18,"")</f>
        <v>0</v>
      </c>
      <c r="D18" s="8">
        <f>IF('2-定性盤查'!D18&lt;&gt;"",'2-定性盤查'!D18,"")</f>
        <v>0</v>
      </c>
      <c r="E18" s="9"/>
      <c r="F18" s="8">
        <f>IF(E18&lt;&gt;"",IF(E18="連續量測",1,IF(E18="定期(間歇)量測",2,IF(E18="財務會計推估",3,IF(E18="自行評估",3,"0")))),"")</f>
        <v>0</v>
      </c>
      <c r="G18" s="9"/>
      <c r="H18" s="8">
        <f>IF(G18&lt;&gt;"",IF(G18="(1) 有進行外部校正或有多組數據茲佐證者",1,IF(G18="(2) 有進行內部校正或經過會計簽證等証明者",2,IF(G18="(3) 未進行儀器校正或未進行紀錄彙整者",3,"0"))),"")</f>
        <v>0</v>
      </c>
      <c r="I18" s="9"/>
      <c r="J18" s="8">
        <f>IF(I18="1 自廠發展係數/質量平衡所得係數",1,IF(I18="2 同製程/設備經驗係數",1,IF(I18="3 製造廠提供係數",2,IF(I18="4 區域排放係數",2,IF(I18="5 國家排放係數",3,IF(I18="6 國際排放係數",3,""))))))</f>
        <v>0</v>
      </c>
      <c r="K18" s="8">
        <f>IF(OR(F18="", H18="", J18=""), "系統未選擇", F18*H18*J18)</f>
        <v>0</v>
      </c>
      <c r="L18" s="8">
        <f>IF('3-定量盤查'!AD17&lt;&gt;"",ROUND('3-定量盤查'!AD17,4),"")</f>
        <v>0</v>
      </c>
      <c r="M18" s="8">
        <f>IF(K18="系統未選擇","系統未選擇",IF(K18&lt;10,"1",IF(19&gt;K18,"2",IF(K18&gt;=27,"3","-"))))</f>
        <v>0</v>
      </c>
      <c r="N18" s="8">
        <f>IF(K18="系統未選擇","系統未選擇",IF(L18="","",ROUND(K18*L18,2)))</f>
        <v>0</v>
      </c>
    </row>
    <row r="19" spans="2:14">
      <c r="B19" s="8">
        <f>IF('2-定性盤查'!A19&lt;&gt;"",'2-定性盤查'!A19,"")</f>
        <v>0</v>
      </c>
      <c r="C19" s="8">
        <f>IF('2-定性盤查'!C19&lt;&gt;"",'2-定性盤查'!C19,"")</f>
        <v>0</v>
      </c>
      <c r="D19" s="8">
        <f>IF('2-定性盤查'!D19&lt;&gt;"",'2-定性盤查'!D19,"")</f>
        <v>0</v>
      </c>
      <c r="E19" s="9"/>
      <c r="F19" s="8">
        <f>IF(E19&lt;&gt;"",IF(E19="連續量測",1,IF(E19="定期(間歇)量測",2,IF(E19="財務會計推估",3,IF(E19="自行評估",3,"0")))),"")</f>
        <v>0</v>
      </c>
      <c r="G19" s="9"/>
      <c r="H19" s="8">
        <f>IF(G19&lt;&gt;"",IF(G19="(1) 有進行外部校正或有多組數據茲佐證者",1,IF(G19="(2) 有進行內部校正或經過會計簽證等証明者",2,IF(G19="(3) 未進行儀器校正或未進行紀錄彙整者",3,"0"))),"")</f>
        <v>0</v>
      </c>
      <c r="I19" s="9"/>
      <c r="J19" s="8">
        <f>IF(I19="1 自廠發展係數/質量平衡所得係數",1,IF(I19="2 同製程/設備經驗係數",1,IF(I19="3 製造廠提供係數",2,IF(I19="4 區域排放係數",2,IF(I19="5 國家排放係數",3,IF(I19="6 國際排放係數",3,""))))))</f>
        <v>0</v>
      </c>
      <c r="K19" s="8">
        <f>IF(OR(F19="", H19="", J19=""), "系統未選擇", F19*H19*J19)</f>
        <v>0</v>
      </c>
      <c r="L19" s="8">
        <f>IF('3-定量盤查'!AD18&lt;&gt;"",ROUND('3-定量盤查'!AD18,4),"")</f>
        <v>0</v>
      </c>
      <c r="M19" s="8">
        <f>IF(K19="系統未選擇","系統未選擇",IF(K19&lt;10,"1",IF(19&gt;K19,"2",IF(K19&gt;=27,"3","-"))))</f>
        <v>0</v>
      </c>
      <c r="N19" s="8">
        <f>IF(K19="系統未選擇","系統未選擇",IF(L19="","",ROUND(K19*L19,2)))</f>
        <v>0</v>
      </c>
    </row>
    <row r="20" spans="2:14">
      <c r="B20" s="8">
        <f>IF('2-定性盤查'!A20&lt;&gt;"",'2-定性盤查'!A20,"")</f>
        <v>0</v>
      </c>
      <c r="C20" s="8">
        <f>IF('2-定性盤查'!C20&lt;&gt;"",'2-定性盤查'!C20,"")</f>
        <v>0</v>
      </c>
      <c r="D20" s="8">
        <f>IF('2-定性盤查'!D20&lt;&gt;"",'2-定性盤查'!D20,"")</f>
        <v>0</v>
      </c>
      <c r="E20" s="9"/>
      <c r="F20" s="8">
        <f>IF(E20&lt;&gt;"",IF(E20="連續量測",1,IF(E20="定期(間歇)量測",2,IF(E20="財務會計推估",3,IF(E20="自行評估",3,"0")))),"")</f>
        <v>0</v>
      </c>
      <c r="G20" s="9"/>
      <c r="H20" s="8">
        <f>IF(G20&lt;&gt;"",IF(G20="(1) 有進行外部校正或有多組數據茲佐證者",1,IF(G20="(2) 有進行內部校正或經過會計簽證等証明者",2,IF(G20="(3) 未進行儀器校正或未進行紀錄彙整者",3,"0"))),"")</f>
        <v>0</v>
      </c>
      <c r="I20" s="9"/>
      <c r="J20" s="8">
        <f>IF(I20="1 自廠發展係數/質量平衡所得係數",1,IF(I20="2 同製程/設備經驗係數",1,IF(I20="3 製造廠提供係數",2,IF(I20="4 區域排放係數",2,IF(I20="5 國家排放係數",3,IF(I20="6 國際排放係數",3,""))))))</f>
        <v>0</v>
      </c>
      <c r="K20" s="8">
        <f>IF(OR(F20="", H20="", J20=""), "系統未選擇", F20*H20*J20)</f>
        <v>0</v>
      </c>
      <c r="L20" s="8">
        <f>IF('3-定量盤查'!AD19&lt;&gt;"",ROUND('3-定量盤查'!AD19,4),"")</f>
        <v>0</v>
      </c>
      <c r="M20" s="8">
        <f>IF(K20="系統未選擇","系統未選擇",IF(K20&lt;10,"1",IF(19&gt;K20,"2",IF(K20&gt;=27,"3","-"))))</f>
        <v>0</v>
      </c>
      <c r="N20" s="8">
        <f>IF(K20="系統未選擇","系統未選擇",IF(L20="","",ROUND(K20*L20,2)))</f>
        <v>0</v>
      </c>
    </row>
    <row r="21" spans="2:14">
      <c r="B21" s="8">
        <f>IF('2-定性盤查'!A21&lt;&gt;"",'2-定性盤查'!A21,"")</f>
        <v>0</v>
      </c>
      <c r="C21" s="8">
        <f>IF('2-定性盤查'!C21&lt;&gt;"",'2-定性盤查'!C21,"")</f>
        <v>0</v>
      </c>
      <c r="D21" s="8">
        <f>IF('2-定性盤查'!D21&lt;&gt;"",'2-定性盤查'!D21,"")</f>
        <v>0</v>
      </c>
      <c r="E21" s="9"/>
      <c r="F21" s="8">
        <f>IF(E21&lt;&gt;"",IF(E21="連續量測",1,IF(E21="定期(間歇)量測",2,IF(E21="財務會計推估",3,IF(E21="自行評估",3,"0")))),"")</f>
        <v>0</v>
      </c>
      <c r="G21" s="9"/>
      <c r="H21" s="8">
        <f>IF(G21&lt;&gt;"",IF(G21="(1) 有進行外部校正或有多組數據茲佐證者",1,IF(G21="(2) 有進行內部校正或經過會計簽證等証明者",2,IF(G21="(3) 未進行儀器校正或未進行紀錄彙整者",3,"0"))),"")</f>
        <v>0</v>
      </c>
      <c r="I21" s="9"/>
      <c r="J21" s="8">
        <f>IF(I21="1 自廠發展係數/質量平衡所得係數",1,IF(I21="2 同製程/設備經驗係數",1,IF(I21="3 製造廠提供係數",2,IF(I21="4 區域排放係數",2,IF(I21="5 國家排放係數",3,IF(I21="6 國際排放係數",3,""))))))</f>
        <v>0</v>
      </c>
      <c r="K21" s="8">
        <f>IF(OR(F21="", H21="", J21=""), "系統未選擇", F21*H21*J21)</f>
        <v>0</v>
      </c>
      <c r="L21" s="8">
        <f>IF('3-定量盤查'!AD20&lt;&gt;"",ROUND('3-定量盤查'!AD20,4),"")</f>
        <v>0</v>
      </c>
      <c r="M21" s="8">
        <f>IF(K21="系統未選擇","系統未選擇",IF(K21&lt;10,"1",IF(19&gt;K21,"2",IF(K21&gt;=27,"3","-"))))</f>
        <v>0</v>
      </c>
      <c r="N21" s="8">
        <f>IF(K21="系統未選擇","系統未選擇",IF(L21="","",ROUND(K21*L21,2)))</f>
        <v>0</v>
      </c>
    </row>
    <row r="22" spans="2:14">
      <c r="B22" s="8">
        <f>IF('2-定性盤查'!A22&lt;&gt;"",'2-定性盤查'!A22,"")</f>
        <v>0</v>
      </c>
      <c r="C22" s="8">
        <f>IF('2-定性盤查'!C22&lt;&gt;"",'2-定性盤查'!C22,"")</f>
        <v>0</v>
      </c>
      <c r="D22" s="8">
        <f>IF('2-定性盤查'!D22&lt;&gt;"",'2-定性盤查'!D22,"")</f>
        <v>0</v>
      </c>
      <c r="E22" s="9" t="s">
        <v>561</v>
      </c>
      <c r="F22" s="8">
        <f>IF(E22&lt;&gt;"",IF(E22="連續量測",1,IF(E22="定期(間歇)量測",2,IF(E22="財務會計推估",3,IF(E22="自行評估",3,"0")))),"")</f>
        <v>0</v>
      </c>
      <c r="G22" s="9" t="s">
        <v>500</v>
      </c>
      <c r="H22" s="8">
        <f>IF(G22&lt;&gt;"",IF(G22="(1) 有進行外部校正或有多組數據茲佐證者",1,IF(G22="(2) 有進行內部校正或經過會計簽證等証明者",2,IF(G22="(3) 未進行儀器校正或未進行紀錄彙整者",3,"0"))),"")</f>
        <v>0</v>
      </c>
      <c r="I22" s="9" t="s">
        <v>562</v>
      </c>
      <c r="J22" s="8">
        <f>IF(I22="1 自廠發展係數/質量平衡所得係數",1,IF(I22="2 同製程/設備經驗係數",1,IF(I22="3 製造廠提供係數",2,IF(I22="4 區域排放係數",2,IF(I22="5 國家排放係數",3,IF(I22="6 國際排放係數",3,""))))))</f>
        <v>0</v>
      </c>
      <c r="K22" s="8">
        <f>IF(OR(F22="", H22="", J22=""), "系統未選擇", F22*H22*J22)</f>
        <v>0</v>
      </c>
      <c r="L22" s="8">
        <f>IF('3-定量盤查'!AD21&lt;&gt;"",ROUND('3-定量盤查'!AD21,4),"")</f>
        <v>0</v>
      </c>
      <c r="M22" s="8">
        <f>IF(K22="系統未選擇","系統未選擇",IF(K22&lt;10,"1",IF(19&gt;K22,"2",IF(K22&gt;=27,"3","-"))))</f>
        <v>0</v>
      </c>
      <c r="N22" s="8">
        <f>IF(K22="系統未選擇","系統未選擇",IF(L22="","",ROUND(K22*L22,2)))</f>
        <v>0</v>
      </c>
    </row>
    <row r="23" spans="2:14">
      <c r="B23" s="8">
        <f>IF('2-定性盤查'!A23&lt;&gt;"",'2-定性盤查'!A23,"")</f>
        <v>0</v>
      </c>
      <c r="C23" s="8">
        <f>IF('2-定性盤查'!C23&lt;&gt;"",'2-定性盤查'!C23,"")</f>
        <v>0</v>
      </c>
      <c r="D23" s="8">
        <f>IF('2-定性盤查'!D23&lt;&gt;"",'2-定性盤查'!D23,"")</f>
        <v>0</v>
      </c>
      <c r="E23" s="9"/>
      <c r="F23" s="8">
        <f>IF(E23&lt;&gt;"",IF(E23="連續量測",1,IF(E23="定期(間歇)量測",2,IF(E23="財務會計推估",3,IF(E23="自行評估",3,"0")))),"")</f>
        <v>0</v>
      </c>
      <c r="G23" s="9"/>
      <c r="H23" s="8">
        <f>IF(G23&lt;&gt;"",IF(G23="(1) 有進行外部校正或有多組數據茲佐證者",1,IF(G23="(2) 有進行內部校正或經過會計簽證等証明者",2,IF(G23="(3) 未進行儀器校正或未進行紀錄彙整者",3,"0"))),"")</f>
        <v>0</v>
      </c>
      <c r="I23" s="9"/>
      <c r="J23" s="8">
        <f>IF(I23="1 自廠發展係數/質量平衡所得係數",1,IF(I23="2 同製程/設備經驗係數",1,IF(I23="3 製造廠提供係數",2,IF(I23="4 區域排放係數",2,IF(I23="5 國家排放係數",3,IF(I23="6 國際排放係數",3,""))))))</f>
        <v>0</v>
      </c>
      <c r="K23" s="8">
        <f>IF(OR(F23="", H23="", J23=""), "系統未選擇", F23*H23*J23)</f>
        <v>0</v>
      </c>
      <c r="L23" s="8">
        <f>IF('3-定量盤查'!AD22&lt;&gt;"",ROUND('3-定量盤查'!AD22,4),"")</f>
        <v>0</v>
      </c>
      <c r="M23" s="8">
        <f>IF(K23="系統未選擇","系統未選擇",IF(K23&lt;10,"1",IF(19&gt;K23,"2",IF(K23&gt;=27,"3","-"))))</f>
        <v>0</v>
      </c>
      <c r="N23" s="8">
        <f>IF(K23="系統未選擇","系統未選擇",IF(L23="","",ROUND(K23*L23,2)))</f>
        <v>0</v>
      </c>
    </row>
    <row r="24" spans="2:14">
      <c r="B24" s="8">
        <f>IF('2-定性盤查'!A24&lt;&gt;"",'2-定性盤查'!A24,"")</f>
        <v>0</v>
      </c>
      <c r="C24" s="8">
        <f>IF('2-定性盤查'!C24&lt;&gt;"",'2-定性盤查'!C24,"")</f>
        <v>0</v>
      </c>
      <c r="D24" s="8">
        <f>IF('2-定性盤查'!D24&lt;&gt;"",'2-定性盤查'!D24,"")</f>
        <v>0</v>
      </c>
      <c r="E24" s="9"/>
      <c r="F24" s="8">
        <f>IF(E24&lt;&gt;"",IF(E24="連續量測",1,IF(E24="定期(間歇)量測",2,IF(E24="財務會計推估",3,IF(E24="自行評估",3,"0")))),"")</f>
        <v>0</v>
      </c>
      <c r="G24" s="9"/>
      <c r="H24" s="8">
        <f>IF(G24&lt;&gt;"",IF(G24="(1) 有進行外部校正或有多組數據茲佐證者",1,IF(G24="(2) 有進行內部校正或經過會計簽證等証明者",2,IF(G24="(3) 未進行儀器校正或未進行紀錄彙整者",3,"0"))),"")</f>
        <v>0</v>
      </c>
      <c r="I24" s="9"/>
      <c r="J24" s="8">
        <f>IF(I24="1 自廠發展係數/質量平衡所得係數",1,IF(I24="2 同製程/設備經驗係數",1,IF(I24="3 製造廠提供係數",2,IF(I24="4 區域排放係數",2,IF(I24="5 國家排放係數",3,IF(I24="6 國際排放係數",3,""))))))</f>
        <v>0</v>
      </c>
      <c r="K24" s="8">
        <f>IF(OR(F24="", H24="", J24=""), "系統未選擇", F24*H24*J24)</f>
        <v>0</v>
      </c>
      <c r="L24" s="8">
        <f>IF('3-定量盤查'!AD23&lt;&gt;"",ROUND('3-定量盤查'!AD23,4),"")</f>
        <v>0</v>
      </c>
      <c r="M24" s="8">
        <f>IF(K24="系統未選擇","系統未選擇",IF(K24&lt;10,"1",IF(19&gt;K24,"2",IF(K24&gt;=27,"3","-"))))</f>
        <v>0</v>
      </c>
      <c r="N24" s="8">
        <f>IF(K24="系統未選擇","系統未選擇",IF(L24="","",ROUND(K24*L24,2)))</f>
        <v>0</v>
      </c>
    </row>
    <row r="25" spans="2:14">
      <c r="B25" s="8">
        <f>IF('2-定性盤查'!A25&lt;&gt;"",'2-定性盤查'!A25,"")</f>
        <v>0</v>
      </c>
      <c r="C25" s="8">
        <f>IF('2-定性盤查'!C25&lt;&gt;"",'2-定性盤查'!C25,"")</f>
        <v>0</v>
      </c>
      <c r="D25" s="8">
        <f>IF('2-定性盤查'!D25&lt;&gt;"",'2-定性盤查'!D25,"")</f>
        <v>0</v>
      </c>
      <c r="E25" s="9"/>
      <c r="F25" s="8">
        <f>IF(E25&lt;&gt;"",IF(E25="連續量測",1,IF(E25="定期(間歇)量測",2,IF(E25="財務會計推估",3,IF(E25="自行評估",3,"0")))),"")</f>
        <v>0</v>
      </c>
      <c r="G25" s="9"/>
      <c r="H25" s="8">
        <f>IF(G25&lt;&gt;"",IF(G25="(1) 有進行外部校正或有多組數據茲佐證者",1,IF(G25="(2) 有進行內部校正或經過會計簽證等証明者",2,IF(G25="(3) 未進行儀器校正或未進行紀錄彙整者",3,"0"))),"")</f>
        <v>0</v>
      </c>
      <c r="I25" s="9"/>
      <c r="J25" s="8">
        <f>IF(I25="1 自廠發展係數/質量平衡所得係數",1,IF(I25="2 同製程/設備經驗係數",1,IF(I25="3 製造廠提供係數",2,IF(I25="4 區域排放係數",2,IF(I25="5 國家排放係數",3,IF(I25="6 國際排放係數",3,""))))))</f>
        <v>0</v>
      </c>
      <c r="K25" s="8">
        <f>IF(OR(F25="", H25="", J25=""), "系統未選擇", F25*H25*J25)</f>
        <v>0</v>
      </c>
      <c r="L25" s="8">
        <f>IF('3-定量盤查'!AD24&lt;&gt;"",ROUND('3-定量盤查'!AD24,4),"")</f>
        <v>0</v>
      </c>
      <c r="M25" s="8">
        <f>IF(K25="系統未選擇","系統未選擇",IF(K25&lt;10,"1",IF(19&gt;K25,"2",IF(K25&gt;=27,"3","-"))))</f>
        <v>0</v>
      </c>
      <c r="N25" s="8">
        <f>IF(K25="系統未選擇","系統未選擇",IF(L25="","",ROUND(K25*L25,2)))</f>
        <v>0</v>
      </c>
    </row>
    <row r="26" spans="2:14">
      <c r="B26" s="8">
        <f>IF('2-定性盤查'!A26&lt;&gt;"",'2-定性盤查'!A26,"")</f>
        <v>0</v>
      </c>
      <c r="C26" s="8">
        <f>IF('2-定性盤查'!C26&lt;&gt;"",'2-定性盤查'!C26,"")</f>
        <v>0</v>
      </c>
      <c r="D26" s="8">
        <f>IF('2-定性盤查'!D26&lt;&gt;"",'2-定性盤查'!D26,"")</f>
        <v>0</v>
      </c>
      <c r="E26" s="9"/>
      <c r="F26" s="8">
        <f>IF(E26&lt;&gt;"",IF(E26="連續量測",1,IF(E26="定期(間歇)量測",2,IF(E26="財務會計推估",3,IF(E26="自行評估",3,"0")))),"")</f>
        <v>0</v>
      </c>
      <c r="G26" s="9"/>
      <c r="H26" s="8">
        <f>IF(G26&lt;&gt;"",IF(G26="(1) 有進行外部校正或有多組數據茲佐證者",1,IF(G26="(2) 有進行內部校正或經過會計簽證等証明者",2,IF(G26="(3) 未進行儀器校正或未進行紀錄彙整者",3,"0"))),"")</f>
        <v>0</v>
      </c>
      <c r="I26" s="9"/>
      <c r="J26" s="8">
        <f>IF(I26="1 自廠發展係數/質量平衡所得係數",1,IF(I26="2 同製程/設備經驗係數",1,IF(I26="3 製造廠提供係數",2,IF(I26="4 區域排放係數",2,IF(I26="5 國家排放係數",3,IF(I26="6 國際排放係數",3,""))))))</f>
        <v>0</v>
      </c>
      <c r="K26" s="8">
        <f>IF(OR(F26="", H26="", J26=""), "系統未選擇", F26*H26*J26)</f>
        <v>0</v>
      </c>
      <c r="L26" s="8">
        <f>IF('3-定量盤查'!AD25&lt;&gt;"",ROUND('3-定量盤查'!AD25,4),"")</f>
        <v>0</v>
      </c>
      <c r="M26" s="8">
        <f>IF(K26="系統未選擇","系統未選擇",IF(K26&lt;10,"1",IF(19&gt;K26,"2",IF(K26&gt;=27,"3","-"))))</f>
        <v>0</v>
      </c>
      <c r="N26" s="8">
        <f>IF(K26="系統未選擇","系統未選擇",IF(L26="","",ROUND(K26*L26,2)))</f>
        <v>0</v>
      </c>
    </row>
    <row r="27" spans="2:14">
      <c r="B27" s="8">
        <f>IF('2-定性盤查'!A27&lt;&gt;"",'2-定性盤查'!A27,"")</f>
        <v>0</v>
      </c>
      <c r="C27" s="8">
        <f>IF('2-定性盤查'!C27&lt;&gt;"",'2-定性盤查'!C27,"")</f>
        <v>0</v>
      </c>
      <c r="D27" s="8">
        <f>IF('2-定性盤查'!D27&lt;&gt;"",'2-定性盤查'!D27,"")</f>
        <v>0</v>
      </c>
      <c r="E27" s="9"/>
      <c r="F27" s="8">
        <f>IF(E27&lt;&gt;"",IF(E27="連續量測",1,IF(E27="定期(間歇)量測",2,IF(E27="財務會計推估",3,IF(E27="自行評估",3,"0")))),"")</f>
        <v>0</v>
      </c>
      <c r="G27" s="9"/>
      <c r="H27" s="8">
        <f>IF(G27&lt;&gt;"",IF(G27="(1) 有進行外部校正或有多組數據茲佐證者",1,IF(G27="(2) 有進行內部校正或經過會計簽證等証明者",2,IF(G27="(3) 未進行儀器校正或未進行紀錄彙整者",3,"0"))),"")</f>
        <v>0</v>
      </c>
      <c r="I27" s="9"/>
      <c r="J27" s="8">
        <f>IF(I27="1 自廠發展係數/質量平衡所得係數",1,IF(I27="2 同製程/設備經驗係數",1,IF(I27="3 製造廠提供係數",2,IF(I27="4 區域排放係數",2,IF(I27="5 國家排放係數",3,IF(I27="6 國際排放係數",3,""))))))</f>
        <v>0</v>
      </c>
      <c r="K27" s="8">
        <f>IF(OR(F27="", H27="", J27=""), "系統未選擇", F27*H27*J27)</f>
        <v>0</v>
      </c>
      <c r="L27" s="8">
        <f>IF('3-定量盤查'!AD26&lt;&gt;"",ROUND('3-定量盤查'!AD26,4),"")</f>
        <v>0</v>
      </c>
      <c r="M27" s="8">
        <f>IF(K27="系統未選擇","系統未選擇",IF(K27&lt;10,"1",IF(19&gt;K27,"2",IF(K27&gt;=27,"3","-"))))</f>
        <v>0</v>
      </c>
      <c r="N27" s="8">
        <f>IF(K27="系統未選擇","系統未選擇",IF(L27="","",ROUND(K27*L27,2)))</f>
        <v>0</v>
      </c>
    </row>
    <row r="28" spans="2:14">
      <c r="B28" s="8">
        <f>IF('2-定性盤查'!A28&lt;&gt;"",'2-定性盤查'!A28,"")</f>
        <v>0</v>
      </c>
      <c r="C28" s="8">
        <f>IF('2-定性盤查'!C28&lt;&gt;"",'2-定性盤查'!C28,"")</f>
        <v>0</v>
      </c>
      <c r="D28" s="8">
        <f>IF('2-定性盤查'!D28&lt;&gt;"",'2-定性盤查'!D28,"")</f>
        <v>0</v>
      </c>
      <c r="E28" s="9"/>
      <c r="F28" s="8">
        <f>IF(E28&lt;&gt;"",IF(E28="連續量測",1,IF(E28="定期(間歇)量測",2,IF(E28="財務會計推估",3,IF(E28="自行評估",3,"0")))),"")</f>
        <v>0</v>
      </c>
      <c r="G28" s="9"/>
      <c r="H28" s="8">
        <f>IF(G28&lt;&gt;"",IF(G28="(1) 有進行外部校正或有多組數據茲佐證者",1,IF(G28="(2) 有進行內部校正或經過會計簽證等証明者",2,IF(G28="(3) 未進行儀器校正或未進行紀錄彙整者",3,"0"))),"")</f>
        <v>0</v>
      </c>
      <c r="I28" s="9"/>
      <c r="J28" s="8">
        <f>IF(I28="1 自廠發展係數/質量平衡所得係數",1,IF(I28="2 同製程/設備經驗係數",1,IF(I28="3 製造廠提供係數",2,IF(I28="4 區域排放係數",2,IF(I28="5 國家排放係數",3,IF(I28="6 國際排放係數",3,""))))))</f>
        <v>0</v>
      </c>
      <c r="K28" s="8">
        <f>IF(OR(F28="", H28="", J28=""), "系統未選擇", F28*H28*J28)</f>
        <v>0</v>
      </c>
      <c r="L28" s="8">
        <f>IF('3-定量盤查'!AD27&lt;&gt;"",ROUND('3-定量盤查'!AD27,4),"")</f>
        <v>0</v>
      </c>
      <c r="M28" s="8">
        <f>IF(K28="系統未選擇","系統未選擇",IF(K28&lt;10,"1",IF(19&gt;K28,"2",IF(K28&gt;=27,"3","-"))))</f>
        <v>0</v>
      </c>
      <c r="N28" s="8">
        <f>IF(K28="系統未選擇","系統未選擇",IF(L28="","",ROUND(K28*L28,2)))</f>
        <v>0</v>
      </c>
    </row>
    <row r="29" spans="2:14">
      <c r="B29" s="8">
        <f>IF('2-定性盤查'!A29&lt;&gt;"",'2-定性盤查'!A29,"")</f>
        <v>0</v>
      </c>
      <c r="C29" s="8">
        <f>IF('2-定性盤查'!C29&lt;&gt;"",'2-定性盤查'!C29,"")</f>
        <v>0</v>
      </c>
      <c r="D29" s="8">
        <f>IF('2-定性盤查'!D29&lt;&gt;"",'2-定性盤查'!D29,"")</f>
        <v>0</v>
      </c>
      <c r="E29" s="9"/>
      <c r="F29" s="8">
        <f>IF(E29&lt;&gt;"",IF(E29="連續量測",1,IF(E29="定期(間歇)量測",2,IF(E29="財務會計推估",3,IF(E29="自行評估",3,"0")))),"")</f>
        <v>0</v>
      </c>
      <c r="G29" s="9"/>
      <c r="H29" s="8">
        <f>IF(G29&lt;&gt;"",IF(G29="(1) 有進行外部校正或有多組數據茲佐證者",1,IF(G29="(2) 有進行內部校正或經過會計簽證等証明者",2,IF(G29="(3) 未進行儀器校正或未進行紀錄彙整者",3,"0"))),"")</f>
        <v>0</v>
      </c>
      <c r="I29" s="9"/>
      <c r="J29" s="8">
        <f>IF(I29="1 自廠發展係數/質量平衡所得係數",1,IF(I29="2 同製程/設備經驗係數",1,IF(I29="3 製造廠提供係數",2,IF(I29="4 區域排放係數",2,IF(I29="5 國家排放係數",3,IF(I29="6 國際排放係數",3,""))))))</f>
        <v>0</v>
      </c>
      <c r="K29" s="8">
        <f>IF(OR(F29="", H29="", J29=""), "系統未選擇", F29*H29*J29)</f>
        <v>0</v>
      </c>
      <c r="L29" s="8">
        <f>IF('3-定量盤查'!AD28&lt;&gt;"",ROUND('3-定量盤查'!AD28,4),"")</f>
        <v>0</v>
      </c>
      <c r="M29" s="8">
        <f>IF(K29="系統未選擇","系統未選擇",IF(K29&lt;10,"1",IF(19&gt;K29,"2",IF(K29&gt;=27,"3","-"))))</f>
        <v>0</v>
      </c>
      <c r="N29" s="8">
        <f>IF(K29="系統未選擇","系統未選擇",IF(L29="","",ROUND(K29*L29,2)))</f>
        <v>0</v>
      </c>
    </row>
    <row r="30" spans="2:14">
      <c r="B30" s="8">
        <f>IF('2-定性盤查'!A30&lt;&gt;"",'2-定性盤查'!A30,"")</f>
        <v>0</v>
      </c>
      <c r="C30" s="8">
        <f>IF('2-定性盤查'!C30&lt;&gt;"",'2-定性盤查'!C30,"")</f>
        <v>0</v>
      </c>
      <c r="D30" s="8">
        <f>IF('2-定性盤查'!D30&lt;&gt;"",'2-定性盤查'!D30,"")</f>
        <v>0</v>
      </c>
      <c r="E30" s="9"/>
      <c r="F30" s="8">
        <f>IF(E30&lt;&gt;"",IF(E30="連續量測",1,IF(E30="定期(間歇)量測",2,IF(E30="財務會計推估",3,IF(E30="自行評估",3,"0")))),"")</f>
        <v>0</v>
      </c>
      <c r="G30" s="9"/>
      <c r="H30" s="8">
        <f>IF(G30&lt;&gt;"",IF(G30="(1) 有進行外部校正或有多組數據茲佐證者",1,IF(G30="(2) 有進行內部校正或經過會計簽證等証明者",2,IF(G30="(3) 未進行儀器校正或未進行紀錄彙整者",3,"0"))),"")</f>
        <v>0</v>
      </c>
      <c r="I30" s="9"/>
      <c r="J30" s="8">
        <f>IF(I30="1 自廠發展係數/質量平衡所得係數",1,IF(I30="2 同製程/設備經驗係數",1,IF(I30="3 製造廠提供係數",2,IF(I30="4 區域排放係數",2,IF(I30="5 國家排放係數",3,IF(I30="6 國際排放係數",3,""))))))</f>
        <v>0</v>
      </c>
      <c r="K30" s="8">
        <f>IF(OR(F30="", H30="", J30=""), "系統未選擇", F30*H30*J30)</f>
        <v>0</v>
      </c>
      <c r="L30" s="8">
        <f>IF('3-定量盤查'!AD29&lt;&gt;"",ROUND('3-定量盤查'!AD29,4),"")</f>
        <v>0</v>
      </c>
      <c r="M30" s="8">
        <f>IF(K30="系統未選擇","系統未選擇",IF(K30&lt;10,"1",IF(19&gt;K30,"2",IF(K30&gt;=27,"3","-"))))</f>
        <v>0</v>
      </c>
      <c r="N30" s="8">
        <f>IF(K30="系統未選擇","系統未選擇",IF(L30="","",ROUND(K30*L30,2)))</f>
        <v>0</v>
      </c>
    </row>
    <row r="31" spans="2:14">
      <c r="B31" s="8">
        <f>IF('2-定性盤查'!A31&lt;&gt;"",'2-定性盤查'!A31,"")</f>
        <v>0</v>
      </c>
      <c r="C31" s="8">
        <f>IF('2-定性盤查'!C31&lt;&gt;"",'2-定性盤查'!C31,"")</f>
        <v>0</v>
      </c>
      <c r="D31" s="8">
        <f>IF('2-定性盤查'!D31&lt;&gt;"",'2-定性盤查'!D31,"")</f>
        <v>0</v>
      </c>
      <c r="E31" s="9"/>
      <c r="F31" s="8">
        <f>IF(E31&lt;&gt;"",IF(E31="連續量測",1,IF(E31="定期(間歇)量測",2,IF(E31="財務會計推估",3,IF(E31="自行評估",3,"0")))),"")</f>
        <v>0</v>
      </c>
      <c r="G31" s="9"/>
      <c r="H31" s="8">
        <f>IF(G31&lt;&gt;"",IF(G31="(1) 有進行外部校正或有多組數據茲佐證者",1,IF(G31="(2) 有進行內部校正或經過會計簽證等証明者",2,IF(G31="(3) 未進行儀器校正或未進行紀錄彙整者",3,"0"))),"")</f>
        <v>0</v>
      </c>
      <c r="I31" s="9"/>
      <c r="J31" s="8">
        <f>IF(I31="1 自廠發展係數/質量平衡所得係數",1,IF(I31="2 同製程/設備經驗係數",1,IF(I31="3 製造廠提供係數",2,IF(I31="4 區域排放係數",2,IF(I31="5 國家排放係數",3,IF(I31="6 國際排放係數",3,""))))))</f>
        <v>0</v>
      </c>
      <c r="K31" s="8">
        <f>IF(OR(F31="", H31="", J31=""), "系統未選擇", F31*H31*J31)</f>
        <v>0</v>
      </c>
      <c r="L31" s="8">
        <f>IF('3-定量盤查'!AD30&lt;&gt;"",ROUND('3-定量盤查'!AD30,4),"")</f>
        <v>0</v>
      </c>
      <c r="M31" s="8">
        <f>IF(K31="系統未選擇","系統未選擇",IF(K31&lt;10,"1",IF(19&gt;K31,"2",IF(K31&gt;=27,"3","-"))))</f>
        <v>0</v>
      </c>
      <c r="N31" s="8">
        <f>IF(K31="系統未選擇","系統未選擇",IF(L31="","",ROUND(K31*L31,2)))</f>
        <v>0</v>
      </c>
    </row>
    <row r="32" spans="2:14">
      <c r="B32" s="8">
        <f>IF('2-定性盤查'!A32&lt;&gt;"",'2-定性盤查'!A32,"")</f>
        <v>0</v>
      </c>
      <c r="C32" s="8">
        <f>IF('2-定性盤查'!C32&lt;&gt;"",'2-定性盤查'!C32,"")</f>
        <v>0</v>
      </c>
      <c r="D32" s="8">
        <f>IF('2-定性盤查'!D32&lt;&gt;"",'2-定性盤查'!D32,"")</f>
        <v>0</v>
      </c>
      <c r="E32" s="9"/>
      <c r="F32" s="8">
        <f>IF(E32&lt;&gt;"",IF(E32="連續量測",1,IF(E32="定期(間歇)量測",2,IF(E32="財務會計推估",3,IF(E32="自行評估",3,"0")))),"")</f>
        <v>0</v>
      </c>
      <c r="G32" s="9"/>
      <c r="H32" s="8">
        <f>IF(G32&lt;&gt;"",IF(G32="(1) 有進行外部校正或有多組數據茲佐證者",1,IF(G32="(2) 有進行內部校正或經過會計簽證等証明者",2,IF(G32="(3) 未進行儀器校正或未進行紀錄彙整者",3,"0"))),"")</f>
        <v>0</v>
      </c>
      <c r="I32" s="9"/>
      <c r="J32" s="8">
        <f>IF(I32="1 自廠發展係數/質量平衡所得係數",1,IF(I32="2 同製程/設備經驗係數",1,IF(I32="3 製造廠提供係數",2,IF(I32="4 區域排放係數",2,IF(I32="5 國家排放係數",3,IF(I32="6 國際排放係數",3,""))))))</f>
        <v>0</v>
      </c>
      <c r="K32" s="8">
        <f>IF(OR(F32="", H32="", J32=""), "系統未選擇", F32*H32*J32)</f>
        <v>0</v>
      </c>
      <c r="L32" s="8">
        <f>IF('3-定量盤查'!AD31&lt;&gt;"",ROUND('3-定量盤查'!AD31,4),"")</f>
        <v>0</v>
      </c>
      <c r="M32" s="8">
        <f>IF(K32="系統未選擇","系統未選擇",IF(K32&lt;10,"1",IF(19&gt;K32,"2",IF(K32&gt;=27,"3","-"))))</f>
        <v>0</v>
      </c>
      <c r="N32" s="8">
        <f>IF(K32="系統未選擇","系統未選擇",IF(L32="","",ROUND(K32*L32,2)))</f>
        <v>0</v>
      </c>
    </row>
    <row r="33" spans="2:14">
      <c r="B33" s="8">
        <f>IF('2-定性盤查'!A33&lt;&gt;"",'2-定性盤查'!A33,"")</f>
        <v>0</v>
      </c>
      <c r="C33" s="8">
        <f>IF('2-定性盤查'!C33&lt;&gt;"",'2-定性盤查'!C33,"")</f>
        <v>0</v>
      </c>
      <c r="D33" s="8">
        <f>IF('2-定性盤查'!D33&lt;&gt;"",'2-定性盤查'!D33,"")</f>
        <v>0</v>
      </c>
      <c r="E33" s="9"/>
      <c r="F33" s="8">
        <f>IF(E33&lt;&gt;"",IF(E33="連續量測",1,IF(E33="定期(間歇)量測",2,IF(E33="財務會計推估",3,IF(E33="自行評估",3,"0")))),"")</f>
        <v>0</v>
      </c>
      <c r="G33" s="9"/>
      <c r="H33" s="8">
        <f>IF(G33&lt;&gt;"",IF(G33="(1) 有進行外部校正或有多組數據茲佐證者",1,IF(G33="(2) 有進行內部校正或經過會計簽證等証明者",2,IF(G33="(3) 未進行儀器校正或未進行紀錄彙整者",3,"0"))),"")</f>
        <v>0</v>
      </c>
      <c r="I33" s="9"/>
      <c r="J33" s="8">
        <f>IF(I33="1 自廠發展係數/質量平衡所得係數",1,IF(I33="2 同製程/設備經驗係數",1,IF(I33="3 製造廠提供係數",2,IF(I33="4 區域排放係數",2,IF(I33="5 國家排放係數",3,IF(I33="6 國際排放係數",3,""))))))</f>
        <v>0</v>
      </c>
      <c r="K33" s="8">
        <f>IF(OR(F33="", H33="", J33=""), "系統未選擇", F33*H33*J33)</f>
        <v>0</v>
      </c>
      <c r="L33" s="8">
        <f>IF('3-定量盤查'!AD32&lt;&gt;"",ROUND('3-定量盤查'!AD32,4),"")</f>
        <v>0</v>
      </c>
      <c r="M33" s="8">
        <f>IF(K33="系統未選擇","系統未選擇",IF(K33&lt;10,"1",IF(19&gt;K33,"2",IF(K33&gt;=27,"3","-"))))</f>
        <v>0</v>
      </c>
      <c r="N33" s="8">
        <f>IF(K33="系統未選擇","系統未選擇",IF(L33="","",ROUND(K33*L33,2)))</f>
        <v>0</v>
      </c>
    </row>
    <row r="34" spans="2:14">
      <c r="B34" s="8">
        <f>IF('2-定性盤查'!A34&lt;&gt;"",'2-定性盤查'!A34,"")</f>
        <v>0</v>
      </c>
      <c r="C34" s="8">
        <f>IF('2-定性盤查'!C34&lt;&gt;"",'2-定性盤查'!C34,"")</f>
        <v>0</v>
      </c>
      <c r="D34" s="8">
        <f>IF('2-定性盤查'!D34&lt;&gt;"",'2-定性盤查'!D34,"")</f>
        <v>0</v>
      </c>
      <c r="E34" s="9"/>
      <c r="F34" s="8">
        <f>IF(E34&lt;&gt;"",IF(E34="連續量測",1,IF(E34="定期(間歇)量測",2,IF(E34="財務會計推估",3,IF(E34="自行評估",3,"0")))),"")</f>
        <v>0</v>
      </c>
      <c r="G34" s="9"/>
      <c r="H34" s="8">
        <f>IF(G34&lt;&gt;"",IF(G34="(1) 有進行外部校正或有多組數據茲佐證者",1,IF(G34="(2) 有進行內部校正或經過會計簽證等証明者",2,IF(G34="(3) 未進行儀器校正或未進行紀錄彙整者",3,"0"))),"")</f>
        <v>0</v>
      </c>
      <c r="I34" s="9"/>
      <c r="J34" s="8">
        <f>IF(I34="1 自廠發展係數/質量平衡所得係數",1,IF(I34="2 同製程/設備經驗係數",1,IF(I34="3 製造廠提供係數",2,IF(I34="4 區域排放係數",2,IF(I34="5 國家排放係數",3,IF(I34="6 國際排放係數",3,""))))))</f>
        <v>0</v>
      </c>
      <c r="K34" s="8">
        <f>IF(OR(F34="", H34="", J34=""), "系統未選擇", F34*H34*J34)</f>
        <v>0</v>
      </c>
      <c r="L34" s="8">
        <f>IF('3-定量盤查'!AD33&lt;&gt;"",ROUND('3-定量盤查'!AD33,4),"")</f>
        <v>0</v>
      </c>
      <c r="M34" s="8">
        <f>IF(K34="系統未選擇","系統未選擇",IF(K34&lt;10,"1",IF(19&gt;K34,"2",IF(K34&gt;=27,"3","-"))))</f>
        <v>0</v>
      </c>
      <c r="N34" s="8">
        <f>IF(K34="系統未選擇","系統未選擇",IF(L34="","",ROUND(K34*L34,2)))</f>
        <v>0</v>
      </c>
    </row>
    <row r="35" spans="2:14">
      <c r="B35" s="8">
        <f>IF('2-定性盤查'!A35&lt;&gt;"",'2-定性盤查'!A35,"")</f>
        <v>0</v>
      </c>
      <c r="C35" s="8">
        <f>IF('2-定性盤查'!C35&lt;&gt;"",'2-定性盤查'!C35,"")</f>
        <v>0</v>
      </c>
      <c r="D35" s="8">
        <f>IF('2-定性盤查'!D35&lt;&gt;"",'2-定性盤查'!D35,"")</f>
        <v>0</v>
      </c>
      <c r="E35" s="9"/>
      <c r="F35" s="8">
        <f>IF(E35&lt;&gt;"",IF(E35="連續量測",1,IF(E35="定期(間歇)量測",2,IF(E35="財務會計推估",3,IF(E35="自行評估",3,"0")))),"")</f>
        <v>0</v>
      </c>
      <c r="G35" s="9"/>
      <c r="H35" s="8">
        <f>IF(G35&lt;&gt;"",IF(G35="(1) 有進行外部校正或有多組數據茲佐證者",1,IF(G35="(2) 有進行內部校正或經過會計簽證等証明者",2,IF(G35="(3) 未進行儀器校正或未進行紀錄彙整者",3,"0"))),"")</f>
        <v>0</v>
      </c>
      <c r="I35" s="9"/>
      <c r="J35" s="8">
        <f>IF(I35="1 自廠發展係數/質量平衡所得係數",1,IF(I35="2 同製程/設備經驗係數",1,IF(I35="3 製造廠提供係數",2,IF(I35="4 區域排放係數",2,IF(I35="5 國家排放係數",3,IF(I35="6 國際排放係數",3,""))))))</f>
        <v>0</v>
      </c>
      <c r="K35" s="8">
        <f>IF(OR(F35="", H35="", J35=""), "系統未選擇", F35*H35*J35)</f>
        <v>0</v>
      </c>
      <c r="L35" s="8">
        <f>IF('3-定量盤查'!AD34&lt;&gt;"",ROUND('3-定量盤查'!AD34,4),"")</f>
        <v>0</v>
      </c>
      <c r="M35" s="8">
        <f>IF(K35="系統未選擇","系統未選擇",IF(K35&lt;10,"1",IF(19&gt;K35,"2",IF(K35&gt;=27,"3","-"))))</f>
        <v>0</v>
      </c>
      <c r="N35" s="8">
        <f>IF(K35="系統未選擇","系統未選擇",IF(L35="","",ROUND(K35*L35,2)))</f>
        <v>0</v>
      </c>
    </row>
    <row r="36" spans="2:14">
      <c r="B36" s="8">
        <f>IF('2-定性盤查'!A36&lt;&gt;"",'2-定性盤查'!A36,"")</f>
        <v>0</v>
      </c>
      <c r="C36" s="8">
        <f>IF('2-定性盤查'!C36&lt;&gt;"",'2-定性盤查'!C36,"")</f>
        <v>0</v>
      </c>
      <c r="D36" s="8">
        <f>IF('2-定性盤查'!D36&lt;&gt;"",'2-定性盤查'!D36,"")</f>
        <v>0</v>
      </c>
      <c r="E36" s="9"/>
      <c r="F36" s="8">
        <f>IF(E36&lt;&gt;"",IF(E36="連續量測",1,IF(E36="定期(間歇)量測",2,IF(E36="財務會計推估",3,IF(E36="自行評估",3,"0")))),"")</f>
        <v>0</v>
      </c>
      <c r="G36" s="9"/>
      <c r="H36" s="8">
        <f>IF(G36&lt;&gt;"",IF(G36="(1) 有進行外部校正或有多組數據茲佐證者",1,IF(G36="(2) 有進行內部校正或經過會計簽證等証明者",2,IF(G36="(3) 未進行儀器校正或未進行紀錄彙整者",3,"0"))),"")</f>
        <v>0</v>
      </c>
      <c r="I36" s="9"/>
      <c r="J36" s="8">
        <f>IF(I36="1 自廠發展係數/質量平衡所得係數",1,IF(I36="2 同製程/設備經驗係數",1,IF(I36="3 製造廠提供係數",2,IF(I36="4 區域排放係數",2,IF(I36="5 國家排放係數",3,IF(I36="6 國際排放係數",3,""))))))</f>
        <v>0</v>
      </c>
      <c r="K36" s="8">
        <f>IF(OR(F36="", H36="", J36=""), "系統未選擇", F36*H36*J36)</f>
        <v>0</v>
      </c>
      <c r="L36" s="8">
        <f>IF('3-定量盤查'!AD35&lt;&gt;"",ROUND('3-定量盤查'!AD35,4),"")</f>
        <v>0</v>
      </c>
      <c r="M36" s="8">
        <f>IF(K36="系統未選擇","系統未選擇",IF(K36&lt;10,"1",IF(19&gt;K36,"2",IF(K36&gt;=27,"3","-"))))</f>
        <v>0</v>
      </c>
      <c r="N36" s="8">
        <f>IF(K36="系統未選擇","系統未選擇",IF(L36="","",ROUND(K36*L36,2)))</f>
        <v>0</v>
      </c>
    </row>
    <row r="37" spans="2:14">
      <c r="B37" s="8">
        <f>IF('2-定性盤查'!A37&lt;&gt;"",'2-定性盤查'!A37,"")</f>
        <v>0</v>
      </c>
      <c r="C37" s="8">
        <f>IF('2-定性盤查'!C37&lt;&gt;"",'2-定性盤查'!C37,"")</f>
        <v>0</v>
      </c>
      <c r="D37" s="8">
        <f>IF('2-定性盤查'!D37&lt;&gt;"",'2-定性盤查'!D37,"")</f>
        <v>0</v>
      </c>
      <c r="E37" s="9"/>
      <c r="F37" s="8">
        <f>IF(E37&lt;&gt;"",IF(E37="連續量測",1,IF(E37="定期(間歇)量測",2,IF(E37="財務會計推估",3,IF(E37="自行評估",3,"0")))),"")</f>
        <v>0</v>
      </c>
      <c r="G37" s="9"/>
      <c r="H37" s="8">
        <f>IF(G37&lt;&gt;"",IF(G37="(1) 有進行外部校正或有多組數據茲佐證者",1,IF(G37="(2) 有進行內部校正或經過會計簽證等証明者",2,IF(G37="(3) 未進行儀器校正或未進行紀錄彙整者",3,"0"))),"")</f>
        <v>0</v>
      </c>
      <c r="I37" s="9"/>
      <c r="J37" s="8">
        <f>IF(I37="1 自廠發展係數/質量平衡所得係數",1,IF(I37="2 同製程/設備經驗係數",1,IF(I37="3 製造廠提供係數",2,IF(I37="4 區域排放係數",2,IF(I37="5 國家排放係數",3,IF(I37="6 國際排放係數",3,""))))))</f>
        <v>0</v>
      </c>
      <c r="K37" s="8">
        <f>IF(OR(F37="", H37="", J37=""), "系統未選擇", F37*H37*J37)</f>
        <v>0</v>
      </c>
      <c r="L37" s="8">
        <f>IF('3-定量盤查'!AD36&lt;&gt;"",ROUND('3-定量盤查'!AD36,4),"")</f>
        <v>0</v>
      </c>
      <c r="M37" s="8">
        <f>IF(K37="系統未選擇","系統未選擇",IF(K37&lt;10,"1",IF(19&gt;K37,"2",IF(K37&gt;=27,"3","-"))))</f>
        <v>0</v>
      </c>
      <c r="N37" s="8">
        <f>IF(K37="系統未選擇","系統未選擇",IF(L37="","",ROUND(K37*L37,2)))</f>
        <v>0</v>
      </c>
    </row>
    <row r="38" spans="2:14">
      <c r="B38" s="8">
        <f>IF('2-定性盤查'!A38&lt;&gt;"",'2-定性盤查'!A38,"")</f>
        <v>0</v>
      </c>
      <c r="C38" s="8">
        <f>IF('2-定性盤查'!C38&lt;&gt;"",'2-定性盤查'!C38,"")</f>
        <v>0</v>
      </c>
      <c r="D38" s="8">
        <f>IF('2-定性盤查'!D38&lt;&gt;"",'2-定性盤查'!D38,"")</f>
        <v>0</v>
      </c>
      <c r="E38" s="9"/>
      <c r="F38" s="8">
        <f>IF(E38&lt;&gt;"",IF(E38="連續量測",1,IF(E38="定期(間歇)量測",2,IF(E38="財務會計推估",3,IF(E38="自行評估",3,"0")))),"")</f>
        <v>0</v>
      </c>
      <c r="G38" s="9"/>
      <c r="H38" s="8">
        <f>IF(G38&lt;&gt;"",IF(G38="(1) 有進行外部校正或有多組數據茲佐證者",1,IF(G38="(2) 有進行內部校正或經過會計簽證等証明者",2,IF(G38="(3) 未進行儀器校正或未進行紀錄彙整者",3,"0"))),"")</f>
        <v>0</v>
      </c>
      <c r="I38" s="9"/>
      <c r="J38" s="8">
        <f>IF(I38="1 自廠發展係數/質量平衡所得係數",1,IF(I38="2 同製程/設備經驗係數",1,IF(I38="3 製造廠提供係數",2,IF(I38="4 區域排放係數",2,IF(I38="5 國家排放係數",3,IF(I38="6 國際排放係數",3,""))))))</f>
        <v>0</v>
      </c>
      <c r="K38" s="8">
        <f>IF(OR(F38="", H38="", J38=""), "系統未選擇", F38*H38*J38)</f>
        <v>0</v>
      </c>
      <c r="L38" s="8">
        <f>IF('3-定量盤查'!AD37&lt;&gt;"",ROUND('3-定量盤查'!AD37,4),"")</f>
        <v>0</v>
      </c>
      <c r="M38" s="8">
        <f>IF(K38="系統未選擇","系統未選擇",IF(K38&lt;10,"1",IF(19&gt;K38,"2",IF(K38&gt;=27,"3","-"))))</f>
        <v>0</v>
      </c>
      <c r="N38" s="8">
        <f>IF(K38="系統未選擇","系統未選擇",IF(L38="","",ROUND(K38*L38,2)))</f>
        <v>0</v>
      </c>
    </row>
    <row r="39" spans="2:14">
      <c r="B39" s="8">
        <f>IF('2-定性盤查'!A39&lt;&gt;"",'2-定性盤查'!A39,"")</f>
        <v>0</v>
      </c>
      <c r="C39" s="8">
        <f>IF('2-定性盤查'!C39&lt;&gt;"",'2-定性盤查'!C39,"")</f>
        <v>0</v>
      </c>
      <c r="D39" s="8">
        <f>IF('2-定性盤查'!D39&lt;&gt;"",'2-定性盤查'!D39,"")</f>
        <v>0</v>
      </c>
      <c r="E39" s="9"/>
      <c r="F39" s="8">
        <f>IF(E39&lt;&gt;"",IF(E39="連續量測",1,IF(E39="定期(間歇)量測",2,IF(E39="財務會計推估",3,IF(E39="自行評估",3,"0")))),"")</f>
        <v>0</v>
      </c>
      <c r="G39" s="9"/>
      <c r="H39" s="8">
        <f>IF(G39&lt;&gt;"",IF(G39="(1) 有進行外部校正或有多組數據茲佐證者",1,IF(G39="(2) 有進行內部校正或經過會計簽證等証明者",2,IF(G39="(3) 未進行儀器校正或未進行紀錄彙整者",3,"0"))),"")</f>
        <v>0</v>
      </c>
      <c r="I39" s="9"/>
      <c r="J39" s="8">
        <f>IF(I39="1 自廠發展係數/質量平衡所得係數",1,IF(I39="2 同製程/設備經驗係數",1,IF(I39="3 製造廠提供係數",2,IF(I39="4 區域排放係數",2,IF(I39="5 國家排放係數",3,IF(I39="6 國際排放係數",3,""))))))</f>
        <v>0</v>
      </c>
      <c r="K39" s="8">
        <f>IF(OR(F39="", H39="", J39=""), "系統未選擇", F39*H39*J39)</f>
        <v>0</v>
      </c>
      <c r="L39" s="8">
        <f>IF('3-定量盤查'!AD38&lt;&gt;"",ROUND('3-定量盤查'!AD38,4),"")</f>
        <v>0</v>
      </c>
      <c r="M39" s="8">
        <f>IF(K39="系統未選擇","系統未選擇",IF(K39&lt;10,"1",IF(19&gt;K39,"2",IF(K39&gt;=27,"3","-"))))</f>
        <v>0</v>
      </c>
      <c r="N39" s="8">
        <f>IF(K39="系統未選擇","系統未選擇",IF(L39="","",ROUND(K39*L39,2)))</f>
        <v>0</v>
      </c>
    </row>
    <row r="40" spans="2:14">
      <c r="B40" s="8">
        <f>IF('2-定性盤查'!A40&lt;&gt;"",'2-定性盤查'!A40,"")</f>
        <v>0</v>
      </c>
      <c r="C40" s="8">
        <f>IF('2-定性盤查'!C40&lt;&gt;"",'2-定性盤查'!C40,"")</f>
        <v>0</v>
      </c>
      <c r="D40" s="8">
        <f>IF('2-定性盤查'!D40&lt;&gt;"",'2-定性盤查'!D40,"")</f>
        <v>0</v>
      </c>
      <c r="E40" s="9"/>
      <c r="F40" s="8">
        <f>IF(E40&lt;&gt;"",IF(E40="連續量測",1,IF(E40="定期(間歇)量測",2,IF(E40="財務會計推估",3,IF(E40="自行評估",3,"0")))),"")</f>
        <v>0</v>
      </c>
      <c r="G40" s="9"/>
      <c r="H40" s="8">
        <f>IF(G40&lt;&gt;"",IF(G40="(1) 有進行外部校正或有多組數據茲佐證者",1,IF(G40="(2) 有進行內部校正或經過會計簽證等証明者",2,IF(G40="(3) 未進行儀器校正或未進行紀錄彙整者",3,"0"))),"")</f>
        <v>0</v>
      </c>
      <c r="I40" s="9"/>
      <c r="J40" s="8">
        <f>IF(I40="1 自廠發展係數/質量平衡所得係數",1,IF(I40="2 同製程/設備經驗係數",1,IF(I40="3 製造廠提供係數",2,IF(I40="4 區域排放係數",2,IF(I40="5 國家排放係數",3,IF(I40="6 國際排放係數",3,""))))))</f>
        <v>0</v>
      </c>
      <c r="K40" s="8">
        <f>IF(OR(F40="", H40="", J40=""), "系統未選擇", F40*H40*J40)</f>
        <v>0</v>
      </c>
      <c r="L40" s="8">
        <f>IF('3-定量盤查'!AD39&lt;&gt;"",ROUND('3-定量盤查'!AD39,4),"")</f>
        <v>0</v>
      </c>
      <c r="M40" s="8">
        <f>IF(K40="系統未選擇","系統未選擇",IF(K40&lt;10,"1",IF(19&gt;K40,"2",IF(K40&gt;=27,"3","-"))))</f>
        <v>0</v>
      </c>
      <c r="N40" s="8">
        <f>IF(K40="系統未選擇","系統未選擇",IF(L40="","",ROUND(K40*L40,2)))</f>
        <v>0</v>
      </c>
    </row>
    <row r="41" spans="2:14">
      <c r="B41" s="8">
        <f>IF('2-定性盤查'!A41&lt;&gt;"",'2-定性盤查'!A41,"")</f>
        <v>0</v>
      </c>
      <c r="C41" s="8">
        <f>IF('2-定性盤查'!C41&lt;&gt;"",'2-定性盤查'!C41,"")</f>
        <v>0</v>
      </c>
      <c r="D41" s="8">
        <f>IF('2-定性盤查'!D41&lt;&gt;"",'2-定性盤查'!D41,"")</f>
        <v>0</v>
      </c>
      <c r="E41" s="9"/>
      <c r="F41" s="8">
        <f>IF(E41&lt;&gt;"",IF(E41="連續量測",1,IF(E41="定期(間歇)量測",2,IF(E41="財務會計推估",3,IF(E41="自行評估",3,"0")))),"")</f>
        <v>0</v>
      </c>
      <c r="G41" s="9"/>
      <c r="H41" s="8">
        <f>IF(G41&lt;&gt;"",IF(G41="(1) 有進行外部校正或有多組數據茲佐證者",1,IF(G41="(2) 有進行內部校正或經過會計簽證等証明者",2,IF(G41="(3) 未進行儀器校正或未進行紀錄彙整者",3,"0"))),"")</f>
        <v>0</v>
      </c>
      <c r="I41" s="9"/>
      <c r="J41" s="8">
        <f>IF(I41="1 自廠發展係數/質量平衡所得係數",1,IF(I41="2 同製程/設備經驗係數",1,IF(I41="3 製造廠提供係數",2,IF(I41="4 區域排放係數",2,IF(I41="5 國家排放係數",3,IF(I41="6 國際排放係數",3,""))))))</f>
        <v>0</v>
      </c>
      <c r="K41" s="8">
        <f>IF(OR(F41="", H41="", J41=""), "系統未選擇", F41*H41*J41)</f>
        <v>0</v>
      </c>
      <c r="L41" s="8">
        <f>IF('3-定量盤查'!AD40&lt;&gt;"",ROUND('3-定量盤查'!AD40,4),"")</f>
        <v>0</v>
      </c>
      <c r="M41" s="8">
        <f>IF(K41="系統未選擇","系統未選擇",IF(K41&lt;10,"1",IF(19&gt;K41,"2",IF(K41&gt;=27,"3","-"))))</f>
        <v>0</v>
      </c>
      <c r="N41" s="8">
        <f>IF(K41="系統未選擇","系統未選擇",IF(L41="","",ROUND(K41*L41,2)))</f>
        <v>0</v>
      </c>
    </row>
    <row r="42" spans="2:14">
      <c r="B42" s="8">
        <f>IF('2-定性盤查'!A42&lt;&gt;"",'2-定性盤查'!A42,"")</f>
        <v>0</v>
      </c>
      <c r="C42" s="8">
        <f>IF('2-定性盤查'!C42&lt;&gt;"",'2-定性盤查'!C42,"")</f>
        <v>0</v>
      </c>
      <c r="D42" s="8">
        <f>IF('2-定性盤查'!D42&lt;&gt;"",'2-定性盤查'!D42,"")</f>
        <v>0</v>
      </c>
      <c r="E42" s="9"/>
      <c r="F42" s="8">
        <f>IF(E42&lt;&gt;"",IF(E42="連續量測",1,IF(E42="定期(間歇)量測",2,IF(E42="財務會計推估",3,IF(E42="自行評估",3,"0")))),"")</f>
        <v>0</v>
      </c>
      <c r="G42" s="9"/>
      <c r="H42" s="8">
        <f>IF(G42&lt;&gt;"",IF(G42="(1) 有進行外部校正或有多組數據茲佐證者",1,IF(G42="(2) 有進行內部校正或經過會計簽證等証明者",2,IF(G42="(3) 未進行儀器校正或未進行紀錄彙整者",3,"0"))),"")</f>
        <v>0</v>
      </c>
      <c r="I42" s="9"/>
      <c r="J42" s="8">
        <f>IF(I42="1 自廠發展係數/質量平衡所得係數",1,IF(I42="2 同製程/設備經驗係數",1,IF(I42="3 製造廠提供係數",2,IF(I42="4 區域排放係數",2,IF(I42="5 國家排放係數",3,IF(I42="6 國際排放係數",3,""))))))</f>
        <v>0</v>
      </c>
      <c r="K42" s="8">
        <f>IF(OR(F42="", H42="", J42=""), "系統未選擇", F42*H42*J42)</f>
        <v>0</v>
      </c>
      <c r="L42" s="8">
        <f>IF('3-定量盤查'!AD41&lt;&gt;"",ROUND('3-定量盤查'!AD41,4),"")</f>
        <v>0</v>
      </c>
      <c r="M42" s="8">
        <f>IF(K42="系統未選擇","系統未選擇",IF(K42&lt;10,"1",IF(19&gt;K42,"2",IF(K42&gt;=27,"3","-"))))</f>
        <v>0</v>
      </c>
      <c r="N42" s="8">
        <f>IF(K42="系統未選擇","系統未選擇",IF(L42="","",ROUND(K42*L42,2)))</f>
        <v>0</v>
      </c>
    </row>
    <row r="43" spans="2:14">
      <c r="B43" s="8">
        <f>IF('2-定性盤查'!A43&lt;&gt;"",'2-定性盤查'!A43,"")</f>
        <v>0</v>
      </c>
      <c r="C43" s="8">
        <f>IF('2-定性盤查'!C43&lt;&gt;"",'2-定性盤查'!C43,"")</f>
        <v>0</v>
      </c>
      <c r="D43" s="8">
        <f>IF('2-定性盤查'!D43&lt;&gt;"",'2-定性盤查'!D43,"")</f>
        <v>0</v>
      </c>
      <c r="E43" s="9"/>
      <c r="F43" s="8">
        <f>IF(E43&lt;&gt;"",IF(E43="連續量測",1,IF(E43="定期(間歇)量測",2,IF(E43="財務會計推估",3,IF(E43="自行評估",3,"0")))),"")</f>
        <v>0</v>
      </c>
      <c r="G43" s="9"/>
      <c r="H43" s="8">
        <f>IF(G43&lt;&gt;"",IF(G43="(1) 有進行外部校正或有多組數據茲佐證者",1,IF(G43="(2) 有進行內部校正或經過會計簽證等証明者",2,IF(G43="(3) 未進行儀器校正或未進行紀錄彙整者",3,"0"))),"")</f>
        <v>0</v>
      </c>
      <c r="I43" s="9"/>
      <c r="J43" s="8">
        <f>IF(I43="1 自廠發展係數/質量平衡所得係數",1,IF(I43="2 同製程/設備經驗係數",1,IF(I43="3 製造廠提供係數",2,IF(I43="4 區域排放係數",2,IF(I43="5 國家排放係數",3,IF(I43="6 國際排放係數",3,""))))))</f>
        <v>0</v>
      </c>
      <c r="K43" s="8">
        <f>IF(OR(F43="", H43="", J43=""), "系統未選擇", F43*H43*J43)</f>
        <v>0</v>
      </c>
      <c r="L43" s="8">
        <f>IF('3-定量盤查'!AD42&lt;&gt;"",ROUND('3-定量盤查'!AD42,4),"")</f>
        <v>0</v>
      </c>
      <c r="M43" s="8">
        <f>IF(K43="系統未選擇","系統未選擇",IF(K43&lt;10,"1",IF(19&gt;K43,"2",IF(K43&gt;=27,"3","-"))))</f>
        <v>0</v>
      </c>
      <c r="N43" s="8">
        <f>IF(K43="系統未選擇","系統未選擇",IF(L43="","",ROUND(K43*L43,2)))</f>
        <v>0</v>
      </c>
    </row>
    <row r="44" spans="2:14">
      <c r="B44" s="8">
        <f>IF('2-定性盤查'!A44&lt;&gt;"",'2-定性盤查'!A44,"")</f>
        <v>0</v>
      </c>
      <c r="C44" s="8">
        <f>IF('2-定性盤查'!C44&lt;&gt;"",'2-定性盤查'!C44,"")</f>
        <v>0</v>
      </c>
      <c r="D44" s="8">
        <f>IF('2-定性盤查'!D44&lt;&gt;"",'2-定性盤查'!D44,"")</f>
        <v>0</v>
      </c>
      <c r="E44" s="9"/>
      <c r="F44" s="8">
        <f>IF(E44&lt;&gt;"",IF(E44="連續量測",1,IF(E44="定期(間歇)量測",2,IF(E44="財務會計推估",3,IF(E44="自行評估",3,"0")))),"")</f>
        <v>0</v>
      </c>
      <c r="G44" s="9"/>
      <c r="H44" s="8">
        <f>IF(G44&lt;&gt;"",IF(G44="(1) 有進行外部校正或有多組數據茲佐證者",1,IF(G44="(2) 有進行內部校正或經過會計簽證等証明者",2,IF(G44="(3) 未進行儀器校正或未進行紀錄彙整者",3,"0"))),"")</f>
        <v>0</v>
      </c>
      <c r="I44" s="9"/>
      <c r="J44" s="8">
        <f>IF(I44="1 自廠發展係數/質量平衡所得係數",1,IF(I44="2 同製程/設備經驗係數",1,IF(I44="3 製造廠提供係數",2,IF(I44="4 區域排放係數",2,IF(I44="5 國家排放係數",3,IF(I44="6 國際排放係數",3,""))))))</f>
        <v>0</v>
      </c>
      <c r="K44" s="8">
        <f>IF(OR(F44="", H44="", J44=""), "系統未選擇", F44*H44*J44)</f>
        <v>0</v>
      </c>
      <c r="L44" s="8">
        <f>IF('3-定量盤查'!AD43&lt;&gt;"",ROUND('3-定量盤查'!AD43,4),"")</f>
        <v>0</v>
      </c>
      <c r="M44" s="8">
        <f>IF(K44="系統未選擇","系統未選擇",IF(K44&lt;10,"1",IF(19&gt;K44,"2",IF(K44&gt;=27,"3","-"))))</f>
        <v>0</v>
      </c>
      <c r="N44" s="8">
        <f>IF(K44="系統未選擇","系統未選擇",IF(L44="","",ROUND(K44*L44,2)))</f>
        <v>0</v>
      </c>
    </row>
    <row r="45" spans="2:14">
      <c r="B45" s="8">
        <f>IF('2-定性盤查'!A45&lt;&gt;"",'2-定性盤查'!A45,"")</f>
        <v>0</v>
      </c>
      <c r="C45" s="8">
        <f>IF('2-定性盤查'!C45&lt;&gt;"",'2-定性盤查'!C45,"")</f>
        <v>0</v>
      </c>
      <c r="D45" s="8">
        <f>IF('2-定性盤查'!D45&lt;&gt;"",'2-定性盤查'!D45,"")</f>
        <v>0</v>
      </c>
      <c r="E45" s="9"/>
      <c r="F45" s="8">
        <f>IF(E45&lt;&gt;"",IF(E45="連續量測",1,IF(E45="定期(間歇)量測",2,IF(E45="財務會計推估",3,IF(E45="自行評估",3,"0")))),"")</f>
        <v>0</v>
      </c>
      <c r="G45" s="9"/>
      <c r="H45" s="8">
        <f>IF(G45&lt;&gt;"",IF(G45="(1) 有進行外部校正或有多組數據茲佐證者",1,IF(G45="(2) 有進行內部校正或經過會計簽證等証明者",2,IF(G45="(3) 未進行儀器校正或未進行紀錄彙整者",3,"0"))),"")</f>
        <v>0</v>
      </c>
      <c r="I45" s="9"/>
      <c r="J45" s="8">
        <f>IF(I45="1 自廠發展係數/質量平衡所得係數",1,IF(I45="2 同製程/設備經驗係數",1,IF(I45="3 製造廠提供係數",2,IF(I45="4 區域排放係數",2,IF(I45="5 國家排放係數",3,IF(I45="6 國際排放係數",3,""))))))</f>
        <v>0</v>
      </c>
      <c r="K45" s="8">
        <f>IF(OR(F45="", H45="", J45=""), "系統未選擇", F45*H45*J45)</f>
        <v>0</v>
      </c>
      <c r="L45" s="8">
        <f>IF('3-定量盤查'!AD44&lt;&gt;"",ROUND('3-定量盤查'!AD44,4),"")</f>
        <v>0</v>
      </c>
      <c r="M45" s="8">
        <f>IF(K45="系統未選擇","系統未選擇",IF(K45&lt;10,"1",IF(19&gt;K45,"2",IF(K45&gt;=27,"3","-"))))</f>
        <v>0</v>
      </c>
      <c r="N45" s="8">
        <f>IF(K45="系統未選擇","系統未選擇",IF(L45="","",ROUND(K45*L45,2)))</f>
        <v>0</v>
      </c>
    </row>
    <row r="46" spans="2:14">
      <c r="B46" s="8">
        <f>IF('2-定性盤查'!A46&lt;&gt;"",'2-定性盤查'!A46,"")</f>
        <v>0</v>
      </c>
      <c r="C46" s="8">
        <f>IF('2-定性盤查'!C46&lt;&gt;"",'2-定性盤查'!C46,"")</f>
        <v>0</v>
      </c>
      <c r="D46" s="8">
        <f>IF('2-定性盤查'!D46&lt;&gt;"",'2-定性盤查'!D46,"")</f>
        <v>0</v>
      </c>
      <c r="E46" s="9"/>
      <c r="F46" s="8">
        <f>IF(E46&lt;&gt;"",IF(E46="連續量測",1,IF(E46="定期(間歇)量測",2,IF(E46="財務會計推估",3,IF(E46="自行評估",3,"0")))),"")</f>
        <v>0</v>
      </c>
      <c r="G46" s="9"/>
      <c r="H46" s="8">
        <f>IF(G46&lt;&gt;"",IF(G46="(1) 有進行外部校正或有多組數據茲佐證者",1,IF(G46="(2) 有進行內部校正或經過會計簽證等証明者",2,IF(G46="(3) 未進行儀器校正或未進行紀錄彙整者",3,"0"))),"")</f>
        <v>0</v>
      </c>
      <c r="I46" s="9"/>
      <c r="J46" s="8">
        <f>IF(I46="1 自廠發展係數/質量平衡所得係數",1,IF(I46="2 同製程/設備經驗係數",1,IF(I46="3 製造廠提供係數",2,IF(I46="4 區域排放係數",2,IF(I46="5 國家排放係數",3,IF(I46="6 國際排放係數",3,""))))))</f>
        <v>0</v>
      </c>
      <c r="K46" s="8">
        <f>IF(OR(F46="", H46="", J46=""), "系統未選擇", F46*H46*J46)</f>
        <v>0</v>
      </c>
      <c r="L46" s="8">
        <f>IF('3-定量盤查'!AD45&lt;&gt;"",ROUND('3-定量盤查'!AD45,4),"")</f>
        <v>0</v>
      </c>
      <c r="M46" s="8">
        <f>IF(K46="系統未選擇","系統未選擇",IF(K46&lt;10,"1",IF(19&gt;K46,"2",IF(K46&gt;=27,"3","-"))))</f>
        <v>0</v>
      </c>
      <c r="N46" s="8">
        <f>IF(K46="系統未選擇","系統未選擇",IF(L46="","",ROUND(K46*L46,2)))</f>
        <v>0</v>
      </c>
    </row>
    <row r="47" spans="2:14">
      <c r="B47" s="8">
        <f>IF('2-定性盤查'!A47&lt;&gt;"",'2-定性盤查'!A47,"")</f>
        <v>0</v>
      </c>
      <c r="C47" s="8">
        <f>IF('2-定性盤查'!C47&lt;&gt;"",'2-定性盤查'!C47,"")</f>
        <v>0</v>
      </c>
      <c r="D47" s="8">
        <f>IF('2-定性盤查'!D47&lt;&gt;"",'2-定性盤查'!D47,"")</f>
        <v>0</v>
      </c>
      <c r="E47" s="9"/>
      <c r="F47" s="8">
        <f>IF(E47&lt;&gt;"",IF(E47="連續量測",1,IF(E47="定期(間歇)量測",2,IF(E47="財務會計推估",3,IF(E47="自行評估",3,"0")))),"")</f>
        <v>0</v>
      </c>
      <c r="G47" s="9"/>
      <c r="H47" s="8">
        <f>IF(G47&lt;&gt;"",IF(G47="(1) 有進行外部校正或有多組數據茲佐證者",1,IF(G47="(2) 有進行內部校正或經過會計簽證等証明者",2,IF(G47="(3) 未進行儀器校正或未進行紀錄彙整者",3,"0"))),"")</f>
        <v>0</v>
      </c>
      <c r="I47" s="9"/>
      <c r="J47" s="8">
        <f>IF(I47="1 自廠發展係數/質量平衡所得係數",1,IF(I47="2 同製程/設備經驗係數",1,IF(I47="3 製造廠提供係數",2,IF(I47="4 區域排放係數",2,IF(I47="5 國家排放係數",3,IF(I47="6 國際排放係數",3,""))))))</f>
        <v>0</v>
      </c>
      <c r="K47" s="8">
        <f>IF(OR(F47="", H47="", J47=""), "系統未選擇", F47*H47*J47)</f>
        <v>0</v>
      </c>
      <c r="L47" s="8">
        <f>IF('3-定量盤查'!AD46&lt;&gt;"",ROUND('3-定量盤查'!AD46,4),"")</f>
        <v>0</v>
      </c>
      <c r="M47" s="8">
        <f>IF(K47="系統未選擇","系統未選擇",IF(K47&lt;10,"1",IF(19&gt;K47,"2",IF(K47&gt;=27,"3","-"))))</f>
        <v>0</v>
      </c>
      <c r="N47" s="8">
        <f>IF(K47="系統未選擇","系統未選擇",IF(L47="","",ROUND(K47*L47,2)))</f>
        <v>0</v>
      </c>
    </row>
    <row r="48" spans="2:14">
      <c r="B48" s="8">
        <f>IF('2-定性盤查'!A48&lt;&gt;"",'2-定性盤查'!A48,"")</f>
        <v>0</v>
      </c>
      <c r="C48" s="8">
        <f>IF('2-定性盤查'!C48&lt;&gt;"",'2-定性盤查'!C48,"")</f>
        <v>0</v>
      </c>
      <c r="D48" s="8">
        <f>IF('2-定性盤查'!D48&lt;&gt;"",'2-定性盤查'!D48,"")</f>
        <v>0</v>
      </c>
      <c r="E48" s="9"/>
      <c r="F48" s="8">
        <f>IF(E48&lt;&gt;"",IF(E48="連續量測",1,IF(E48="定期(間歇)量測",2,IF(E48="財務會計推估",3,IF(E48="自行評估",3,"0")))),"")</f>
        <v>0</v>
      </c>
      <c r="G48" s="9"/>
      <c r="H48" s="8">
        <f>IF(G48&lt;&gt;"",IF(G48="(1) 有進行外部校正或有多組數據茲佐證者",1,IF(G48="(2) 有進行內部校正或經過會計簽證等証明者",2,IF(G48="(3) 未進行儀器校正或未進行紀錄彙整者",3,"0"))),"")</f>
        <v>0</v>
      </c>
      <c r="I48" s="9"/>
      <c r="J48" s="8">
        <f>IF(I48="1 自廠發展係數/質量平衡所得係數",1,IF(I48="2 同製程/設備經驗係數",1,IF(I48="3 製造廠提供係數",2,IF(I48="4 區域排放係數",2,IF(I48="5 國家排放係數",3,IF(I48="6 國際排放係數",3,""))))))</f>
        <v>0</v>
      </c>
      <c r="K48" s="8">
        <f>IF(OR(F48="", H48="", J48=""), "系統未選擇", F48*H48*J48)</f>
        <v>0</v>
      </c>
      <c r="L48" s="8">
        <f>IF('3-定量盤查'!AD47&lt;&gt;"",ROUND('3-定量盤查'!AD47,4),"")</f>
        <v>0</v>
      </c>
      <c r="M48" s="8">
        <f>IF(K48="系統未選擇","系統未選擇",IF(K48&lt;10,"1",IF(19&gt;K48,"2",IF(K48&gt;=27,"3","-"))))</f>
        <v>0</v>
      </c>
      <c r="N48" s="8">
        <f>IF(K48="系統未選擇","系統未選擇",IF(L48="","",ROUND(K48*L48,2)))</f>
        <v>0</v>
      </c>
    </row>
    <row r="49" spans="2:14">
      <c r="B49" s="8">
        <f>IF('2-定性盤查'!A49&lt;&gt;"",'2-定性盤查'!A49,"")</f>
        <v>0</v>
      </c>
      <c r="C49" s="8">
        <f>IF('2-定性盤查'!C49&lt;&gt;"",'2-定性盤查'!C49,"")</f>
        <v>0</v>
      </c>
      <c r="D49" s="8">
        <f>IF('2-定性盤查'!D49&lt;&gt;"",'2-定性盤查'!D49,"")</f>
        <v>0</v>
      </c>
      <c r="E49" s="9"/>
      <c r="F49" s="8">
        <f>IF(E49&lt;&gt;"",IF(E49="連續量測",1,IF(E49="定期(間歇)量測",2,IF(E49="財務會計推估",3,IF(E49="自行評估",3,"0")))),"")</f>
        <v>0</v>
      </c>
      <c r="G49" s="9"/>
      <c r="H49" s="8">
        <f>IF(G49&lt;&gt;"",IF(G49="(1) 有進行外部校正或有多組數據茲佐證者",1,IF(G49="(2) 有進行內部校正或經過會計簽證等証明者",2,IF(G49="(3) 未進行儀器校正或未進行紀錄彙整者",3,"0"))),"")</f>
        <v>0</v>
      </c>
      <c r="I49" s="9"/>
      <c r="J49" s="8">
        <f>IF(I49="1 自廠發展係數/質量平衡所得係數",1,IF(I49="2 同製程/設備經驗係數",1,IF(I49="3 製造廠提供係數",2,IF(I49="4 區域排放係數",2,IF(I49="5 國家排放係數",3,IF(I49="6 國際排放係數",3,""))))))</f>
        <v>0</v>
      </c>
      <c r="K49" s="8">
        <f>IF(OR(F49="", H49="", J49=""), "系統未選擇", F49*H49*J49)</f>
        <v>0</v>
      </c>
      <c r="L49" s="8">
        <f>IF('3-定量盤查'!AD48&lt;&gt;"",ROUND('3-定量盤查'!AD48,4),"")</f>
        <v>0</v>
      </c>
      <c r="M49" s="8">
        <f>IF(K49="系統未選擇","系統未選擇",IF(K49&lt;10,"1",IF(19&gt;K49,"2",IF(K49&gt;=27,"3","-"))))</f>
        <v>0</v>
      </c>
      <c r="N49" s="8">
        <f>IF(K49="系統未選擇","系統未選擇",IF(L49="","",ROUND(K49*L49,2)))</f>
        <v>0</v>
      </c>
    </row>
    <row r="50" spans="2:14">
      <c r="B50" s="8">
        <f>IF('2-定性盤查'!A50&lt;&gt;"",'2-定性盤查'!A50,"")</f>
        <v>0</v>
      </c>
      <c r="C50" s="8">
        <f>IF('2-定性盤查'!C50&lt;&gt;"",'2-定性盤查'!C50,"")</f>
        <v>0</v>
      </c>
      <c r="D50" s="8">
        <f>IF('2-定性盤查'!D50&lt;&gt;"",'2-定性盤查'!D50,"")</f>
        <v>0</v>
      </c>
      <c r="E50" s="9"/>
      <c r="F50" s="8">
        <f>IF(E50&lt;&gt;"",IF(E50="連續量測",1,IF(E50="定期(間歇)量測",2,IF(E50="財務會計推估",3,IF(E50="自行評估",3,"0")))),"")</f>
        <v>0</v>
      </c>
      <c r="G50" s="9"/>
      <c r="H50" s="8">
        <f>IF(G50&lt;&gt;"",IF(G50="(1) 有進行外部校正或有多組數據茲佐證者",1,IF(G50="(2) 有進行內部校正或經過會計簽證等証明者",2,IF(G50="(3) 未進行儀器校正或未進行紀錄彙整者",3,"0"))),"")</f>
        <v>0</v>
      </c>
      <c r="I50" s="9"/>
      <c r="J50" s="8">
        <f>IF(I50="1 自廠發展係數/質量平衡所得係數",1,IF(I50="2 同製程/設備經驗係數",1,IF(I50="3 製造廠提供係數",2,IF(I50="4 區域排放係數",2,IF(I50="5 國家排放係數",3,IF(I50="6 國際排放係數",3,""))))))</f>
        <v>0</v>
      </c>
      <c r="K50" s="8">
        <f>IF(OR(F50="", H50="", J50=""), "系統未選擇", F50*H50*J50)</f>
        <v>0</v>
      </c>
      <c r="L50" s="8">
        <f>IF('3-定量盤查'!AD49&lt;&gt;"",ROUND('3-定量盤查'!AD49,4),"")</f>
        <v>0</v>
      </c>
      <c r="M50" s="8">
        <f>IF(K50="系統未選擇","系統未選擇",IF(K50&lt;10,"1",IF(19&gt;K50,"2",IF(K50&gt;=27,"3","-"))))</f>
        <v>0</v>
      </c>
      <c r="N50" s="8">
        <f>IF(K50="系統未選擇","系統未選擇",IF(L50="","",ROUND(K50*L50,2)))</f>
        <v>0</v>
      </c>
    </row>
    <row r="51" spans="2:14">
      <c r="B51" s="8">
        <f>IF('2-定性盤查'!A51&lt;&gt;"",'2-定性盤查'!A51,"")</f>
        <v>0</v>
      </c>
      <c r="C51" s="8">
        <f>IF('2-定性盤查'!C51&lt;&gt;"",'2-定性盤查'!C51,"")</f>
        <v>0</v>
      </c>
      <c r="D51" s="8">
        <f>IF('2-定性盤查'!D51&lt;&gt;"",'2-定性盤查'!D51,"")</f>
        <v>0</v>
      </c>
      <c r="E51" s="9"/>
      <c r="F51" s="8">
        <f>IF(E51&lt;&gt;"",IF(E51="連續量測",1,IF(E51="定期(間歇)量測",2,IF(E51="財務會計推估",3,IF(E51="自行評估",3,"0")))),"")</f>
        <v>0</v>
      </c>
      <c r="G51" s="9"/>
      <c r="H51" s="8">
        <f>IF(G51&lt;&gt;"",IF(G51="(1) 有進行外部校正或有多組數據茲佐證者",1,IF(G51="(2) 有進行內部校正或經過會計簽證等証明者",2,IF(G51="(3) 未進行儀器校正或未進行紀錄彙整者",3,"0"))),"")</f>
        <v>0</v>
      </c>
      <c r="I51" s="9"/>
      <c r="J51" s="8">
        <f>IF(I51="1 自廠發展係數/質量平衡所得係數",1,IF(I51="2 同製程/設備經驗係數",1,IF(I51="3 製造廠提供係數",2,IF(I51="4 區域排放係數",2,IF(I51="5 國家排放係數",3,IF(I51="6 國際排放係數",3,""))))))</f>
        <v>0</v>
      </c>
      <c r="K51" s="8">
        <f>IF(OR(F51="", H51="", J51=""), "系統未選擇", F51*H51*J51)</f>
        <v>0</v>
      </c>
      <c r="L51" s="8">
        <f>IF('3-定量盤查'!AD50&lt;&gt;"",ROUND('3-定量盤查'!AD50,4),"")</f>
        <v>0</v>
      </c>
      <c r="M51" s="8">
        <f>IF(K51="系統未選擇","系統未選擇",IF(K51&lt;10,"1",IF(19&gt;K51,"2",IF(K51&gt;=27,"3","-"))))</f>
        <v>0</v>
      </c>
      <c r="N51" s="8">
        <f>IF(K51="系統未選擇","系統未選擇",IF(L51="","",ROUND(K51*L51,2)))</f>
        <v>0</v>
      </c>
    </row>
    <row r="52" spans="2:14">
      <c r="B52" s="8">
        <f>IF('2-定性盤查'!A52&lt;&gt;"",'2-定性盤查'!A52,"")</f>
        <v>0</v>
      </c>
      <c r="C52" s="8">
        <f>IF('2-定性盤查'!C52&lt;&gt;"",'2-定性盤查'!C52,"")</f>
        <v>0</v>
      </c>
      <c r="D52" s="8">
        <f>IF('2-定性盤查'!D52&lt;&gt;"",'2-定性盤查'!D52,"")</f>
        <v>0</v>
      </c>
      <c r="E52" s="9"/>
      <c r="F52" s="8">
        <f>IF(E52&lt;&gt;"",IF(E52="連續量測",1,IF(E52="定期(間歇)量測",2,IF(E52="財務會計推估",3,IF(E52="自行評估",3,"0")))),"")</f>
        <v>0</v>
      </c>
      <c r="G52" s="9"/>
      <c r="H52" s="8">
        <f>IF(G52&lt;&gt;"",IF(G52="(1) 有進行外部校正或有多組數據茲佐證者",1,IF(G52="(2) 有進行內部校正或經過會計簽證等証明者",2,IF(G52="(3) 未進行儀器校正或未進行紀錄彙整者",3,"0"))),"")</f>
        <v>0</v>
      </c>
      <c r="I52" s="9"/>
      <c r="J52" s="8">
        <f>IF(I52="1 自廠發展係數/質量平衡所得係數",1,IF(I52="2 同製程/設備經驗係數",1,IF(I52="3 製造廠提供係數",2,IF(I52="4 區域排放係數",2,IF(I52="5 國家排放係數",3,IF(I52="6 國際排放係數",3,""))))))</f>
        <v>0</v>
      </c>
      <c r="K52" s="8">
        <f>IF(OR(F52="", H52="", J52=""), "系統未選擇", F52*H52*J52)</f>
        <v>0</v>
      </c>
      <c r="L52" s="8">
        <f>IF('3-定量盤查'!AD51&lt;&gt;"",ROUND('3-定量盤查'!AD51,4),"")</f>
        <v>0</v>
      </c>
      <c r="M52" s="8">
        <f>IF(K52="系統未選擇","系統未選擇",IF(K52&lt;10,"1",IF(19&gt;K52,"2",IF(K52&gt;=27,"3","-"))))</f>
        <v>0</v>
      </c>
      <c r="N52" s="8">
        <f>IF(K52="系統未選擇","系統未選擇",IF(L52="","",ROUND(K52*L52,2)))</f>
        <v>0</v>
      </c>
    </row>
    <row r="53" spans="2:14">
      <c r="B53" s="8">
        <f>IF('2-定性盤查'!A53&lt;&gt;"",'2-定性盤查'!A53,"")</f>
        <v>0</v>
      </c>
      <c r="C53" s="8">
        <f>IF('2-定性盤查'!C53&lt;&gt;"",'2-定性盤查'!C53,"")</f>
        <v>0</v>
      </c>
      <c r="D53" s="8">
        <f>IF('2-定性盤查'!D53&lt;&gt;"",'2-定性盤查'!D53,"")</f>
        <v>0</v>
      </c>
      <c r="E53" s="9"/>
      <c r="F53" s="8">
        <f>IF(E53&lt;&gt;"",IF(E53="連續量測",1,IF(E53="定期(間歇)量測",2,IF(E53="財務會計推估",3,IF(E53="自行評估",3,"0")))),"")</f>
        <v>0</v>
      </c>
      <c r="G53" s="9"/>
      <c r="H53" s="8">
        <f>IF(G53&lt;&gt;"",IF(G53="(1) 有進行外部校正或有多組數據茲佐證者",1,IF(G53="(2) 有進行內部校正或經過會計簽證等証明者",2,IF(G53="(3) 未進行儀器校正或未進行紀錄彙整者",3,"0"))),"")</f>
        <v>0</v>
      </c>
      <c r="I53" s="9"/>
      <c r="J53" s="8">
        <f>IF(I53="1 自廠發展係數/質量平衡所得係數",1,IF(I53="2 同製程/設備經驗係數",1,IF(I53="3 製造廠提供係數",2,IF(I53="4 區域排放係數",2,IF(I53="5 國家排放係數",3,IF(I53="6 國際排放係數",3,""))))))</f>
        <v>0</v>
      </c>
      <c r="K53" s="8">
        <f>IF(OR(F53="", H53="", J53=""), "系統未選擇", F53*H53*J53)</f>
        <v>0</v>
      </c>
      <c r="L53" s="8">
        <f>IF('3-定量盤查'!AD52&lt;&gt;"",ROUND('3-定量盤查'!AD52,4),"")</f>
        <v>0</v>
      </c>
      <c r="M53" s="8">
        <f>IF(K53="系統未選擇","系統未選擇",IF(K53&lt;10,"1",IF(19&gt;K53,"2",IF(K53&gt;=27,"3","-"))))</f>
        <v>0</v>
      </c>
      <c r="N53" s="8">
        <f>IF(K53="系統未選擇","系統未選擇",IF(L53="","",ROUND(K53*L53,2)))</f>
        <v>0</v>
      </c>
    </row>
    <row r="54" spans="2:14">
      <c r="B54" s="8">
        <f>IF('2-定性盤查'!A54&lt;&gt;"",'2-定性盤查'!A54,"")</f>
        <v>0</v>
      </c>
      <c r="C54" s="8">
        <f>IF('2-定性盤查'!C54&lt;&gt;"",'2-定性盤查'!C54,"")</f>
        <v>0</v>
      </c>
      <c r="D54" s="8">
        <f>IF('2-定性盤查'!D54&lt;&gt;"",'2-定性盤查'!D54,"")</f>
        <v>0</v>
      </c>
      <c r="E54" s="9"/>
      <c r="F54" s="8">
        <f>IF(E54&lt;&gt;"",IF(E54="連續量測",1,IF(E54="定期(間歇)量測",2,IF(E54="財務會計推估",3,IF(E54="自行評估",3,"0")))),"")</f>
        <v>0</v>
      </c>
      <c r="G54" s="9"/>
      <c r="H54" s="8">
        <f>IF(G54&lt;&gt;"",IF(G54="(1) 有進行外部校正或有多組數據茲佐證者",1,IF(G54="(2) 有進行內部校正或經過會計簽證等証明者",2,IF(G54="(3) 未進行儀器校正或未進行紀錄彙整者",3,"0"))),"")</f>
        <v>0</v>
      </c>
      <c r="I54" s="9"/>
      <c r="J54" s="8">
        <f>IF(I54="1 自廠發展係數/質量平衡所得係數",1,IF(I54="2 同製程/設備經驗係數",1,IF(I54="3 製造廠提供係數",2,IF(I54="4 區域排放係數",2,IF(I54="5 國家排放係數",3,IF(I54="6 國際排放係數",3,""))))))</f>
        <v>0</v>
      </c>
      <c r="K54" s="8">
        <f>IF(OR(F54="", H54="", J54=""), "系統未選擇", F54*H54*J54)</f>
        <v>0</v>
      </c>
      <c r="L54" s="8">
        <f>IF('3-定量盤查'!AD53&lt;&gt;"",ROUND('3-定量盤查'!AD53,4),"")</f>
        <v>0</v>
      </c>
      <c r="M54" s="8">
        <f>IF(K54="系統未選擇","系統未選擇",IF(K54&lt;10,"1",IF(19&gt;K54,"2",IF(K54&gt;=27,"3","-"))))</f>
        <v>0</v>
      </c>
      <c r="N54" s="8">
        <f>IF(K54="系統未選擇","系統未選擇",IF(L54="","",ROUND(K54*L54,2)))</f>
        <v>0</v>
      </c>
    </row>
    <row r="55" spans="2:14">
      <c r="B55" s="8">
        <f>IF('2-定性盤查'!A55&lt;&gt;"",'2-定性盤查'!A55,"")</f>
        <v>0</v>
      </c>
      <c r="C55" s="8">
        <f>IF('2-定性盤查'!C55&lt;&gt;"",'2-定性盤查'!C55,"")</f>
        <v>0</v>
      </c>
      <c r="D55" s="8">
        <f>IF('2-定性盤查'!D55&lt;&gt;"",'2-定性盤查'!D55,"")</f>
        <v>0</v>
      </c>
      <c r="E55" s="9"/>
      <c r="F55" s="8">
        <f>IF(E55&lt;&gt;"",IF(E55="連續量測",1,IF(E55="定期(間歇)量測",2,IF(E55="財務會計推估",3,IF(E55="自行評估",3,"0")))),"")</f>
        <v>0</v>
      </c>
      <c r="G55" s="9"/>
      <c r="H55" s="8">
        <f>IF(G55&lt;&gt;"",IF(G55="(1) 有進行外部校正或有多組數據茲佐證者",1,IF(G55="(2) 有進行內部校正或經過會計簽證等証明者",2,IF(G55="(3) 未進行儀器校正或未進行紀錄彙整者",3,"0"))),"")</f>
        <v>0</v>
      </c>
      <c r="I55" s="9"/>
      <c r="J55" s="8">
        <f>IF(I55="1 自廠發展係數/質量平衡所得係數",1,IF(I55="2 同製程/設備經驗係數",1,IF(I55="3 製造廠提供係數",2,IF(I55="4 區域排放係數",2,IF(I55="5 國家排放係數",3,IF(I55="6 國際排放係數",3,""))))))</f>
        <v>0</v>
      </c>
      <c r="K55" s="8">
        <f>IF(OR(F55="", H55="", J55=""), "系統未選擇", F55*H55*J55)</f>
        <v>0</v>
      </c>
      <c r="L55" s="8">
        <f>IF('3-定量盤查'!AD54&lt;&gt;"",ROUND('3-定量盤查'!AD54,4),"")</f>
        <v>0</v>
      </c>
      <c r="M55" s="8">
        <f>IF(K55="系統未選擇","系統未選擇",IF(K55&lt;10,"1",IF(19&gt;K55,"2",IF(K55&gt;=27,"3","-"))))</f>
        <v>0</v>
      </c>
      <c r="N55" s="8">
        <f>IF(K55="系統未選擇","系統未選擇",IF(L55="","",ROUND(K55*L55,2)))</f>
        <v>0</v>
      </c>
    </row>
    <row r="56" spans="2:14">
      <c r="B56" s="8">
        <f>IF('2-定性盤查'!A56&lt;&gt;"",'2-定性盤查'!A56,"")</f>
        <v>0</v>
      </c>
      <c r="C56" s="8">
        <f>IF('2-定性盤查'!C56&lt;&gt;"",'2-定性盤查'!C56,"")</f>
        <v>0</v>
      </c>
      <c r="D56" s="8">
        <f>IF('2-定性盤查'!D56&lt;&gt;"",'2-定性盤查'!D56,"")</f>
        <v>0</v>
      </c>
      <c r="E56" s="9"/>
      <c r="F56" s="8">
        <f>IF(E56&lt;&gt;"",IF(E56="連續量測",1,IF(E56="定期(間歇)量測",2,IF(E56="財務會計推估",3,IF(E56="自行評估",3,"0")))),"")</f>
        <v>0</v>
      </c>
      <c r="G56" s="9"/>
      <c r="H56" s="8">
        <f>IF(G56&lt;&gt;"",IF(G56="(1) 有進行外部校正或有多組數據茲佐證者",1,IF(G56="(2) 有進行內部校正或經過會計簽證等証明者",2,IF(G56="(3) 未進行儀器校正或未進行紀錄彙整者",3,"0"))),"")</f>
        <v>0</v>
      </c>
      <c r="I56" s="9"/>
      <c r="J56" s="8">
        <f>IF(I56="1 自廠發展係數/質量平衡所得係數",1,IF(I56="2 同製程/設備經驗係數",1,IF(I56="3 製造廠提供係數",2,IF(I56="4 區域排放係數",2,IF(I56="5 國家排放係數",3,IF(I56="6 國際排放係數",3,""))))))</f>
        <v>0</v>
      </c>
      <c r="K56" s="8">
        <f>IF(OR(F56="", H56="", J56=""), "系統未選擇", F56*H56*J56)</f>
        <v>0</v>
      </c>
      <c r="L56" s="8">
        <f>IF('3-定量盤查'!AD55&lt;&gt;"",ROUND('3-定量盤查'!AD55,4),"")</f>
        <v>0</v>
      </c>
      <c r="M56" s="8">
        <f>IF(K56="系統未選擇","系統未選擇",IF(K56&lt;10,"1",IF(19&gt;K56,"2",IF(K56&gt;=27,"3","-"))))</f>
        <v>0</v>
      </c>
      <c r="N56" s="8">
        <f>IF(K56="系統未選擇","系統未選擇",IF(L56="","",ROUND(K56*L56,2)))</f>
        <v>0</v>
      </c>
    </row>
    <row r="57" spans="2:14">
      <c r="B57" s="8">
        <f>IF('2-定性盤查'!A57&lt;&gt;"",'2-定性盤查'!A57,"")</f>
        <v>0</v>
      </c>
      <c r="C57" s="8">
        <f>IF('2-定性盤查'!C57&lt;&gt;"",'2-定性盤查'!C57,"")</f>
        <v>0</v>
      </c>
      <c r="D57" s="8">
        <f>IF('2-定性盤查'!D57&lt;&gt;"",'2-定性盤查'!D57,"")</f>
        <v>0</v>
      </c>
      <c r="E57" s="9"/>
      <c r="F57" s="8">
        <f>IF(E57&lt;&gt;"",IF(E57="連續量測",1,IF(E57="定期(間歇)量測",2,IF(E57="財務會計推估",3,IF(E57="自行評估",3,"0")))),"")</f>
        <v>0</v>
      </c>
      <c r="G57" s="9"/>
      <c r="H57" s="8">
        <f>IF(G57&lt;&gt;"",IF(G57="(1) 有進行外部校正或有多組數據茲佐證者",1,IF(G57="(2) 有進行內部校正或經過會計簽證等証明者",2,IF(G57="(3) 未進行儀器校正或未進行紀錄彙整者",3,"0"))),"")</f>
        <v>0</v>
      </c>
      <c r="I57" s="9"/>
      <c r="J57" s="8">
        <f>IF(I57="1 自廠發展係數/質量平衡所得係數",1,IF(I57="2 同製程/設備經驗係數",1,IF(I57="3 製造廠提供係數",2,IF(I57="4 區域排放係數",2,IF(I57="5 國家排放係數",3,IF(I57="6 國際排放係數",3,""))))))</f>
        <v>0</v>
      </c>
      <c r="K57" s="8">
        <f>IF(OR(F57="", H57="", J57=""), "系統未選擇", F57*H57*J57)</f>
        <v>0</v>
      </c>
      <c r="L57" s="8">
        <f>IF('3-定量盤查'!AD56&lt;&gt;"",ROUND('3-定量盤查'!AD56,4),"")</f>
        <v>0</v>
      </c>
      <c r="M57" s="8">
        <f>IF(K57="系統未選擇","系統未選擇",IF(K57&lt;10,"1",IF(19&gt;K57,"2",IF(K57&gt;=27,"3","-"))))</f>
        <v>0</v>
      </c>
      <c r="N57" s="8">
        <f>IF(K57="系統未選擇","系統未選擇",IF(L57="","",ROUND(K57*L57,2)))</f>
        <v>0</v>
      </c>
    </row>
    <row r="58" spans="2:14">
      <c r="B58" s="8">
        <f>IF('2-定性盤查'!A58&lt;&gt;"",'2-定性盤查'!A58,"")</f>
        <v>0</v>
      </c>
      <c r="C58" s="8">
        <f>IF('2-定性盤查'!C58&lt;&gt;"",'2-定性盤查'!C58,"")</f>
        <v>0</v>
      </c>
      <c r="D58" s="8">
        <f>IF('2-定性盤查'!D58&lt;&gt;"",'2-定性盤查'!D58,"")</f>
        <v>0</v>
      </c>
      <c r="E58" s="9"/>
      <c r="F58" s="8">
        <f>IF(E58&lt;&gt;"",IF(E58="連續量測",1,IF(E58="定期(間歇)量測",2,IF(E58="財務會計推估",3,IF(E58="自行評估",3,"0")))),"")</f>
        <v>0</v>
      </c>
      <c r="G58" s="9"/>
      <c r="H58" s="8">
        <f>IF(G58&lt;&gt;"",IF(G58="(1) 有進行外部校正或有多組數據茲佐證者",1,IF(G58="(2) 有進行內部校正或經過會計簽證等証明者",2,IF(G58="(3) 未進行儀器校正或未進行紀錄彙整者",3,"0"))),"")</f>
        <v>0</v>
      </c>
      <c r="I58" s="9"/>
      <c r="J58" s="8">
        <f>IF(I58="1 自廠發展係數/質量平衡所得係數",1,IF(I58="2 同製程/設備經驗係數",1,IF(I58="3 製造廠提供係數",2,IF(I58="4 區域排放係數",2,IF(I58="5 國家排放係數",3,IF(I58="6 國際排放係數",3,""))))))</f>
        <v>0</v>
      </c>
      <c r="K58" s="8">
        <f>IF(OR(F58="", H58="", J58=""), "系統未選擇", F58*H58*J58)</f>
        <v>0</v>
      </c>
      <c r="L58" s="8">
        <f>IF('3-定量盤查'!AD57&lt;&gt;"",ROUND('3-定量盤查'!AD57,4),"")</f>
        <v>0</v>
      </c>
      <c r="M58" s="8">
        <f>IF(K58="系統未選擇","系統未選擇",IF(K58&lt;10,"1",IF(19&gt;K58,"2",IF(K58&gt;=27,"3","-"))))</f>
        <v>0</v>
      </c>
      <c r="N58" s="8">
        <f>IF(K58="系統未選擇","系統未選擇",IF(L58="","",ROUND(K58*L58,2)))</f>
        <v>0</v>
      </c>
    </row>
    <row r="59" spans="2:14">
      <c r="B59" s="8">
        <f>IF('2-定性盤查'!A59&lt;&gt;"",'2-定性盤查'!A59,"")</f>
        <v>0</v>
      </c>
      <c r="C59" s="8">
        <f>IF('2-定性盤查'!C59&lt;&gt;"",'2-定性盤查'!C59,"")</f>
        <v>0</v>
      </c>
      <c r="D59" s="8">
        <f>IF('2-定性盤查'!D59&lt;&gt;"",'2-定性盤查'!D59,"")</f>
        <v>0</v>
      </c>
      <c r="E59" s="9"/>
      <c r="F59" s="8">
        <f>IF(E59&lt;&gt;"",IF(E59="連續量測",1,IF(E59="定期(間歇)量測",2,IF(E59="財務會計推估",3,IF(E59="自行評估",3,"0")))),"")</f>
        <v>0</v>
      </c>
      <c r="G59" s="9"/>
      <c r="H59" s="8">
        <f>IF(G59&lt;&gt;"",IF(G59="(1) 有進行外部校正或有多組數據茲佐證者",1,IF(G59="(2) 有進行內部校正或經過會計簽證等証明者",2,IF(G59="(3) 未進行儀器校正或未進行紀錄彙整者",3,"0"))),"")</f>
        <v>0</v>
      </c>
      <c r="I59" s="9"/>
      <c r="J59" s="8">
        <f>IF(I59="1 自廠發展係數/質量平衡所得係數",1,IF(I59="2 同製程/設備經驗係數",1,IF(I59="3 製造廠提供係數",2,IF(I59="4 區域排放係數",2,IF(I59="5 國家排放係數",3,IF(I59="6 國際排放係數",3,""))))))</f>
        <v>0</v>
      </c>
      <c r="K59" s="8">
        <f>IF(OR(F59="", H59="", J59=""), "系統未選擇", F59*H59*J59)</f>
        <v>0</v>
      </c>
      <c r="L59" s="8">
        <f>IF('3-定量盤查'!AD58&lt;&gt;"",ROUND('3-定量盤查'!AD58,4),"")</f>
        <v>0</v>
      </c>
      <c r="M59" s="8">
        <f>IF(K59="系統未選擇","系統未選擇",IF(K59&lt;10,"1",IF(19&gt;K59,"2",IF(K59&gt;=27,"3","-"))))</f>
        <v>0</v>
      </c>
      <c r="N59" s="8">
        <f>IF(K59="系統未選擇","系統未選擇",IF(L59="","",ROUND(K59*L59,2)))</f>
        <v>0</v>
      </c>
    </row>
    <row r="60" spans="2:14">
      <c r="B60" s="8">
        <f>IF('2-定性盤查'!A60&lt;&gt;"",'2-定性盤查'!A60,"")</f>
        <v>0</v>
      </c>
      <c r="C60" s="8">
        <f>IF('2-定性盤查'!C60&lt;&gt;"",'2-定性盤查'!C60,"")</f>
        <v>0</v>
      </c>
      <c r="D60" s="8">
        <f>IF('2-定性盤查'!D60&lt;&gt;"",'2-定性盤查'!D60,"")</f>
        <v>0</v>
      </c>
      <c r="E60" s="9"/>
      <c r="F60" s="8">
        <f>IF(E60&lt;&gt;"",IF(E60="連續量測",1,IF(E60="定期(間歇)量測",2,IF(E60="財務會計推估",3,IF(E60="自行評估",3,"0")))),"")</f>
        <v>0</v>
      </c>
      <c r="G60" s="9"/>
      <c r="H60" s="8">
        <f>IF(G60&lt;&gt;"",IF(G60="(1) 有進行外部校正或有多組數據茲佐證者",1,IF(G60="(2) 有進行內部校正或經過會計簽證等証明者",2,IF(G60="(3) 未進行儀器校正或未進行紀錄彙整者",3,"0"))),"")</f>
        <v>0</v>
      </c>
      <c r="I60" s="9"/>
      <c r="J60" s="8">
        <f>IF(I60="1 自廠發展係數/質量平衡所得係數",1,IF(I60="2 同製程/設備經驗係數",1,IF(I60="3 製造廠提供係數",2,IF(I60="4 區域排放係數",2,IF(I60="5 國家排放係數",3,IF(I60="6 國際排放係數",3,""))))))</f>
        <v>0</v>
      </c>
      <c r="K60" s="8">
        <f>IF(OR(F60="", H60="", J60=""), "系統未選擇", F60*H60*J60)</f>
        <v>0</v>
      </c>
      <c r="L60" s="8">
        <f>IF('3-定量盤查'!AD59&lt;&gt;"",ROUND('3-定量盤查'!AD59,4),"")</f>
        <v>0</v>
      </c>
      <c r="M60" s="8">
        <f>IF(K60="系統未選擇","系統未選擇",IF(K60&lt;10,"1",IF(19&gt;K60,"2",IF(K60&gt;=27,"3","-"))))</f>
        <v>0</v>
      </c>
      <c r="N60" s="8">
        <f>IF(K60="系統未選擇","系統未選擇",IF(L60="","",ROUND(K60*L60,2)))</f>
        <v>0</v>
      </c>
    </row>
    <row r="61" spans="2:14">
      <c r="B61" s="8">
        <f>IF('2-定性盤查'!A61&lt;&gt;"",'2-定性盤查'!A61,"")</f>
        <v>0</v>
      </c>
      <c r="C61" s="8">
        <f>IF('2-定性盤查'!C61&lt;&gt;"",'2-定性盤查'!C61,"")</f>
        <v>0</v>
      </c>
      <c r="D61" s="8">
        <f>IF('2-定性盤查'!D61&lt;&gt;"",'2-定性盤查'!D61,"")</f>
        <v>0</v>
      </c>
      <c r="E61" s="9"/>
      <c r="F61" s="8">
        <f>IF(E61&lt;&gt;"",IF(E61="連續量測",1,IF(E61="定期(間歇)量測",2,IF(E61="財務會計推估",3,IF(E61="自行評估",3,"0")))),"")</f>
        <v>0</v>
      </c>
      <c r="G61" s="9"/>
      <c r="H61" s="8">
        <f>IF(G61&lt;&gt;"",IF(G61="(1) 有進行外部校正或有多組數據茲佐證者",1,IF(G61="(2) 有進行內部校正或經過會計簽證等証明者",2,IF(G61="(3) 未進行儀器校正或未進行紀錄彙整者",3,"0"))),"")</f>
        <v>0</v>
      </c>
      <c r="I61" s="9"/>
      <c r="J61" s="8">
        <f>IF(I61="1 自廠發展係數/質量平衡所得係數",1,IF(I61="2 同製程/設備經驗係數",1,IF(I61="3 製造廠提供係數",2,IF(I61="4 區域排放係數",2,IF(I61="5 國家排放係數",3,IF(I61="6 國際排放係數",3,""))))))</f>
        <v>0</v>
      </c>
      <c r="K61" s="8">
        <f>IF(OR(F61="", H61="", J61=""), "系統未選擇", F61*H61*J61)</f>
        <v>0</v>
      </c>
      <c r="L61" s="8">
        <f>IF('3-定量盤查'!AD60&lt;&gt;"",ROUND('3-定量盤查'!AD60,4),"")</f>
        <v>0</v>
      </c>
      <c r="M61" s="8">
        <f>IF(K61="系統未選擇","系統未選擇",IF(K61&lt;10,"1",IF(19&gt;K61,"2",IF(K61&gt;=27,"3","-"))))</f>
        <v>0</v>
      </c>
      <c r="N61" s="8">
        <f>IF(K61="系統未選擇","系統未選擇",IF(L61="","",ROUND(K61*L61,2)))</f>
        <v>0</v>
      </c>
    </row>
    <row r="62" spans="2:14">
      <c r="B62" s="8">
        <f>IF('2-定性盤查'!A62&lt;&gt;"",'2-定性盤查'!A62,"")</f>
        <v>0</v>
      </c>
      <c r="C62" s="8">
        <f>IF('2-定性盤查'!C62&lt;&gt;"",'2-定性盤查'!C62,"")</f>
        <v>0</v>
      </c>
      <c r="D62" s="8">
        <f>IF('2-定性盤查'!D62&lt;&gt;"",'2-定性盤查'!D62,"")</f>
        <v>0</v>
      </c>
      <c r="E62" s="9"/>
      <c r="F62" s="8">
        <f>IF(E62&lt;&gt;"",IF(E62="連續量測",1,IF(E62="定期(間歇)量測",2,IF(E62="財務會計推估",3,IF(E62="自行評估",3,"0")))),"")</f>
        <v>0</v>
      </c>
      <c r="G62" s="9"/>
      <c r="H62" s="8">
        <f>IF(G62&lt;&gt;"",IF(G62="(1) 有進行外部校正或有多組數據茲佐證者",1,IF(G62="(2) 有進行內部校正或經過會計簽證等証明者",2,IF(G62="(3) 未進行儀器校正或未進行紀錄彙整者",3,"0"))),"")</f>
        <v>0</v>
      </c>
      <c r="I62" s="9"/>
      <c r="J62" s="8">
        <f>IF(I62="1 自廠發展係數/質量平衡所得係數",1,IF(I62="2 同製程/設備經驗係數",1,IF(I62="3 製造廠提供係數",2,IF(I62="4 區域排放係數",2,IF(I62="5 國家排放係數",3,IF(I62="6 國際排放係數",3,""))))))</f>
        <v>0</v>
      </c>
      <c r="K62" s="8">
        <f>IF(OR(F62="", H62="", J62=""), "系統未選擇", F62*H62*J62)</f>
        <v>0</v>
      </c>
      <c r="L62" s="8">
        <f>IF('3-定量盤查'!AD61&lt;&gt;"",ROUND('3-定量盤查'!AD61,4),"")</f>
        <v>0</v>
      </c>
      <c r="M62" s="8">
        <f>IF(K62="系統未選擇","系統未選擇",IF(K62&lt;10,"1",IF(19&gt;K62,"2",IF(K62&gt;=27,"3","-"))))</f>
        <v>0</v>
      </c>
      <c r="N62" s="8">
        <f>IF(K62="系統未選擇","系統未選擇",IF(L62="","",ROUND(K62*L62,2)))</f>
        <v>0</v>
      </c>
    </row>
    <row r="63" spans="2:14">
      <c r="B63" s="8">
        <f>IF('2-定性盤查'!A63&lt;&gt;"",'2-定性盤查'!A63,"")</f>
        <v>0</v>
      </c>
      <c r="C63" s="8">
        <f>IF('2-定性盤查'!C63&lt;&gt;"",'2-定性盤查'!C63,"")</f>
        <v>0</v>
      </c>
      <c r="D63" s="8">
        <f>IF('2-定性盤查'!D63&lt;&gt;"",'2-定性盤查'!D63,"")</f>
        <v>0</v>
      </c>
      <c r="E63" s="9"/>
      <c r="F63" s="8">
        <f>IF(E63&lt;&gt;"",IF(E63="連續量測",1,IF(E63="定期(間歇)量測",2,IF(E63="財務會計推估",3,IF(E63="自行評估",3,"0")))),"")</f>
        <v>0</v>
      </c>
      <c r="G63" s="9"/>
      <c r="H63" s="8">
        <f>IF(G63&lt;&gt;"",IF(G63="(1) 有進行外部校正或有多組數據茲佐證者",1,IF(G63="(2) 有進行內部校正或經過會計簽證等証明者",2,IF(G63="(3) 未進行儀器校正或未進行紀錄彙整者",3,"0"))),"")</f>
        <v>0</v>
      </c>
      <c r="I63" s="9"/>
      <c r="J63" s="8">
        <f>IF(I63="1 自廠發展係數/質量平衡所得係數",1,IF(I63="2 同製程/設備經驗係數",1,IF(I63="3 製造廠提供係數",2,IF(I63="4 區域排放係數",2,IF(I63="5 國家排放係數",3,IF(I63="6 國際排放係數",3,""))))))</f>
        <v>0</v>
      </c>
      <c r="K63" s="8">
        <f>IF(OR(F63="", H63="", J63=""), "系統未選擇", F63*H63*J63)</f>
        <v>0</v>
      </c>
      <c r="L63" s="8">
        <f>IF('3-定量盤查'!AD62&lt;&gt;"",ROUND('3-定量盤查'!AD62,4),"")</f>
        <v>0</v>
      </c>
      <c r="M63" s="8">
        <f>IF(K63="系統未選擇","系統未選擇",IF(K63&lt;10,"1",IF(19&gt;K63,"2",IF(K63&gt;=27,"3","-"))))</f>
        <v>0</v>
      </c>
      <c r="N63" s="8">
        <f>IF(K63="系統未選擇","系統未選擇",IF(L63="","",ROUND(K63*L63,2)))</f>
        <v>0</v>
      </c>
    </row>
    <row r="64" spans="2:14">
      <c r="B64" s="8">
        <f>IF('2-定性盤查'!A64&lt;&gt;"",'2-定性盤查'!A64,"")</f>
        <v>0</v>
      </c>
      <c r="C64" s="8">
        <f>IF('2-定性盤查'!C64&lt;&gt;"",'2-定性盤查'!C64,"")</f>
        <v>0</v>
      </c>
      <c r="D64" s="8">
        <f>IF('2-定性盤查'!D64&lt;&gt;"",'2-定性盤查'!D64,"")</f>
        <v>0</v>
      </c>
      <c r="E64" s="9"/>
      <c r="F64" s="8">
        <f>IF(E64&lt;&gt;"",IF(E64="連續量測",1,IF(E64="定期(間歇)量測",2,IF(E64="財務會計推估",3,IF(E64="自行評估",3,"0")))),"")</f>
        <v>0</v>
      </c>
      <c r="G64" s="9"/>
      <c r="H64" s="8">
        <f>IF(G64&lt;&gt;"",IF(G64="(1) 有進行外部校正或有多組數據茲佐證者",1,IF(G64="(2) 有進行內部校正或經過會計簽證等証明者",2,IF(G64="(3) 未進行儀器校正或未進行紀錄彙整者",3,"0"))),"")</f>
        <v>0</v>
      </c>
      <c r="I64" s="9"/>
      <c r="J64" s="8">
        <f>IF(I64="1 自廠發展係數/質量平衡所得係數",1,IF(I64="2 同製程/設備經驗係數",1,IF(I64="3 製造廠提供係數",2,IF(I64="4 區域排放係數",2,IF(I64="5 國家排放係數",3,IF(I64="6 國際排放係數",3,""))))))</f>
        <v>0</v>
      </c>
      <c r="K64" s="8">
        <f>IF(OR(F64="", H64="", J64=""), "系統未選擇", F64*H64*J64)</f>
        <v>0</v>
      </c>
      <c r="L64" s="8">
        <f>IF('3-定量盤查'!AD63&lt;&gt;"",ROUND('3-定量盤查'!AD63,4),"")</f>
        <v>0</v>
      </c>
      <c r="M64" s="8">
        <f>IF(K64="系統未選擇","系統未選擇",IF(K64&lt;10,"1",IF(19&gt;K64,"2",IF(K64&gt;=27,"3","-"))))</f>
        <v>0</v>
      </c>
      <c r="N64" s="8">
        <f>IF(K64="系統未選擇","系統未選擇",IF(L64="","",ROUND(K64*L64,2)))</f>
        <v>0</v>
      </c>
    </row>
    <row r="65" spans="2:14">
      <c r="B65" s="8">
        <f>IF('2-定性盤查'!A65&lt;&gt;"",'2-定性盤查'!A65,"")</f>
        <v>0</v>
      </c>
      <c r="C65" s="8">
        <f>IF('2-定性盤查'!C65&lt;&gt;"",'2-定性盤查'!C65,"")</f>
        <v>0</v>
      </c>
      <c r="D65" s="8">
        <f>IF('2-定性盤查'!D65&lt;&gt;"",'2-定性盤查'!D65,"")</f>
        <v>0</v>
      </c>
      <c r="E65" s="9"/>
      <c r="F65" s="8">
        <f>IF(E65&lt;&gt;"",IF(E65="連續量測",1,IF(E65="定期(間歇)量測",2,IF(E65="財務會計推估",3,IF(E65="自行評估",3,"0")))),"")</f>
        <v>0</v>
      </c>
      <c r="G65" s="9"/>
      <c r="H65" s="8">
        <f>IF(G65&lt;&gt;"",IF(G65="(1) 有進行外部校正或有多組數據茲佐證者",1,IF(G65="(2) 有進行內部校正或經過會計簽證等証明者",2,IF(G65="(3) 未進行儀器校正或未進行紀錄彙整者",3,"0"))),"")</f>
        <v>0</v>
      </c>
      <c r="I65" s="9"/>
      <c r="J65" s="8">
        <f>IF(I65="1 自廠發展係數/質量平衡所得係數",1,IF(I65="2 同製程/設備經驗係數",1,IF(I65="3 製造廠提供係數",2,IF(I65="4 區域排放係數",2,IF(I65="5 國家排放係數",3,IF(I65="6 國際排放係數",3,""))))))</f>
        <v>0</v>
      </c>
      <c r="K65" s="8">
        <f>IF(OR(F65="", H65="", J65=""), "系統未選擇", F65*H65*J65)</f>
        <v>0</v>
      </c>
      <c r="L65" s="8">
        <f>IF('3-定量盤查'!AD64&lt;&gt;"",ROUND('3-定量盤查'!AD64,4),"")</f>
        <v>0</v>
      </c>
      <c r="M65" s="8">
        <f>IF(K65="系統未選擇","系統未選擇",IF(K65&lt;10,"1",IF(19&gt;K65,"2",IF(K65&gt;=27,"3","-"))))</f>
        <v>0</v>
      </c>
      <c r="N65" s="8">
        <f>IF(K65="系統未選擇","系統未選擇",IF(L65="","",ROUND(K65*L65,2)))</f>
        <v>0</v>
      </c>
    </row>
    <row r="66" spans="2:14">
      <c r="B66" s="8">
        <f>IF('2-定性盤查'!A66&lt;&gt;"",'2-定性盤查'!A66,"")</f>
        <v>0</v>
      </c>
      <c r="C66" s="8">
        <f>IF('2-定性盤查'!C66&lt;&gt;"",'2-定性盤查'!C66,"")</f>
        <v>0</v>
      </c>
      <c r="D66" s="8">
        <f>IF('2-定性盤查'!D66&lt;&gt;"",'2-定性盤查'!D66,"")</f>
        <v>0</v>
      </c>
      <c r="E66" s="9"/>
      <c r="F66" s="8">
        <f>IF(E66&lt;&gt;"",IF(E66="連續量測",1,IF(E66="定期(間歇)量測",2,IF(E66="財務會計推估",3,IF(E66="自行評估",3,"0")))),"")</f>
        <v>0</v>
      </c>
      <c r="G66" s="9"/>
      <c r="H66" s="8">
        <f>IF(G66&lt;&gt;"",IF(G66="(1) 有進行外部校正或有多組數據茲佐證者",1,IF(G66="(2) 有進行內部校正或經過會計簽證等証明者",2,IF(G66="(3) 未進行儀器校正或未進行紀錄彙整者",3,"0"))),"")</f>
        <v>0</v>
      </c>
      <c r="I66" s="9"/>
      <c r="J66" s="8">
        <f>IF(I66="1 自廠發展係數/質量平衡所得係數",1,IF(I66="2 同製程/設備經驗係數",1,IF(I66="3 製造廠提供係數",2,IF(I66="4 區域排放係數",2,IF(I66="5 國家排放係數",3,IF(I66="6 國際排放係數",3,""))))))</f>
        <v>0</v>
      </c>
      <c r="K66" s="8">
        <f>IF(OR(F66="", H66="", J66=""), "系統未選擇", F66*H66*J66)</f>
        <v>0</v>
      </c>
      <c r="L66" s="8">
        <f>IF('3-定量盤查'!AD65&lt;&gt;"",ROUND('3-定量盤查'!AD65,4),"")</f>
        <v>0</v>
      </c>
      <c r="M66" s="8">
        <f>IF(K66="系統未選擇","系統未選擇",IF(K66&lt;10,"1",IF(19&gt;K66,"2",IF(K66&gt;=27,"3","-"))))</f>
        <v>0</v>
      </c>
      <c r="N66" s="8">
        <f>IF(K66="系統未選擇","系統未選擇",IF(L66="","",ROUND(K66*L66,2)))</f>
        <v>0</v>
      </c>
    </row>
    <row r="67" spans="2:14">
      <c r="B67" s="8">
        <f>IF('2-定性盤查'!A67&lt;&gt;"",'2-定性盤查'!A67,"")</f>
        <v>0</v>
      </c>
      <c r="C67" s="8">
        <f>IF('2-定性盤查'!C67&lt;&gt;"",'2-定性盤查'!C67,"")</f>
        <v>0</v>
      </c>
      <c r="D67" s="8">
        <f>IF('2-定性盤查'!D67&lt;&gt;"",'2-定性盤查'!D67,"")</f>
        <v>0</v>
      </c>
      <c r="E67" s="9"/>
      <c r="F67" s="8">
        <f>IF(E67&lt;&gt;"",IF(E67="連續量測",1,IF(E67="定期(間歇)量測",2,IF(E67="財務會計推估",3,IF(E67="自行評估",3,"0")))),"")</f>
        <v>0</v>
      </c>
      <c r="G67" s="9"/>
      <c r="H67" s="8">
        <f>IF(G67&lt;&gt;"",IF(G67="(1) 有進行外部校正或有多組數據茲佐證者",1,IF(G67="(2) 有進行內部校正或經過會計簽證等証明者",2,IF(G67="(3) 未進行儀器校正或未進行紀錄彙整者",3,"0"))),"")</f>
        <v>0</v>
      </c>
      <c r="I67" s="9"/>
      <c r="J67" s="8">
        <f>IF(I67="1 自廠發展係數/質量平衡所得係數",1,IF(I67="2 同製程/設備經驗係數",1,IF(I67="3 製造廠提供係數",2,IF(I67="4 區域排放係數",2,IF(I67="5 國家排放係數",3,IF(I67="6 國際排放係數",3,""))))))</f>
        <v>0</v>
      </c>
      <c r="K67" s="8">
        <f>IF(OR(F67="", H67="", J67=""), "系統未選擇", F67*H67*J67)</f>
        <v>0</v>
      </c>
      <c r="L67" s="8">
        <f>IF('3-定量盤查'!AD66&lt;&gt;"",ROUND('3-定量盤查'!AD66,4),"")</f>
        <v>0</v>
      </c>
      <c r="M67" s="8">
        <f>IF(K67="系統未選擇","系統未選擇",IF(K67&lt;10,"1",IF(19&gt;K67,"2",IF(K67&gt;=27,"3","-"))))</f>
        <v>0</v>
      </c>
      <c r="N67" s="8">
        <f>IF(K67="系統未選擇","系統未選擇",IF(L67="","",ROUND(K67*L67,2)))</f>
        <v>0</v>
      </c>
    </row>
    <row r="68" spans="2:14">
      <c r="B68" s="8">
        <f>IF('2-定性盤查'!A68&lt;&gt;"",'2-定性盤查'!A68,"")</f>
        <v>0</v>
      </c>
      <c r="C68" s="8">
        <f>IF('2-定性盤查'!C68&lt;&gt;"",'2-定性盤查'!C68,"")</f>
        <v>0</v>
      </c>
      <c r="D68" s="8">
        <f>IF('2-定性盤查'!D68&lt;&gt;"",'2-定性盤查'!D68,"")</f>
        <v>0</v>
      </c>
      <c r="E68" s="9"/>
      <c r="F68" s="8">
        <f>IF(E68&lt;&gt;"",IF(E68="連續量測",1,IF(E68="定期(間歇)量測",2,IF(E68="財務會計推估",3,IF(E68="自行評估",3,"0")))),"")</f>
        <v>0</v>
      </c>
      <c r="G68" s="9"/>
      <c r="H68" s="8">
        <f>IF(G68&lt;&gt;"",IF(G68="(1) 有進行外部校正或有多組數據茲佐證者",1,IF(G68="(2) 有進行內部校正或經過會計簽證等証明者",2,IF(G68="(3) 未進行儀器校正或未進行紀錄彙整者",3,"0"))),"")</f>
        <v>0</v>
      </c>
      <c r="I68" s="9"/>
      <c r="J68" s="8">
        <f>IF(I68="1 自廠發展係數/質量平衡所得係數",1,IF(I68="2 同製程/設備經驗係數",1,IF(I68="3 製造廠提供係數",2,IF(I68="4 區域排放係數",2,IF(I68="5 國家排放係數",3,IF(I68="6 國際排放係數",3,""))))))</f>
        <v>0</v>
      </c>
      <c r="K68" s="8">
        <f>IF(OR(F68="", H68="", J68=""), "系統未選擇", F68*H68*J68)</f>
        <v>0</v>
      </c>
      <c r="L68" s="8">
        <f>IF('3-定量盤查'!AD67&lt;&gt;"",ROUND('3-定量盤查'!AD67,4),"")</f>
        <v>0</v>
      </c>
      <c r="M68" s="8">
        <f>IF(K68="系統未選擇","系統未選擇",IF(K68&lt;10,"1",IF(19&gt;K68,"2",IF(K68&gt;=27,"3","-"))))</f>
        <v>0</v>
      </c>
      <c r="N68" s="8">
        <f>IF(K68="系統未選擇","系統未選擇",IF(L68="","",ROUND(K68*L68,2)))</f>
        <v>0</v>
      </c>
    </row>
    <row r="69" spans="2:14">
      <c r="B69" s="8">
        <f>IF('2-定性盤查'!A69&lt;&gt;"",'2-定性盤查'!A69,"")</f>
        <v>0</v>
      </c>
      <c r="C69" s="8">
        <f>IF('2-定性盤查'!C69&lt;&gt;"",'2-定性盤查'!C69,"")</f>
        <v>0</v>
      </c>
      <c r="D69" s="8">
        <f>IF('2-定性盤查'!D69&lt;&gt;"",'2-定性盤查'!D69,"")</f>
        <v>0</v>
      </c>
      <c r="E69" s="9"/>
      <c r="F69" s="8">
        <f>IF(E69&lt;&gt;"",IF(E69="連續量測",1,IF(E69="定期(間歇)量測",2,IF(E69="財務會計推估",3,IF(E69="自行評估",3,"0")))),"")</f>
        <v>0</v>
      </c>
      <c r="G69" s="9"/>
      <c r="H69" s="8">
        <f>IF(G69&lt;&gt;"",IF(G69="(1) 有進行外部校正或有多組數據茲佐證者",1,IF(G69="(2) 有進行內部校正或經過會計簽證等証明者",2,IF(G69="(3) 未進行儀器校正或未進行紀錄彙整者",3,"0"))),"")</f>
        <v>0</v>
      </c>
      <c r="I69" s="9"/>
      <c r="J69" s="8">
        <f>IF(I69="1 自廠發展係數/質量平衡所得係數",1,IF(I69="2 同製程/設備經驗係數",1,IF(I69="3 製造廠提供係數",2,IF(I69="4 區域排放係數",2,IF(I69="5 國家排放係數",3,IF(I69="6 國際排放係數",3,""))))))</f>
        <v>0</v>
      </c>
      <c r="K69" s="8">
        <f>IF(OR(F69="", H69="", J69=""), "系統未選擇", F69*H69*J69)</f>
        <v>0</v>
      </c>
      <c r="L69" s="8">
        <f>IF('3-定量盤查'!AD68&lt;&gt;"",ROUND('3-定量盤查'!AD68,4),"")</f>
        <v>0</v>
      </c>
      <c r="M69" s="8">
        <f>IF(K69="系統未選擇","系統未選擇",IF(K69&lt;10,"1",IF(19&gt;K69,"2",IF(K69&gt;=27,"3","-"))))</f>
        <v>0</v>
      </c>
      <c r="N69" s="8">
        <f>IF(K69="系統未選擇","系統未選擇",IF(L69="","",ROUND(K69*L69,2)))</f>
        <v>0</v>
      </c>
    </row>
    <row r="70" spans="2:14">
      <c r="B70" s="8">
        <f>IF('2-定性盤查'!A70&lt;&gt;"",'2-定性盤查'!A70,"")</f>
        <v>0</v>
      </c>
      <c r="C70" s="8">
        <f>IF('2-定性盤查'!C70&lt;&gt;"",'2-定性盤查'!C70,"")</f>
        <v>0</v>
      </c>
      <c r="D70" s="8">
        <f>IF('2-定性盤查'!D70&lt;&gt;"",'2-定性盤查'!D70,"")</f>
        <v>0</v>
      </c>
      <c r="E70" s="9"/>
      <c r="F70" s="8">
        <f>IF(E70&lt;&gt;"",IF(E70="連續量測",1,IF(E70="定期(間歇)量測",2,IF(E70="財務會計推估",3,IF(E70="自行評估",3,"0")))),"")</f>
        <v>0</v>
      </c>
      <c r="G70" s="9"/>
      <c r="H70" s="8">
        <f>IF(G70&lt;&gt;"",IF(G70="(1) 有進行外部校正或有多組數據茲佐證者",1,IF(G70="(2) 有進行內部校正或經過會計簽證等証明者",2,IF(G70="(3) 未進行儀器校正或未進行紀錄彙整者",3,"0"))),"")</f>
        <v>0</v>
      </c>
      <c r="I70" s="9"/>
      <c r="J70" s="8">
        <f>IF(I70="1 自廠發展係數/質量平衡所得係數",1,IF(I70="2 同製程/設備經驗係數",1,IF(I70="3 製造廠提供係數",2,IF(I70="4 區域排放係數",2,IF(I70="5 國家排放係數",3,IF(I70="6 國際排放係數",3,""))))))</f>
        <v>0</v>
      </c>
      <c r="K70" s="8">
        <f>IF(OR(F70="", H70="", J70=""), "系統未選擇", F70*H70*J70)</f>
        <v>0</v>
      </c>
      <c r="L70" s="8">
        <f>IF('3-定量盤查'!AD69&lt;&gt;"",ROUND('3-定量盤查'!AD69,4),"")</f>
        <v>0</v>
      </c>
      <c r="M70" s="8">
        <f>IF(K70="系統未選擇","系統未選擇",IF(K70&lt;10,"1",IF(19&gt;K70,"2",IF(K70&gt;=27,"3","-"))))</f>
        <v>0</v>
      </c>
      <c r="N70" s="8">
        <f>IF(K70="系統未選擇","系統未選擇",IF(L70="","",ROUND(K70*L70,2)))</f>
        <v>0</v>
      </c>
    </row>
    <row r="71" spans="2:14">
      <c r="B71" s="8">
        <f>IF('2-定性盤查'!A71&lt;&gt;"",'2-定性盤查'!A71,"")</f>
        <v>0</v>
      </c>
      <c r="C71" s="8">
        <f>IF('2-定性盤查'!C71&lt;&gt;"",'2-定性盤查'!C71,"")</f>
        <v>0</v>
      </c>
      <c r="D71" s="8">
        <f>IF('2-定性盤查'!D71&lt;&gt;"",'2-定性盤查'!D71,"")</f>
        <v>0</v>
      </c>
      <c r="E71" s="9"/>
      <c r="F71" s="8">
        <f>IF(E71&lt;&gt;"",IF(E71="連續量測",1,IF(E71="定期(間歇)量測",2,IF(E71="財務會計推估",3,IF(E71="自行評估",3,"0")))),"")</f>
        <v>0</v>
      </c>
      <c r="G71" s="9"/>
      <c r="H71" s="8">
        <f>IF(G71&lt;&gt;"",IF(G71="(1) 有進行外部校正或有多組數據茲佐證者",1,IF(G71="(2) 有進行內部校正或經過會計簽證等証明者",2,IF(G71="(3) 未進行儀器校正或未進行紀錄彙整者",3,"0"))),"")</f>
        <v>0</v>
      </c>
      <c r="I71" s="9"/>
      <c r="J71" s="8">
        <f>IF(I71="1 自廠發展係數/質量平衡所得係數",1,IF(I71="2 同製程/設備經驗係數",1,IF(I71="3 製造廠提供係數",2,IF(I71="4 區域排放係數",2,IF(I71="5 國家排放係數",3,IF(I71="6 國際排放係數",3,""))))))</f>
        <v>0</v>
      </c>
      <c r="K71" s="8">
        <f>IF(OR(F71="", H71="", J71=""), "系統未選擇", F71*H71*J71)</f>
        <v>0</v>
      </c>
      <c r="L71" s="8">
        <f>IF('3-定量盤查'!AD70&lt;&gt;"",ROUND('3-定量盤查'!AD70,4),"")</f>
        <v>0</v>
      </c>
      <c r="M71" s="8">
        <f>IF(K71="系統未選擇","系統未選擇",IF(K71&lt;10,"1",IF(19&gt;K71,"2",IF(K71&gt;=27,"3","-"))))</f>
        <v>0</v>
      </c>
      <c r="N71" s="8">
        <f>IF(K71="系統未選擇","系統未選擇",IF(L71="","",ROUND(K71*L71,2)))</f>
        <v>0</v>
      </c>
    </row>
    <row r="72" spans="2:14">
      <c r="B72" s="8">
        <f>IF('2-定性盤查'!A72&lt;&gt;"",'2-定性盤查'!A72,"")</f>
        <v>0</v>
      </c>
      <c r="C72" s="8">
        <f>IF('2-定性盤查'!C72&lt;&gt;"",'2-定性盤查'!C72,"")</f>
        <v>0</v>
      </c>
      <c r="D72" s="8">
        <f>IF('2-定性盤查'!D72&lt;&gt;"",'2-定性盤查'!D72,"")</f>
        <v>0</v>
      </c>
      <c r="E72" s="9"/>
      <c r="F72" s="8">
        <f>IF(E72&lt;&gt;"",IF(E72="連續量測",1,IF(E72="定期(間歇)量測",2,IF(E72="財務會計推估",3,IF(E72="自行評估",3,"0")))),"")</f>
        <v>0</v>
      </c>
      <c r="G72" s="9"/>
      <c r="H72" s="8">
        <f>IF(G72&lt;&gt;"",IF(G72="(1) 有進行外部校正或有多組數據茲佐證者",1,IF(G72="(2) 有進行內部校正或經過會計簽證等証明者",2,IF(G72="(3) 未進行儀器校正或未進行紀錄彙整者",3,"0"))),"")</f>
        <v>0</v>
      </c>
      <c r="I72" s="9"/>
      <c r="J72" s="8">
        <f>IF(I72="1 自廠發展係數/質量平衡所得係數",1,IF(I72="2 同製程/設備經驗係數",1,IF(I72="3 製造廠提供係數",2,IF(I72="4 區域排放係數",2,IF(I72="5 國家排放係數",3,IF(I72="6 國際排放係數",3,""))))))</f>
        <v>0</v>
      </c>
      <c r="K72" s="8">
        <f>IF(OR(F72="", H72="", J72=""), "系統未選擇", F72*H72*J72)</f>
        <v>0</v>
      </c>
      <c r="L72" s="8">
        <f>IF('3-定量盤查'!AD71&lt;&gt;"",ROUND('3-定量盤查'!AD71,4),"")</f>
        <v>0</v>
      </c>
      <c r="M72" s="8">
        <f>IF(K72="系統未選擇","系統未選擇",IF(K72&lt;10,"1",IF(19&gt;K72,"2",IF(K72&gt;=27,"3","-"))))</f>
        <v>0</v>
      </c>
      <c r="N72" s="8">
        <f>IF(K72="系統未選擇","系統未選擇",IF(L72="","",ROUND(K72*L72,2)))</f>
        <v>0</v>
      </c>
    </row>
    <row r="73" spans="2:14">
      <c r="B73" s="8">
        <f>IF('2-定性盤查'!A73&lt;&gt;"",'2-定性盤查'!A73,"")</f>
        <v>0</v>
      </c>
      <c r="C73" s="8">
        <f>IF('2-定性盤查'!C73&lt;&gt;"",'2-定性盤查'!C73,"")</f>
        <v>0</v>
      </c>
      <c r="D73" s="8">
        <f>IF('2-定性盤查'!D73&lt;&gt;"",'2-定性盤查'!D73,"")</f>
        <v>0</v>
      </c>
      <c r="E73" s="9"/>
      <c r="F73" s="8">
        <f>IF(E73&lt;&gt;"",IF(E73="連續量測",1,IF(E73="定期(間歇)量測",2,IF(E73="財務會計推估",3,IF(E73="自行評估",3,"0")))),"")</f>
        <v>0</v>
      </c>
      <c r="G73" s="9"/>
      <c r="H73" s="8">
        <f>IF(G73&lt;&gt;"",IF(G73="(1) 有進行外部校正或有多組數據茲佐證者",1,IF(G73="(2) 有進行內部校正或經過會計簽證等証明者",2,IF(G73="(3) 未進行儀器校正或未進行紀錄彙整者",3,"0"))),"")</f>
        <v>0</v>
      </c>
      <c r="I73" s="9"/>
      <c r="J73" s="8">
        <f>IF(I73="1 自廠發展係數/質量平衡所得係數",1,IF(I73="2 同製程/設備經驗係數",1,IF(I73="3 製造廠提供係數",2,IF(I73="4 區域排放係數",2,IF(I73="5 國家排放係數",3,IF(I73="6 國際排放係數",3,""))))))</f>
        <v>0</v>
      </c>
      <c r="K73" s="8">
        <f>IF(OR(F73="", H73="", J73=""), "系統未選擇", F73*H73*J73)</f>
        <v>0</v>
      </c>
      <c r="L73" s="8">
        <f>IF('3-定量盤查'!AD72&lt;&gt;"",ROUND('3-定量盤查'!AD72,4),"")</f>
        <v>0</v>
      </c>
      <c r="M73" s="8">
        <f>IF(K73="系統未選擇","系統未選擇",IF(K73&lt;10,"1",IF(19&gt;K73,"2",IF(K73&gt;=27,"3","-"))))</f>
        <v>0</v>
      </c>
      <c r="N73" s="8">
        <f>IF(K73="系統未選擇","系統未選擇",IF(L73="","",ROUND(K73*L73,2)))</f>
        <v>0</v>
      </c>
    </row>
    <row r="74" spans="2:14">
      <c r="B74" s="8">
        <f>IF('2-定性盤查'!A74&lt;&gt;"",'2-定性盤查'!A74,"")</f>
        <v>0</v>
      </c>
      <c r="C74" s="8">
        <f>IF('2-定性盤查'!C74&lt;&gt;"",'2-定性盤查'!C74,"")</f>
        <v>0</v>
      </c>
      <c r="D74" s="8">
        <f>IF('2-定性盤查'!D74&lt;&gt;"",'2-定性盤查'!D74,"")</f>
        <v>0</v>
      </c>
      <c r="E74" s="9"/>
      <c r="F74" s="8">
        <f>IF(E74&lt;&gt;"",IF(E74="連續量測",1,IF(E74="定期(間歇)量測",2,IF(E74="財務會計推估",3,IF(E74="自行評估",3,"0")))),"")</f>
        <v>0</v>
      </c>
      <c r="G74" s="9"/>
      <c r="H74" s="8">
        <f>IF(G74&lt;&gt;"",IF(G74="(1) 有進行外部校正或有多組數據茲佐證者",1,IF(G74="(2) 有進行內部校正或經過會計簽證等証明者",2,IF(G74="(3) 未進行儀器校正或未進行紀錄彙整者",3,"0"))),"")</f>
        <v>0</v>
      </c>
      <c r="I74" s="9"/>
      <c r="J74" s="8">
        <f>IF(I74="1 自廠發展係數/質量平衡所得係數",1,IF(I74="2 同製程/設備經驗係數",1,IF(I74="3 製造廠提供係數",2,IF(I74="4 區域排放係數",2,IF(I74="5 國家排放係數",3,IF(I74="6 國際排放係數",3,""))))))</f>
        <v>0</v>
      </c>
      <c r="K74" s="8">
        <f>IF(OR(F74="", H74="", J74=""), "系統未選擇", F74*H74*J74)</f>
        <v>0</v>
      </c>
      <c r="L74" s="8">
        <f>IF('3-定量盤查'!AD73&lt;&gt;"",ROUND('3-定量盤查'!AD73,4),"")</f>
        <v>0</v>
      </c>
      <c r="M74" s="8">
        <f>IF(K74="系統未選擇","系統未選擇",IF(K74&lt;10,"1",IF(19&gt;K74,"2",IF(K74&gt;=27,"3","-"))))</f>
        <v>0</v>
      </c>
      <c r="N74" s="8">
        <f>IF(K74="系統未選擇","系統未選擇",IF(L74="","",ROUND(K74*L74,2)))</f>
        <v>0</v>
      </c>
    </row>
    <row r="75" spans="2:14">
      <c r="B75" s="8">
        <f>IF('2-定性盤查'!A75&lt;&gt;"",'2-定性盤查'!A75,"")</f>
        <v>0</v>
      </c>
      <c r="C75" s="8">
        <f>IF('2-定性盤查'!C75&lt;&gt;"",'2-定性盤查'!C75,"")</f>
        <v>0</v>
      </c>
      <c r="D75" s="8">
        <f>IF('2-定性盤查'!D75&lt;&gt;"",'2-定性盤查'!D75,"")</f>
        <v>0</v>
      </c>
      <c r="E75" s="9"/>
      <c r="F75" s="8">
        <f>IF(E75&lt;&gt;"",IF(E75="連續量測",1,IF(E75="定期(間歇)量測",2,IF(E75="財務會計推估",3,IF(E75="自行評估",3,"0")))),"")</f>
        <v>0</v>
      </c>
      <c r="G75" s="9"/>
      <c r="H75" s="8">
        <f>IF(G75&lt;&gt;"",IF(G75="(1) 有進行外部校正或有多組數據茲佐證者",1,IF(G75="(2) 有進行內部校正或經過會計簽證等証明者",2,IF(G75="(3) 未進行儀器校正或未進行紀錄彙整者",3,"0"))),"")</f>
        <v>0</v>
      </c>
      <c r="I75" s="9"/>
      <c r="J75" s="8">
        <f>IF(I75="1 自廠發展係數/質量平衡所得係數",1,IF(I75="2 同製程/設備經驗係數",1,IF(I75="3 製造廠提供係數",2,IF(I75="4 區域排放係數",2,IF(I75="5 國家排放係數",3,IF(I75="6 國際排放係數",3,""))))))</f>
        <v>0</v>
      </c>
      <c r="K75" s="8">
        <f>IF(OR(F75="", H75="", J75=""), "系統未選擇", F75*H75*J75)</f>
        <v>0</v>
      </c>
      <c r="L75" s="8">
        <f>IF('3-定量盤查'!AD74&lt;&gt;"",ROUND('3-定量盤查'!AD74,4),"")</f>
        <v>0</v>
      </c>
      <c r="M75" s="8">
        <f>IF(K75="系統未選擇","系統未選擇",IF(K75&lt;10,"1",IF(19&gt;K75,"2",IF(K75&gt;=27,"3","-"))))</f>
        <v>0</v>
      </c>
      <c r="N75" s="8">
        <f>IF(K75="系統未選擇","系統未選擇",IF(L75="","",ROUND(K75*L75,2)))</f>
        <v>0</v>
      </c>
    </row>
    <row r="76" spans="2:14">
      <c r="B76" s="8">
        <f>IF('2-定性盤查'!A76&lt;&gt;"",'2-定性盤查'!A76,"")</f>
        <v>0</v>
      </c>
      <c r="C76" s="8">
        <f>IF('2-定性盤查'!C76&lt;&gt;"",'2-定性盤查'!C76,"")</f>
        <v>0</v>
      </c>
      <c r="D76" s="8">
        <f>IF('2-定性盤查'!D76&lt;&gt;"",'2-定性盤查'!D76,"")</f>
        <v>0</v>
      </c>
      <c r="E76" s="9"/>
      <c r="F76" s="8">
        <f>IF(E76&lt;&gt;"",IF(E76="連續量測",1,IF(E76="定期(間歇)量測",2,IF(E76="財務會計推估",3,IF(E76="自行評估",3,"0")))),"")</f>
        <v>0</v>
      </c>
      <c r="G76" s="9"/>
      <c r="H76" s="8">
        <f>IF(G76&lt;&gt;"",IF(G76="(1) 有進行外部校正或有多組數據茲佐證者",1,IF(G76="(2) 有進行內部校正或經過會計簽證等証明者",2,IF(G76="(3) 未進行儀器校正或未進行紀錄彙整者",3,"0"))),"")</f>
        <v>0</v>
      </c>
      <c r="I76" s="9"/>
      <c r="J76" s="8">
        <f>IF(I76="1 自廠發展係數/質量平衡所得係數",1,IF(I76="2 同製程/設備經驗係數",1,IF(I76="3 製造廠提供係數",2,IF(I76="4 區域排放係數",2,IF(I76="5 國家排放係數",3,IF(I76="6 國際排放係數",3,""))))))</f>
        <v>0</v>
      </c>
      <c r="K76" s="8">
        <f>IF(OR(F76="", H76="", J76=""), "系統未選擇", F76*H76*J76)</f>
        <v>0</v>
      </c>
      <c r="L76" s="8">
        <f>IF('3-定量盤查'!AD75&lt;&gt;"",ROUND('3-定量盤查'!AD75,4),"")</f>
        <v>0</v>
      </c>
      <c r="M76" s="8">
        <f>IF(K76="系統未選擇","系統未選擇",IF(K76&lt;10,"1",IF(19&gt;K76,"2",IF(K76&gt;=27,"3","-"))))</f>
        <v>0</v>
      </c>
      <c r="N76" s="8">
        <f>IF(K76="系統未選擇","系統未選擇",IF(L76="","",ROUND(K76*L76,2)))</f>
        <v>0</v>
      </c>
    </row>
    <row r="77" spans="2:14">
      <c r="B77" s="8">
        <f>IF('2-定性盤查'!A77&lt;&gt;"",'2-定性盤查'!A77,"")</f>
        <v>0</v>
      </c>
      <c r="C77" s="8">
        <f>IF('2-定性盤查'!C77&lt;&gt;"",'2-定性盤查'!C77,"")</f>
        <v>0</v>
      </c>
      <c r="D77" s="8">
        <f>IF('2-定性盤查'!D77&lt;&gt;"",'2-定性盤查'!D77,"")</f>
        <v>0</v>
      </c>
      <c r="E77" s="9"/>
      <c r="F77" s="8">
        <f>IF(E77&lt;&gt;"",IF(E77="連續量測",1,IF(E77="定期(間歇)量測",2,IF(E77="財務會計推估",3,IF(E77="自行評估",3,"0")))),"")</f>
        <v>0</v>
      </c>
      <c r="G77" s="9"/>
      <c r="H77" s="8">
        <f>IF(G77&lt;&gt;"",IF(G77="(1) 有進行外部校正或有多組數據茲佐證者",1,IF(G77="(2) 有進行內部校正或經過會計簽證等証明者",2,IF(G77="(3) 未進行儀器校正或未進行紀錄彙整者",3,"0"))),"")</f>
        <v>0</v>
      </c>
      <c r="I77" s="9"/>
      <c r="J77" s="8">
        <f>IF(I77="1 自廠發展係數/質量平衡所得係數",1,IF(I77="2 同製程/設備經驗係數",1,IF(I77="3 製造廠提供係數",2,IF(I77="4 區域排放係數",2,IF(I77="5 國家排放係數",3,IF(I77="6 國際排放係數",3,""))))))</f>
        <v>0</v>
      </c>
      <c r="K77" s="8">
        <f>IF(OR(F77="", H77="", J77=""), "系統未選擇", F77*H77*J77)</f>
        <v>0</v>
      </c>
      <c r="L77" s="8">
        <f>IF('3-定量盤查'!AD76&lt;&gt;"",ROUND('3-定量盤查'!AD76,4),"")</f>
        <v>0</v>
      </c>
      <c r="M77" s="8">
        <f>IF(K77="系統未選擇","系統未選擇",IF(K77&lt;10,"1",IF(19&gt;K77,"2",IF(K77&gt;=27,"3","-"))))</f>
        <v>0</v>
      </c>
      <c r="N77" s="8">
        <f>IF(K77="系統未選擇","系統未選擇",IF(L77="","",ROUND(K77*L77,2)))</f>
        <v>0</v>
      </c>
    </row>
    <row r="78" spans="2:14">
      <c r="B78" s="8">
        <f>IF('2-定性盤查'!A78&lt;&gt;"",'2-定性盤查'!A78,"")</f>
        <v>0</v>
      </c>
      <c r="C78" s="8">
        <f>IF('2-定性盤查'!C78&lt;&gt;"",'2-定性盤查'!C78,"")</f>
        <v>0</v>
      </c>
      <c r="D78" s="8">
        <f>IF('2-定性盤查'!D78&lt;&gt;"",'2-定性盤查'!D78,"")</f>
        <v>0</v>
      </c>
      <c r="E78" s="9"/>
      <c r="F78" s="8">
        <f>IF(E78&lt;&gt;"",IF(E78="連續量測",1,IF(E78="定期(間歇)量測",2,IF(E78="財務會計推估",3,IF(E78="自行評估",3,"0")))),"")</f>
        <v>0</v>
      </c>
      <c r="G78" s="9"/>
      <c r="H78" s="8">
        <f>IF(G78&lt;&gt;"",IF(G78="(1) 有進行外部校正或有多組數據茲佐證者",1,IF(G78="(2) 有進行內部校正或經過會計簽證等証明者",2,IF(G78="(3) 未進行儀器校正或未進行紀錄彙整者",3,"0"))),"")</f>
        <v>0</v>
      </c>
      <c r="I78" s="9"/>
      <c r="J78" s="8">
        <f>IF(I78="1 自廠發展係數/質量平衡所得係數",1,IF(I78="2 同製程/設備經驗係數",1,IF(I78="3 製造廠提供係數",2,IF(I78="4 區域排放係數",2,IF(I78="5 國家排放係數",3,IF(I78="6 國際排放係數",3,""))))))</f>
        <v>0</v>
      </c>
      <c r="K78" s="8">
        <f>IF(OR(F78="", H78="", J78=""), "系統未選擇", F78*H78*J78)</f>
        <v>0</v>
      </c>
      <c r="L78" s="8">
        <f>IF('3-定量盤查'!AD77&lt;&gt;"",ROUND('3-定量盤查'!AD77,4),"")</f>
        <v>0</v>
      </c>
      <c r="M78" s="8">
        <f>IF(K78="系統未選擇","系統未選擇",IF(K78&lt;10,"1",IF(19&gt;K78,"2",IF(K78&gt;=27,"3","-"))))</f>
        <v>0</v>
      </c>
      <c r="N78" s="8">
        <f>IF(K78="系統未選擇","系統未選擇",IF(L78="","",ROUND(K78*L78,2)))</f>
        <v>0</v>
      </c>
    </row>
    <row r="79" spans="2:14">
      <c r="B79" s="8">
        <f>IF('2-定性盤查'!A79&lt;&gt;"",'2-定性盤查'!A79,"")</f>
        <v>0</v>
      </c>
      <c r="C79" s="8">
        <f>IF('2-定性盤查'!C79&lt;&gt;"",'2-定性盤查'!C79,"")</f>
        <v>0</v>
      </c>
      <c r="D79" s="8">
        <f>IF('2-定性盤查'!D79&lt;&gt;"",'2-定性盤查'!D79,"")</f>
        <v>0</v>
      </c>
      <c r="E79" s="9"/>
      <c r="F79" s="8">
        <f>IF(E79&lt;&gt;"",IF(E79="連續量測",1,IF(E79="定期(間歇)量測",2,IF(E79="財務會計推估",3,IF(E79="自行評估",3,"0")))),"")</f>
        <v>0</v>
      </c>
      <c r="G79" s="9"/>
      <c r="H79" s="8">
        <f>IF(G79&lt;&gt;"",IF(G79="(1) 有進行外部校正或有多組數據茲佐證者",1,IF(G79="(2) 有進行內部校正或經過會計簽證等証明者",2,IF(G79="(3) 未進行儀器校正或未進行紀錄彙整者",3,"0"))),"")</f>
        <v>0</v>
      </c>
      <c r="I79" s="9"/>
      <c r="J79" s="8">
        <f>IF(I79="1 自廠發展係數/質量平衡所得係數",1,IF(I79="2 同製程/設備經驗係數",1,IF(I79="3 製造廠提供係數",2,IF(I79="4 區域排放係數",2,IF(I79="5 國家排放係數",3,IF(I79="6 國際排放係數",3,""))))))</f>
        <v>0</v>
      </c>
      <c r="K79" s="8">
        <f>IF(OR(F79="", H79="", J79=""), "系統未選擇", F79*H79*J79)</f>
        <v>0</v>
      </c>
      <c r="L79" s="8">
        <f>IF('3-定量盤查'!AD78&lt;&gt;"",ROUND('3-定量盤查'!AD78,4),"")</f>
        <v>0</v>
      </c>
      <c r="M79" s="8">
        <f>IF(K79="系統未選擇","系統未選擇",IF(K79&lt;10,"1",IF(19&gt;K79,"2",IF(K79&gt;=27,"3","-"))))</f>
        <v>0</v>
      </c>
      <c r="N79" s="8">
        <f>IF(K79="系統未選擇","系統未選擇",IF(L79="","",ROUND(K79*L79,2)))</f>
        <v>0</v>
      </c>
    </row>
    <row r="80" spans="2:14">
      <c r="B80" s="8">
        <f>IF('2-定性盤查'!A80&lt;&gt;"",'2-定性盤查'!A80,"")</f>
        <v>0</v>
      </c>
      <c r="C80" s="8">
        <f>IF('2-定性盤查'!C80&lt;&gt;"",'2-定性盤查'!C80,"")</f>
        <v>0</v>
      </c>
      <c r="D80" s="8">
        <f>IF('2-定性盤查'!D80&lt;&gt;"",'2-定性盤查'!D80,"")</f>
        <v>0</v>
      </c>
      <c r="E80" s="9"/>
      <c r="F80" s="8">
        <f>IF(E80&lt;&gt;"",IF(E80="連續量測",1,IF(E80="定期(間歇)量測",2,IF(E80="財務會計推估",3,IF(E80="自行評估",3,"0")))),"")</f>
        <v>0</v>
      </c>
      <c r="G80" s="9"/>
      <c r="H80" s="8">
        <f>IF(G80&lt;&gt;"",IF(G80="(1) 有進行外部校正或有多組數據茲佐證者",1,IF(G80="(2) 有進行內部校正或經過會計簽證等証明者",2,IF(G80="(3) 未進行儀器校正或未進行紀錄彙整者",3,"0"))),"")</f>
        <v>0</v>
      </c>
      <c r="I80" s="9"/>
      <c r="J80" s="8">
        <f>IF(I80="1 自廠發展係數/質量平衡所得係數",1,IF(I80="2 同製程/設備經驗係數",1,IF(I80="3 製造廠提供係數",2,IF(I80="4 區域排放係數",2,IF(I80="5 國家排放係數",3,IF(I80="6 國際排放係數",3,""))))))</f>
        <v>0</v>
      </c>
      <c r="K80" s="8">
        <f>IF(OR(F80="", H80="", J80=""), "系統未選擇", F80*H80*J80)</f>
        <v>0</v>
      </c>
      <c r="L80" s="8">
        <f>IF('3-定量盤查'!AD79&lt;&gt;"",ROUND('3-定量盤查'!AD79,4),"")</f>
        <v>0</v>
      </c>
      <c r="M80" s="8">
        <f>IF(K80="系統未選擇","系統未選擇",IF(K80&lt;10,"1",IF(19&gt;K80,"2",IF(K80&gt;=27,"3","-"))))</f>
        <v>0</v>
      </c>
      <c r="N80" s="8">
        <f>IF(K80="系統未選擇","系統未選擇",IF(L80="","",ROUND(K80*L80,2)))</f>
        <v>0</v>
      </c>
    </row>
    <row r="81" spans="2:14">
      <c r="B81" s="8">
        <f>IF('2-定性盤查'!A81&lt;&gt;"",'2-定性盤查'!A81,"")</f>
        <v>0</v>
      </c>
      <c r="C81" s="8">
        <f>IF('2-定性盤查'!C81&lt;&gt;"",'2-定性盤查'!C81,"")</f>
        <v>0</v>
      </c>
      <c r="D81" s="8">
        <f>IF('2-定性盤查'!D81&lt;&gt;"",'2-定性盤查'!D81,"")</f>
        <v>0</v>
      </c>
      <c r="E81" s="9"/>
      <c r="F81" s="8">
        <f>IF(E81&lt;&gt;"",IF(E81="連續量測",1,IF(E81="定期(間歇)量測",2,IF(E81="財務會計推估",3,IF(E81="自行評估",3,"0")))),"")</f>
        <v>0</v>
      </c>
      <c r="G81" s="9"/>
      <c r="H81" s="8">
        <f>IF(G81&lt;&gt;"",IF(G81="(1) 有進行外部校正或有多組數據茲佐證者",1,IF(G81="(2) 有進行內部校正或經過會計簽證等証明者",2,IF(G81="(3) 未進行儀器校正或未進行紀錄彙整者",3,"0"))),"")</f>
        <v>0</v>
      </c>
      <c r="I81" s="9"/>
      <c r="J81" s="8">
        <f>IF(I81="1 自廠發展係數/質量平衡所得係數",1,IF(I81="2 同製程/設備經驗係數",1,IF(I81="3 製造廠提供係數",2,IF(I81="4 區域排放係數",2,IF(I81="5 國家排放係數",3,IF(I81="6 國際排放係數",3,""))))))</f>
        <v>0</v>
      </c>
      <c r="K81" s="8">
        <f>IF(OR(F81="", H81="", J81=""), "系統未選擇", F81*H81*J81)</f>
        <v>0</v>
      </c>
      <c r="L81" s="8">
        <f>IF('3-定量盤查'!AD80&lt;&gt;"",ROUND('3-定量盤查'!AD80,4),"")</f>
        <v>0</v>
      </c>
      <c r="M81" s="8">
        <f>IF(K81="系統未選擇","系統未選擇",IF(K81&lt;10,"1",IF(19&gt;K81,"2",IF(K81&gt;=27,"3","-"))))</f>
        <v>0</v>
      </c>
      <c r="N81" s="8">
        <f>IF(K81="系統未選擇","系統未選擇",IF(L81="","",ROUND(K81*L81,2)))</f>
        <v>0</v>
      </c>
    </row>
    <row r="82" spans="2:14">
      <c r="B82" s="8">
        <f>IF('2-定性盤查'!A82&lt;&gt;"",'2-定性盤查'!A82,"")</f>
        <v>0</v>
      </c>
      <c r="C82" s="8">
        <f>IF('2-定性盤查'!C82&lt;&gt;"",'2-定性盤查'!C82,"")</f>
        <v>0</v>
      </c>
      <c r="D82" s="8">
        <f>IF('2-定性盤查'!D82&lt;&gt;"",'2-定性盤查'!D82,"")</f>
        <v>0</v>
      </c>
      <c r="E82" s="9"/>
      <c r="F82" s="8">
        <f>IF(E82&lt;&gt;"",IF(E82="連續量測",1,IF(E82="定期(間歇)量測",2,IF(E82="財務會計推估",3,IF(E82="自行評估",3,"0")))),"")</f>
        <v>0</v>
      </c>
      <c r="G82" s="9"/>
      <c r="H82" s="8">
        <f>IF(G82&lt;&gt;"",IF(G82="(1) 有進行外部校正或有多組數據茲佐證者",1,IF(G82="(2) 有進行內部校正或經過會計簽證等証明者",2,IF(G82="(3) 未進行儀器校正或未進行紀錄彙整者",3,"0"))),"")</f>
        <v>0</v>
      </c>
      <c r="I82" s="9"/>
      <c r="J82" s="8">
        <f>IF(I82="1 自廠發展係數/質量平衡所得係數",1,IF(I82="2 同製程/設備經驗係數",1,IF(I82="3 製造廠提供係數",2,IF(I82="4 區域排放係數",2,IF(I82="5 國家排放係數",3,IF(I82="6 國際排放係數",3,""))))))</f>
        <v>0</v>
      </c>
      <c r="K82" s="8">
        <f>IF(OR(F82="", H82="", J82=""), "系統未選擇", F82*H82*J82)</f>
        <v>0</v>
      </c>
      <c r="L82" s="8">
        <f>IF('3-定量盤查'!AD81&lt;&gt;"",ROUND('3-定量盤查'!AD81,4),"")</f>
        <v>0</v>
      </c>
      <c r="M82" s="8">
        <f>IF(K82="系統未選擇","系統未選擇",IF(K82&lt;10,"1",IF(19&gt;K82,"2",IF(K82&gt;=27,"3","-"))))</f>
        <v>0</v>
      </c>
      <c r="N82" s="8">
        <f>IF(K82="系統未選擇","系統未選擇",IF(L82="","",ROUND(K82*L82,2)))</f>
        <v>0</v>
      </c>
    </row>
    <row r="83" spans="2:14">
      <c r="B83" s="8">
        <f>IF('2-定性盤查'!A83&lt;&gt;"",'2-定性盤查'!A83,"")</f>
        <v>0</v>
      </c>
      <c r="C83" s="8">
        <f>IF('2-定性盤查'!C83&lt;&gt;"",'2-定性盤查'!C83,"")</f>
        <v>0</v>
      </c>
      <c r="D83" s="8">
        <f>IF('2-定性盤查'!D83&lt;&gt;"",'2-定性盤查'!D83,"")</f>
        <v>0</v>
      </c>
      <c r="E83" s="9"/>
      <c r="F83" s="8">
        <f>IF(E83&lt;&gt;"",IF(E83="連續量測",1,IF(E83="定期(間歇)量測",2,IF(E83="財務會計推估",3,IF(E83="自行評估",3,"0")))),"")</f>
        <v>0</v>
      </c>
      <c r="G83" s="9"/>
      <c r="H83" s="8">
        <f>IF(G83&lt;&gt;"",IF(G83="(1) 有進行外部校正或有多組數據茲佐證者",1,IF(G83="(2) 有進行內部校正或經過會計簽證等証明者",2,IF(G83="(3) 未進行儀器校正或未進行紀錄彙整者",3,"0"))),"")</f>
        <v>0</v>
      </c>
      <c r="I83" s="9"/>
      <c r="J83" s="8">
        <f>IF(I83="1 自廠發展係數/質量平衡所得係數",1,IF(I83="2 同製程/設備經驗係數",1,IF(I83="3 製造廠提供係數",2,IF(I83="4 區域排放係數",2,IF(I83="5 國家排放係數",3,IF(I83="6 國際排放係數",3,""))))))</f>
        <v>0</v>
      </c>
      <c r="K83" s="8">
        <f>IF(OR(F83="", H83="", J83=""), "系統未選擇", F83*H83*J83)</f>
        <v>0</v>
      </c>
      <c r="L83" s="8">
        <f>IF('3-定量盤查'!AD82&lt;&gt;"",ROUND('3-定量盤查'!AD82,4),"")</f>
        <v>0</v>
      </c>
      <c r="M83" s="8">
        <f>IF(K83="系統未選擇","系統未選擇",IF(K83&lt;10,"1",IF(19&gt;K83,"2",IF(K83&gt;=27,"3","-"))))</f>
        <v>0</v>
      </c>
      <c r="N83" s="8">
        <f>IF(K83="系統未選擇","系統未選擇",IF(L83="","",ROUND(K83*L83,2)))</f>
        <v>0</v>
      </c>
    </row>
    <row r="84" spans="2:14">
      <c r="B84" s="8">
        <f>IF('2-定性盤查'!A84&lt;&gt;"",'2-定性盤查'!A84,"")</f>
        <v>0</v>
      </c>
      <c r="C84" s="8">
        <f>IF('2-定性盤查'!C84&lt;&gt;"",'2-定性盤查'!C84,"")</f>
        <v>0</v>
      </c>
      <c r="D84" s="8">
        <f>IF('2-定性盤查'!D84&lt;&gt;"",'2-定性盤查'!D84,"")</f>
        <v>0</v>
      </c>
      <c r="E84" s="9"/>
      <c r="F84" s="8">
        <f>IF(E84&lt;&gt;"",IF(E84="連續量測",1,IF(E84="定期(間歇)量測",2,IF(E84="財務會計推估",3,IF(E84="自行評估",3,"0")))),"")</f>
        <v>0</v>
      </c>
      <c r="G84" s="9"/>
      <c r="H84" s="8">
        <f>IF(G84&lt;&gt;"",IF(G84="(1) 有進行外部校正或有多組數據茲佐證者",1,IF(G84="(2) 有進行內部校正或經過會計簽證等証明者",2,IF(G84="(3) 未進行儀器校正或未進行紀錄彙整者",3,"0"))),"")</f>
        <v>0</v>
      </c>
      <c r="I84" s="9"/>
      <c r="J84" s="8">
        <f>IF(I84="1 自廠發展係數/質量平衡所得係數",1,IF(I84="2 同製程/設備經驗係數",1,IF(I84="3 製造廠提供係數",2,IF(I84="4 區域排放係數",2,IF(I84="5 國家排放係數",3,IF(I84="6 國際排放係數",3,""))))))</f>
        <v>0</v>
      </c>
      <c r="K84" s="8">
        <f>IF(OR(F84="", H84="", J84=""), "系統未選擇", F84*H84*J84)</f>
        <v>0</v>
      </c>
      <c r="L84" s="8">
        <f>IF('3-定量盤查'!AD83&lt;&gt;"",ROUND('3-定量盤查'!AD83,4),"")</f>
        <v>0</v>
      </c>
      <c r="M84" s="8">
        <f>IF(K84="系統未選擇","系統未選擇",IF(K84&lt;10,"1",IF(19&gt;K84,"2",IF(K84&gt;=27,"3","-"))))</f>
        <v>0</v>
      </c>
      <c r="N84" s="8">
        <f>IF(K84="系統未選擇","系統未選擇",IF(L84="","",ROUND(K84*L84,2)))</f>
        <v>0</v>
      </c>
    </row>
    <row r="85" spans="2:14">
      <c r="B85" s="8">
        <f>IF('2-定性盤查'!A85&lt;&gt;"",'2-定性盤查'!A85,"")</f>
        <v>0</v>
      </c>
      <c r="C85" s="8">
        <f>IF('2-定性盤查'!C85&lt;&gt;"",'2-定性盤查'!C85,"")</f>
        <v>0</v>
      </c>
      <c r="D85" s="8">
        <f>IF('2-定性盤查'!D85&lt;&gt;"",'2-定性盤查'!D85,"")</f>
        <v>0</v>
      </c>
      <c r="E85" s="9"/>
      <c r="F85" s="8">
        <f>IF(E85&lt;&gt;"",IF(E85="連續量測",1,IF(E85="定期(間歇)量測",2,IF(E85="財務會計推估",3,IF(E85="自行評估",3,"0")))),"")</f>
        <v>0</v>
      </c>
      <c r="G85" s="9"/>
      <c r="H85" s="8">
        <f>IF(G85&lt;&gt;"",IF(G85="(1) 有進行外部校正或有多組數據茲佐證者",1,IF(G85="(2) 有進行內部校正或經過會計簽證等証明者",2,IF(G85="(3) 未進行儀器校正或未進行紀錄彙整者",3,"0"))),"")</f>
        <v>0</v>
      </c>
      <c r="I85" s="9"/>
      <c r="J85" s="8">
        <f>IF(I85="1 自廠發展係數/質量平衡所得係數",1,IF(I85="2 同製程/設備經驗係數",1,IF(I85="3 製造廠提供係數",2,IF(I85="4 區域排放係數",2,IF(I85="5 國家排放係數",3,IF(I85="6 國際排放係數",3,""))))))</f>
        <v>0</v>
      </c>
      <c r="K85" s="8">
        <f>IF(OR(F85="", H85="", J85=""), "系統未選擇", F85*H85*J85)</f>
        <v>0</v>
      </c>
      <c r="L85" s="8">
        <f>IF('3-定量盤查'!AD84&lt;&gt;"",ROUND('3-定量盤查'!AD84,4),"")</f>
        <v>0</v>
      </c>
      <c r="M85" s="8">
        <f>IF(K85="系統未選擇","系統未選擇",IF(K85&lt;10,"1",IF(19&gt;K85,"2",IF(K85&gt;=27,"3","-"))))</f>
        <v>0</v>
      </c>
      <c r="N85" s="8">
        <f>IF(K85="系統未選擇","系統未選擇",IF(L85="","",ROUND(K85*L85,2)))</f>
        <v>0</v>
      </c>
    </row>
    <row r="86" spans="2:14">
      <c r="B86" s="8">
        <f>IF('2-定性盤查'!A86&lt;&gt;"",'2-定性盤查'!A86,"")</f>
        <v>0</v>
      </c>
      <c r="C86" s="8">
        <f>IF('2-定性盤查'!C86&lt;&gt;"",'2-定性盤查'!C86,"")</f>
        <v>0</v>
      </c>
      <c r="D86" s="8">
        <f>IF('2-定性盤查'!D86&lt;&gt;"",'2-定性盤查'!D86,"")</f>
        <v>0</v>
      </c>
      <c r="E86" s="9"/>
      <c r="F86" s="8">
        <f>IF(E86&lt;&gt;"",IF(E86="連續量測",1,IF(E86="定期(間歇)量測",2,IF(E86="財務會計推估",3,IF(E86="自行評估",3,"0")))),"")</f>
        <v>0</v>
      </c>
      <c r="G86" s="9"/>
      <c r="H86" s="8">
        <f>IF(G86&lt;&gt;"",IF(G86="(1) 有進行外部校正或有多組數據茲佐證者",1,IF(G86="(2) 有進行內部校正或經過會計簽證等証明者",2,IF(G86="(3) 未進行儀器校正或未進行紀錄彙整者",3,"0"))),"")</f>
        <v>0</v>
      </c>
      <c r="I86" s="9"/>
      <c r="J86" s="8">
        <f>IF(I86="1 自廠發展係數/質量平衡所得係數",1,IF(I86="2 同製程/設備經驗係數",1,IF(I86="3 製造廠提供係數",2,IF(I86="4 區域排放係數",2,IF(I86="5 國家排放係數",3,IF(I86="6 國際排放係數",3,""))))))</f>
        <v>0</v>
      </c>
      <c r="K86" s="8">
        <f>IF(OR(F86="", H86="", J86=""), "系統未選擇", F86*H86*J86)</f>
        <v>0</v>
      </c>
      <c r="L86" s="8">
        <f>IF('3-定量盤查'!AD85&lt;&gt;"",ROUND('3-定量盤查'!AD85,4),"")</f>
        <v>0</v>
      </c>
      <c r="M86" s="8">
        <f>IF(K86="系統未選擇","系統未選擇",IF(K86&lt;10,"1",IF(19&gt;K86,"2",IF(K86&gt;=27,"3","-"))))</f>
        <v>0</v>
      </c>
      <c r="N86" s="8">
        <f>IF(K86="系統未選擇","系統未選擇",IF(L86="","",ROUND(K86*L86,2)))</f>
        <v>0</v>
      </c>
    </row>
    <row r="87" spans="2:14">
      <c r="B87" s="8">
        <f>IF('2-定性盤查'!A87&lt;&gt;"",'2-定性盤查'!A87,"")</f>
        <v>0</v>
      </c>
      <c r="C87" s="8">
        <f>IF('2-定性盤查'!C87&lt;&gt;"",'2-定性盤查'!C87,"")</f>
        <v>0</v>
      </c>
      <c r="D87" s="8">
        <f>IF('2-定性盤查'!D87&lt;&gt;"",'2-定性盤查'!D87,"")</f>
        <v>0</v>
      </c>
      <c r="E87" s="9"/>
      <c r="F87" s="8">
        <f>IF(E87&lt;&gt;"",IF(E87="連續量測",1,IF(E87="定期(間歇)量測",2,IF(E87="財務會計推估",3,IF(E87="自行評估",3,"0")))),"")</f>
        <v>0</v>
      </c>
      <c r="G87" s="9"/>
      <c r="H87" s="8">
        <f>IF(G87&lt;&gt;"",IF(G87="(1) 有進行外部校正或有多組數據茲佐證者",1,IF(G87="(2) 有進行內部校正或經過會計簽證等証明者",2,IF(G87="(3) 未進行儀器校正或未進行紀錄彙整者",3,"0"))),"")</f>
        <v>0</v>
      </c>
      <c r="I87" s="9"/>
      <c r="J87" s="8">
        <f>IF(I87="1 自廠發展係數/質量平衡所得係數",1,IF(I87="2 同製程/設備經驗係數",1,IF(I87="3 製造廠提供係數",2,IF(I87="4 區域排放係數",2,IF(I87="5 國家排放係數",3,IF(I87="6 國際排放係數",3,""))))))</f>
        <v>0</v>
      </c>
      <c r="K87" s="8">
        <f>IF(OR(F87="", H87="", J87=""), "系統未選擇", F87*H87*J87)</f>
        <v>0</v>
      </c>
      <c r="L87" s="8">
        <f>IF('3-定量盤查'!AD86&lt;&gt;"",ROUND('3-定量盤查'!AD86,4),"")</f>
        <v>0</v>
      </c>
      <c r="M87" s="8">
        <f>IF(K87="系統未選擇","系統未選擇",IF(K87&lt;10,"1",IF(19&gt;K87,"2",IF(K87&gt;=27,"3","-"))))</f>
        <v>0</v>
      </c>
      <c r="N87" s="8">
        <f>IF(K87="系統未選擇","系統未選擇",IF(L87="","",ROUND(K87*L87,2)))</f>
        <v>0</v>
      </c>
    </row>
    <row r="88" spans="2:14">
      <c r="B88" s="8">
        <f>IF('2-定性盤查'!A88&lt;&gt;"",'2-定性盤查'!A88,"")</f>
        <v>0</v>
      </c>
      <c r="C88" s="8">
        <f>IF('2-定性盤查'!C88&lt;&gt;"",'2-定性盤查'!C88,"")</f>
        <v>0</v>
      </c>
      <c r="D88" s="8">
        <f>IF('2-定性盤查'!D88&lt;&gt;"",'2-定性盤查'!D88,"")</f>
        <v>0</v>
      </c>
      <c r="E88" s="9"/>
      <c r="F88" s="8">
        <f>IF(E88&lt;&gt;"",IF(E88="連續量測",1,IF(E88="定期(間歇)量測",2,IF(E88="財務會計推估",3,IF(E88="自行評估",3,"0")))),"")</f>
        <v>0</v>
      </c>
      <c r="G88" s="9"/>
      <c r="H88" s="8">
        <f>IF(G88&lt;&gt;"",IF(G88="(1) 有進行外部校正或有多組數據茲佐證者",1,IF(G88="(2) 有進行內部校正或經過會計簽證等証明者",2,IF(G88="(3) 未進行儀器校正或未進行紀錄彙整者",3,"0"))),"")</f>
        <v>0</v>
      </c>
      <c r="I88" s="9"/>
      <c r="J88" s="8">
        <f>IF(I88="1 自廠發展係數/質量平衡所得係數",1,IF(I88="2 同製程/設備經驗係數",1,IF(I88="3 製造廠提供係數",2,IF(I88="4 區域排放係數",2,IF(I88="5 國家排放係數",3,IF(I88="6 國際排放係數",3,""))))))</f>
        <v>0</v>
      </c>
      <c r="K88" s="8">
        <f>IF(OR(F88="", H88="", J88=""), "系統未選擇", F88*H88*J88)</f>
        <v>0</v>
      </c>
      <c r="L88" s="8">
        <f>IF('3-定量盤查'!AD87&lt;&gt;"",ROUND('3-定量盤查'!AD87,4),"")</f>
        <v>0</v>
      </c>
      <c r="M88" s="8">
        <f>IF(K88="系統未選擇","系統未選擇",IF(K88&lt;10,"1",IF(19&gt;K88,"2",IF(K88&gt;=27,"3","-"))))</f>
        <v>0</v>
      </c>
      <c r="N88" s="8">
        <f>IF(K88="系統未選擇","系統未選擇",IF(L88="","",ROUND(K88*L88,2)))</f>
        <v>0</v>
      </c>
    </row>
    <row r="89" spans="2:14">
      <c r="B89" s="8">
        <f>IF('2-定性盤查'!A89&lt;&gt;"",'2-定性盤查'!A89,"")</f>
        <v>0</v>
      </c>
      <c r="C89" s="8">
        <f>IF('2-定性盤查'!C89&lt;&gt;"",'2-定性盤查'!C89,"")</f>
        <v>0</v>
      </c>
      <c r="D89" s="8">
        <f>IF('2-定性盤查'!D89&lt;&gt;"",'2-定性盤查'!D89,"")</f>
        <v>0</v>
      </c>
      <c r="E89" s="9"/>
      <c r="F89" s="8">
        <f>IF(E89&lt;&gt;"",IF(E89="連續量測",1,IF(E89="定期(間歇)量測",2,IF(E89="財務會計推估",3,IF(E89="自行評估",3,"0")))),"")</f>
        <v>0</v>
      </c>
      <c r="G89" s="9"/>
      <c r="H89" s="8">
        <f>IF(G89&lt;&gt;"",IF(G89="(1) 有進行外部校正或有多組數據茲佐證者",1,IF(G89="(2) 有進行內部校正或經過會計簽證等証明者",2,IF(G89="(3) 未進行儀器校正或未進行紀錄彙整者",3,"0"))),"")</f>
        <v>0</v>
      </c>
      <c r="I89" s="9"/>
      <c r="J89" s="8">
        <f>IF(I89="1 自廠發展係數/質量平衡所得係數",1,IF(I89="2 同製程/設備經驗係數",1,IF(I89="3 製造廠提供係數",2,IF(I89="4 區域排放係數",2,IF(I89="5 國家排放係數",3,IF(I89="6 國際排放係數",3,""))))))</f>
        <v>0</v>
      </c>
      <c r="K89" s="8">
        <f>IF(OR(F89="", H89="", J89=""), "系統未選擇", F89*H89*J89)</f>
        <v>0</v>
      </c>
      <c r="L89" s="8">
        <f>IF('3-定量盤查'!AD88&lt;&gt;"",ROUND('3-定量盤查'!AD88,4),"")</f>
        <v>0</v>
      </c>
      <c r="M89" s="8">
        <f>IF(K89="系統未選擇","系統未選擇",IF(K89&lt;10,"1",IF(19&gt;K89,"2",IF(K89&gt;=27,"3","-"))))</f>
        <v>0</v>
      </c>
      <c r="N89" s="8">
        <f>IF(K89="系統未選擇","系統未選擇",IF(L89="","",ROUND(K89*L89,2)))</f>
        <v>0</v>
      </c>
    </row>
    <row r="90" spans="2:14">
      <c r="B90" s="8">
        <f>IF('2-定性盤查'!A90&lt;&gt;"",'2-定性盤查'!A90,"")</f>
        <v>0</v>
      </c>
      <c r="C90" s="8">
        <f>IF('2-定性盤查'!C90&lt;&gt;"",'2-定性盤查'!C90,"")</f>
        <v>0</v>
      </c>
      <c r="D90" s="8">
        <f>IF('2-定性盤查'!D90&lt;&gt;"",'2-定性盤查'!D90,"")</f>
        <v>0</v>
      </c>
      <c r="E90" s="9"/>
      <c r="F90" s="8">
        <f>IF(E90&lt;&gt;"",IF(E90="連續量測",1,IF(E90="定期(間歇)量測",2,IF(E90="財務會計推估",3,IF(E90="自行評估",3,"0")))),"")</f>
        <v>0</v>
      </c>
      <c r="G90" s="9"/>
      <c r="H90" s="8">
        <f>IF(G90&lt;&gt;"",IF(G90="(1) 有進行外部校正或有多組數據茲佐證者",1,IF(G90="(2) 有進行內部校正或經過會計簽證等証明者",2,IF(G90="(3) 未進行儀器校正或未進行紀錄彙整者",3,"0"))),"")</f>
        <v>0</v>
      </c>
      <c r="I90" s="9"/>
      <c r="J90" s="8">
        <f>IF(I90="1 自廠發展係數/質量平衡所得係數",1,IF(I90="2 同製程/設備經驗係數",1,IF(I90="3 製造廠提供係數",2,IF(I90="4 區域排放係數",2,IF(I90="5 國家排放係數",3,IF(I90="6 國際排放係數",3,""))))))</f>
        <v>0</v>
      </c>
      <c r="K90" s="8">
        <f>IF(OR(F90="", H90="", J90=""), "系統未選擇", F90*H90*J90)</f>
        <v>0</v>
      </c>
      <c r="L90" s="8">
        <f>IF('3-定量盤查'!AD89&lt;&gt;"",ROUND('3-定量盤查'!AD89,4),"")</f>
        <v>0</v>
      </c>
      <c r="M90" s="8">
        <f>IF(K90="系統未選擇","系統未選擇",IF(K90&lt;10,"1",IF(19&gt;K90,"2",IF(K90&gt;=27,"3","-"))))</f>
        <v>0</v>
      </c>
      <c r="N90" s="8">
        <f>IF(K90="系統未選擇","系統未選擇",IF(L90="","",ROUND(K90*L90,2)))</f>
        <v>0</v>
      </c>
    </row>
    <row r="91" spans="2:14">
      <c r="B91" s="8">
        <f>IF('2-定性盤查'!A91&lt;&gt;"",'2-定性盤查'!A91,"")</f>
        <v>0</v>
      </c>
      <c r="C91" s="8">
        <f>IF('2-定性盤查'!C91&lt;&gt;"",'2-定性盤查'!C91,"")</f>
        <v>0</v>
      </c>
      <c r="D91" s="8">
        <f>IF('2-定性盤查'!D91&lt;&gt;"",'2-定性盤查'!D91,"")</f>
        <v>0</v>
      </c>
      <c r="E91" s="9"/>
      <c r="F91" s="8">
        <f>IF(E91&lt;&gt;"",IF(E91="連續量測",1,IF(E91="定期(間歇)量測",2,IF(E91="財務會計推估",3,IF(E91="自行評估",3,"0")))),"")</f>
        <v>0</v>
      </c>
      <c r="G91" s="9"/>
      <c r="H91" s="8">
        <f>IF(G91&lt;&gt;"",IF(G91="(1) 有進行外部校正或有多組數據茲佐證者",1,IF(G91="(2) 有進行內部校正或經過會計簽證等証明者",2,IF(G91="(3) 未進行儀器校正或未進行紀錄彙整者",3,"0"))),"")</f>
        <v>0</v>
      </c>
      <c r="I91" s="9"/>
      <c r="J91" s="8">
        <f>IF(I91="1 自廠發展係數/質量平衡所得係數",1,IF(I91="2 同製程/設備經驗係數",1,IF(I91="3 製造廠提供係數",2,IF(I91="4 區域排放係數",2,IF(I91="5 國家排放係數",3,IF(I91="6 國際排放係數",3,""))))))</f>
        <v>0</v>
      </c>
      <c r="K91" s="8">
        <f>IF(OR(F91="", H91="", J91=""), "系統未選擇", F91*H91*J91)</f>
        <v>0</v>
      </c>
      <c r="L91" s="8">
        <f>IF('3-定量盤查'!AD90&lt;&gt;"",ROUND('3-定量盤查'!AD90,4),"")</f>
        <v>0</v>
      </c>
      <c r="M91" s="8">
        <f>IF(K91="系統未選擇","系統未選擇",IF(K91&lt;10,"1",IF(19&gt;K91,"2",IF(K91&gt;=27,"3","-"))))</f>
        <v>0</v>
      </c>
      <c r="N91" s="8">
        <f>IF(K91="系統未選擇","系統未選擇",IF(L91="","",ROUND(K91*L91,2)))</f>
        <v>0</v>
      </c>
    </row>
    <row r="92" spans="2:14">
      <c r="B92" s="8">
        <f>IF('2-定性盤查'!A92&lt;&gt;"",'2-定性盤查'!A92,"")</f>
        <v>0</v>
      </c>
      <c r="C92" s="8">
        <f>IF('2-定性盤查'!C92&lt;&gt;"",'2-定性盤查'!C92,"")</f>
        <v>0</v>
      </c>
      <c r="D92" s="8">
        <f>IF('2-定性盤查'!D92&lt;&gt;"",'2-定性盤查'!D92,"")</f>
        <v>0</v>
      </c>
      <c r="E92" s="9"/>
      <c r="F92" s="8">
        <f>IF(E92&lt;&gt;"",IF(E92="連續量測",1,IF(E92="定期(間歇)量測",2,IF(E92="財務會計推估",3,IF(E92="自行評估",3,"0")))),"")</f>
        <v>0</v>
      </c>
      <c r="G92" s="9"/>
      <c r="H92" s="8">
        <f>IF(G92&lt;&gt;"",IF(G92="(1) 有進行外部校正或有多組數據茲佐證者",1,IF(G92="(2) 有進行內部校正或經過會計簽證等証明者",2,IF(G92="(3) 未進行儀器校正或未進行紀錄彙整者",3,"0"))),"")</f>
        <v>0</v>
      </c>
      <c r="I92" s="9"/>
      <c r="J92" s="8">
        <f>IF(I92="1 自廠發展係數/質量平衡所得係數",1,IF(I92="2 同製程/設備經驗係數",1,IF(I92="3 製造廠提供係數",2,IF(I92="4 區域排放係數",2,IF(I92="5 國家排放係數",3,IF(I92="6 國際排放係數",3,""))))))</f>
        <v>0</v>
      </c>
      <c r="K92" s="8">
        <f>IF(OR(F92="", H92="", J92=""), "系統未選擇", F92*H92*J92)</f>
        <v>0</v>
      </c>
      <c r="L92" s="8">
        <f>IF('3-定量盤查'!AD91&lt;&gt;"",ROUND('3-定量盤查'!AD91,4),"")</f>
        <v>0</v>
      </c>
      <c r="M92" s="8">
        <f>IF(K92="系統未選擇","系統未選擇",IF(K92&lt;10,"1",IF(19&gt;K92,"2",IF(K92&gt;=27,"3","-"))))</f>
        <v>0</v>
      </c>
      <c r="N92" s="8">
        <f>IF(K92="系統未選擇","系統未選擇",IF(L92="","",ROUND(K92*L92,2)))</f>
        <v>0</v>
      </c>
    </row>
    <row r="93" spans="2:14">
      <c r="B93" s="8">
        <f>IF('2-定性盤查'!A93&lt;&gt;"",'2-定性盤查'!A93,"")</f>
        <v>0</v>
      </c>
      <c r="C93" s="8">
        <f>IF('2-定性盤查'!C93&lt;&gt;"",'2-定性盤查'!C93,"")</f>
        <v>0</v>
      </c>
      <c r="D93" s="8">
        <f>IF('2-定性盤查'!D93&lt;&gt;"",'2-定性盤查'!D93,"")</f>
        <v>0</v>
      </c>
      <c r="E93" s="9"/>
      <c r="F93" s="8">
        <f>IF(E93&lt;&gt;"",IF(E93="連續量測",1,IF(E93="定期(間歇)量測",2,IF(E93="財務會計推估",3,IF(E93="自行評估",3,"0")))),"")</f>
        <v>0</v>
      </c>
      <c r="G93" s="9"/>
      <c r="H93" s="8">
        <f>IF(G93&lt;&gt;"",IF(G93="(1) 有進行外部校正或有多組數據茲佐證者",1,IF(G93="(2) 有進行內部校正或經過會計簽證等証明者",2,IF(G93="(3) 未進行儀器校正或未進行紀錄彙整者",3,"0"))),"")</f>
        <v>0</v>
      </c>
      <c r="I93" s="9"/>
      <c r="J93" s="8">
        <f>IF(I93="1 自廠發展係數/質量平衡所得係數",1,IF(I93="2 同製程/設備經驗係數",1,IF(I93="3 製造廠提供係數",2,IF(I93="4 區域排放係數",2,IF(I93="5 國家排放係數",3,IF(I93="6 國際排放係數",3,""))))))</f>
        <v>0</v>
      </c>
      <c r="K93" s="8">
        <f>IF(OR(F93="", H93="", J93=""), "系統未選擇", F93*H93*J93)</f>
        <v>0</v>
      </c>
      <c r="L93" s="8">
        <f>IF('3-定量盤查'!AD92&lt;&gt;"",ROUND('3-定量盤查'!AD92,4),"")</f>
        <v>0</v>
      </c>
      <c r="M93" s="8">
        <f>IF(K93="系統未選擇","系統未選擇",IF(K93&lt;10,"1",IF(19&gt;K93,"2",IF(K93&gt;=27,"3","-"))))</f>
        <v>0</v>
      </c>
      <c r="N93" s="8">
        <f>IF(K93="系統未選擇","系統未選擇",IF(L93="","",ROUND(K93*L93,2)))</f>
        <v>0</v>
      </c>
    </row>
    <row r="94" spans="2:14">
      <c r="B94" s="8">
        <f>IF('2-定性盤查'!A94&lt;&gt;"",'2-定性盤查'!A94,"")</f>
        <v>0</v>
      </c>
      <c r="C94" s="8">
        <f>IF('2-定性盤查'!C94&lt;&gt;"",'2-定性盤查'!C94,"")</f>
        <v>0</v>
      </c>
      <c r="D94" s="8">
        <f>IF('2-定性盤查'!D94&lt;&gt;"",'2-定性盤查'!D94,"")</f>
        <v>0</v>
      </c>
      <c r="E94" s="9"/>
      <c r="F94" s="8">
        <f>IF(E94&lt;&gt;"",IF(E94="連續量測",1,IF(E94="定期(間歇)量測",2,IF(E94="財務會計推估",3,IF(E94="自行評估",3,"0")))),"")</f>
        <v>0</v>
      </c>
      <c r="G94" s="9"/>
      <c r="H94" s="8">
        <f>IF(G94&lt;&gt;"",IF(G94="(1) 有進行外部校正或有多組數據茲佐證者",1,IF(G94="(2) 有進行內部校正或經過會計簽證等証明者",2,IF(G94="(3) 未進行儀器校正或未進行紀錄彙整者",3,"0"))),"")</f>
        <v>0</v>
      </c>
      <c r="I94" s="9"/>
      <c r="J94" s="8">
        <f>IF(I94="1 自廠發展係數/質量平衡所得係數",1,IF(I94="2 同製程/設備經驗係數",1,IF(I94="3 製造廠提供係數",2,IF(I94="4 區域排放係數",2,IF(I94="5 國家排放係數",3,IF(I94="6 國際排放係數",3,""))))))</f>
        <v>0</v>
      </c>
      <c r="K94" s="8">
        <f>IF(OR(F94="", H94="", J94=""), "系統未選擇", F94*H94*J94)</f>
        <v>0</v>
      </c>
      <c r="L94" s="8">
        <f>IF('3-定量盤查'!AD93&lt;&gt;"",ROUND('3-定量盤查'!AD93,4),"")</f>
        <v>0</v>
      </c>
      <c r="M94" s="8">
        <f>IF(K94="系統未選擇","系統未選擇",IF(K94&lt;10,"1",IF(19&gt;K94,"2",IF(K94&gt;=27,"3","-"))))</f>
        <v>0</v>
      </c>
      <c r="N94" s="8">
        <f>IF(K94="系統未選擇","系統未選擇",IF(L94="","",ROUND(K94*L94,2)))</f>
        <v>0</v>
      </c>
    </row>
    <row r="95" spans="2:14">
      <c r="B95" s="8">
        <f>IF('2-定性盤查'!A95&lt;&gt;"",'2-定性盤查'!A95,"")</f>
        <v>0</v>
      </c>
      <c r="C95" s="8">
        <f>IF('2-定性盤查'!C95&lt;&gt;"",'2-定性盤查'!C95,"")</f>
        <v>0</v>
      </c>
      <c r="D95" s="8">
        <f>IF('2-定性盤查'!D95&lt;&gt;"",'2-定性盤查'!D95,"")</f>
        <v>0</v>
      </c>
      <c r="E95" s="9"/>
      <c r="F95" s="8">
        <f>IF(E95&lt;&gt;"",IF(E95="連續量測",1,IF(E95="定期(間歇)量測",2,IF(E95="財務會計推估",3,IF(E95="自行評估",3,"0")))),"")</f>
        <v>0</v>
      </c>
      <c r="G95" s="9"/>
      <c r="H95" s="8">
        <f>IF(G95&lt;&gt;"",IF(G95="(1) 有進行外部校正或有多組數據茲佐證者",1,IF(G95="(2) 有進行內部校正或經過會計簽證等証明者",2,IF(G95="(3) 未進行儀器校正或未進行紀錄彙整者",3,"0"))),"")</f>
        <v>0</v>
      </c>
      <c r="I95" s="9"/>
      <c r="J95" s="8">
        <f>IF(I95="1 自廠發展係數/質量平衡所得係數",1,IF(I95="2 同製程/設備經驗係數",1,IF(I95="3 製造廠提供係數",2,IF(I95="4 區域排放係數",2,IF(I95="5 國家排放係數",3,IF(I95="6 國際排放係數",3,""))))))</f>
        <v>0</v>
      </c>
      <c r="K95" s="8">
        <f>IF(OR(F95="", H95="", J95=""), "系統未選擇", F95*H95*J95)</f>
        <v>0</v>
      </c>
      <c r="L95" s="8">
        <f>IF('3-定量盤查'!AD94&lt;&gt;"",ROUND('3-定量盤查'!AD94,4),"")</f>
        <v>0</v>
      </c>
      <c r="M95" s="8">
        <f>IF(K95="系統未選擇","系統未選擇",IF(K95&lt;10,"1",IF(19&gt;K95,"2",IF(K95&gt;=27,"3","-"))))</f>
        <v>0</v>
      </c>
      <c r="N95" s="8">
        <f>IF(K95="系統未選擇","系統未選擇",IF(L95="","",ROUND(K95*L95,2)))</f>
        <v>0</v>
      </c>
    </row>
    <row r="96" spans="2:14">
      <c r="B96" s="8">
        <f>IF('2-定性盤查'!A96&lt;&gt;"",'2-定性盤查'!A96,"")</f>
        <v>0</v>
      </c>
      <c r="C96" s="8">
        <f>IF('2-定性盤查'!C96&lt;&gt;"",'2-定性盤查'!C96,"")</f>
        <v>0</v>
      </c>
      <c r="D96" s="8">
        <f>IF('2-定性盤查'!D96&lt;&gt;"",'2-定性盤查'!D96,"")</f>
        <v>0</v>
      </c>
      <c r="E96" s="9"/>
      <c r="F96" s="8">
        <f>IF(E96&lt;&gt;"",IF(E96="連續量測",1,IF(E96="定期(間歇)量測",2,IF(E96="財務會計推估",3,IF(E96="自行評估",3,"0")))),"")</f>
        <v>0</v>
      </c>
      <c r="G96" s="9"/>
      <c r="H96" s="8">
        <f>IF(G96&lt;&gt;"",IF(G96="(1) 有進行外部校正或有多組數據茲佐證者",1,IF(G96="(2) 有進行內部校正或經過會計簽證等証明者",2,IF(G96="(3) 未進行儀器校正或未進行紀錄彙整者",3,"0"))),"")</f>
        <v>0</v>
      </c>
      <c r="I96" s="9"/>
      <c r="J96" s="8">
        <f>IF(I96="1 自廠發展係數/質量平衡所得係數",1,IF(I96="2 同製程/設備經驗係數",1,IF(I96="3 製造廠提供係數",2,IF(I96="4 區域排放係數",2,IF(I96="5 國家排放係數",3,IF(I96="6 國際排放係數",3,""))))))</f>
        <v>0</v>
      </c>
      <c r="K96" s="8">
        <f>IF(OR(F96="", H96="", J96=""), "系統未選擇", F96*H96*J96)</f>
        <v>0</v>
      </c>
      <c r="L96" s="8">
        <f>IF('3-定量盤查'!AD95&lt;&gt;"",ROUND('3-定量盤查'!AD95,4),"")</f>
        <v>0</v>
      </c>
      <c r="M96" s="8">
        <f>IF(K96="系統未選擇","系統未選擇",IF(K96&lt;10,"1",IF(19&gt;K96,"2",IF(K96&gt;=27,"3","-"))))</f>
        <v>0</v>
      </c>
      <c r="N96" s="8">
        <f>IF(K96="系統未選擇","系統未選擇",IF(L96="","",ROUND(K96*L96,2)))</f>
        <v>0</v>
      </c>
    </row>
    <row r="97" spans="2:14">
      <c r="B97" s="8">
        <f>IF('2-定性盤查'!A97&lt;&gt;"",'2-定性盤查'!A97,"")</f>
        <v>0</v>
      </c>
      <c r="C97" s="8">
        <f>IF('2-定性盤查'!C97&lt;&gt;"",'2-定性盤查'!C97,"")</f>
        <v>0</v>
      </c>
      <c r="D97" s="8">
        <f>IF('2-定性盤查'!D97&lt;&gt;"",'2-定性盤查'!D97,"")</f>
        <v>0</v>
      </c>
      <c r="E97" s="9"/>
      <c r="F97" s="8">
        <f>IF(E97&lt;&gt;"",IF(E97="連續量測",1,IF(E97="定期(間歇)量測",2,IF(E97="財務會計推估",3,IF(E97="自行評估",3,"0")))),"")</f>
        <v>0</v>
      </c>
      <c r="G97" s="9"/>
      <c r="H97" s="8">
        <f>IF(G97&lt;&gt;"",IF(G97="(1) 有進行外部校正或有多組數據茲佐證者",1,IF(G97="(2) 有進行內部校正或經過會計簽證等証明者",2,IF(G97="(3) 未進行儀器校正或未進行紀錄彙整者",3,"0"))),"")</f>
        <v>0</v>
      </c>
      <c r="I97" s="9"/>
      <c r="J97" s="8">
        <f>IF(I97="1 自廠發展係數/質量平衡所得係數",1,IF(I97="2 同製程/設備經驗係數",1,IF(I97="3 製造廠提供係數",2,IF(I97="4 區域排放係數",2,IF(I97="5 國家排放係數",3,IF(I97="6 國際排放係數",3,""))))))</f>
        <v>0</v>
      </c>
      <c r="K97" s="8">
        <f>IF(OR(F97="", H97="", J97=""), "系統未選擇", F97*H97*J97)</f>
        <v>0</v>
      </c>
      <c r="L97" s="8">
        <f>IF('3-定量盤查'!AD96&lt;&gt;"",ROUND('3-定量盤查'!AD96,4),"")</f>
        <v>0</v>
      </c>
      <c r="M97" s="8">
        <f>IF(K97="系統未選擇","系統未選擇",IF(K97&lt;10,"1",IF(19&gt;K97,"2",IF(K97&gt;=27,"3","-"))))</f>
        <v>0</v>
      </c>
      <c r="N97" s="8">
        <f>IF(K97="系統未選擇","系統未選擇",IF(L97="","",ROUND(K97*L97,2)))</f>
        <v>0</v>
      </c>
    </row>
    <row r="98" spans="2:14">
      <c r="B98" s="8">
        <f>IF('2-定性盤查'!A98&lt;&gt;"",'2-定性盤查'!A98,"")</f>
        <v>0</v>
      </c>
      <c r="C98" s="8">
        <f>IF('2-定性盤查'!C98&lt;&gt;"",'2-定性盤查'!C98,"")</f>
        <v>0</v>
      </c>
      <c r="D98" s="8">
        <f>IF('2-定性盤查'!D98&lt;&gt;"",'2-定性盤查'!D98,"")</f>
        <v>0</v>
      </c>
      <c r="E98" s="9"/>
      <c r="F98" s="8">
        <f>IF(E98&lt;&gt;"",IF(E98="連續量測",1,IF(E98="定期(間歇)量測",2,IF(E98="財務會計推估",3,IF(E98="自行評估",3,"0")))),"")</f>
        <v>0</v>
      </c>
      <c r="G98" s="9"/>
      <c r="H98" s="8">
        <f>IF(G98&lt;&gt;"",IF(G98="(1) 有進行外部校正或有多組數據茲佐證者",1,IF(G98="(2) 有進行內部校正或經過會計簽證等証明者",2,IF(G98="(3) 未進行儀器校正或未進行紀錄彙整者",3,"0"))),"")</f>
        <v>0</v>
      </c>
      <c r="I98" s="9"/>
      <c r="J98" s="8">
        <f>IF(I98="1 自廠發展係數/質量平衡所得係數",1,IF(I98="2 同製程/設備經驗係數",1,IF(I98="3 製造廠提供係數",2,IF(I98="4 區域排放係數",2,IF(I98="5 國家排放係數",3,IF(I98="6 國際排放係數",3,""))))))</f>
        <v>0</v>
      </c>
      <c r="K98" s="8">
        <f>IF(OR(F98="", H98="", J98=""), "系統未選擇", F98*H98*J98)</f>
        <v>0</v>
      </c>
      <c r="L98" s="8">
        <f>IF('3-定量盤查'!AD97&lt;&gt;"",ROUND('3-定量盤查'!AD97,4),"")</f>
        <v>0</v>
      </c>
      <c r="M98" s="8">
        <f>IF(K98="系統未選擇","系統未選擇",IF(K98&lt;10,"1",IF(19&gt;K98,"2",IF(K98&gt;=27,"3","-"))))</f>
        <v>0</v>
      </c>
      <c r="N98" s="8">
        <f>IF(K98="系統未選擇","系統未選擇",IF(L98="","",ROUND(K98*L98,2)))</f>
        <v>0</v>
      </c>
    </row>
    <row r="99" spans="2:14">
      <c r="B99" s="8">
        <f>IF('2-定性盤查'!A99&lt;&gt;"",'2-定性盤查'!A99,"")</f>
        <v>0</v>
      </c>
      <c r="C99" s="8">
        <f>IF('2-定性盤查'!C99&lt;&gt;"",'2-定性盤查'!C99,"")</f>
        <v>0</v>
      </c>
      <c r="D99" s="8">
        <f>IF('2-定性盤查'!D99&lt;&gt;"",'2-定性盤查'!D99,"")</f>
        <v>0</v>
      </c>
      <c r="E99" s="9"/>
      <c r="F99" s="8">
        <f>IF(E99&lt;&gt;"",IF(E99="連續量測",1,IF(E99="定期(間歇)量測",2,IF(E99="財務會計推估",3,IF(E99="自行評估",3,"0")))),"")</f>
        <v>0</v>
      </c>
      <c r="G99" s="9"/>
      <c r="H99" s="8">
        <f>IF(G99&lt;&gt;"",IF(G99="(1) 有進行外部校正或有多組數據茲佐證者",1,IF(G99="(2) 有進行內部校正或經過會計簽證等証明者",2,IF(G99="(3) 未進行儀器校正或未進行紀錄彙整者",3,"0"))),"")</f>
        <v>0</v>
      </c>
      <c r="I99" s="9"/>
      <c r="J99" s="8">
        <f>IF(I99="1 自廠發展係數/質量平衡所得係數",1,IF(I99="2 同製程/設備經驗係數",1,IF(I99="3 製造廠提供係數",2,IF(I99="4 區域排放係數",2,IF(I99="5 國家排放係數",3,IF(I99="6 國際排放係數",3,""))))))</f>
        <v>0</v>
      </c>
      <c r="K99" s="8">
        <f>IF(OR(F99="", H99="", J99=""), "系統未選擇", F99*H99*J99)</f>
        <v>0</v>
      </c>
      <c r="L99" s="8">
        <f>IF('3-定量盤查'!AD98&lt;&gt;"",ROUND('3-定量盤查'!AD98,4),"")</f>
        <v>0</v>
      </c>
      <c r="M99" s="8">
        <f>IF(K99="系統未選擇","系統未選擇",IF(K99&lt;10,"1",IF(19&gt;K99,"2",IF(K99&gt;=27,"3","-"))))</f>
        <v>0</v>
      </c>
      <c r="N99" s="8">
        <f>IF(K99="系統未選擇","系統未選擇",IF(L99="","",ROUND(K99*L99,2)))</f>
        <v>0</v>
      </c>
    </row>
    <row r="100" spans="2:14">
      <c r="B100" s="8">
        <f>IF('2-定性盤查'!A100&lt;&gt;"",'2-定性盤查'!A100,"")</f>
        <v>0</v>
      </c>
      <c r="C100" s="8">
        <f>IF('2-定性盤查'!C100&lt;&gt;"",'2-定性盤查'!C100,"")</f>
        <v>0</v>
      </c>
      <c r="D100" s="8">
        <f>IF('2-定性盤查'!D100&lt;&gt;"",'2-定性盤查'!D100,"")</f>
        <v>0</v>
      </c>
      <c r="E100" s="9"/>
      <c r="F100" s="8">
        <f>IF(E100&lt;&gt;"",IF(E100="連續量測",1,IF(E100="定期(間歇)量測",2,IF(E100="財務會計推估",3,IF(E100="自行評估",3,"0")))),"")</f>
        <v>0</v>
      </c>
      <c r="G100" s="9"/>
      <c r="H100" s="8">
        <f>IF(G100&lt;&gt;"",IF(G100="(1) 有進行外部校正或有多組數據茲佐證者",1,IF(G100="(2) 有進行內部校正或經過會計簽證等証明者",2,IF(G100="(3) 未進行儀器校正或未進行紀錄彙整者",3,"0"))),"")</f>
        <v>0</v>
      </c>
      <c r="I100" s="9"/>
      <c r="J100" s="8">
        <f>IF(I100="1 自廠發展係數/質量平衡所得係數",1,IF(I100="2 同製程/設備經驗係數",1,IF(I100="3 製造廠提供係數",2,IF(I100="4 區域排放係數",2,IF(I100="5 國家排放係數",3,IF(I100="6 國際排放係數",3,""))))))</f>
        <v>0</v>
      </c>
      <c r="K100" s="8">
        <f>IF(OR(F100="", H100="", J100=""), "系統未選擇", F100*H100*J100)</f>
        <v>0</v>
      </c>
      <c r="L100" s="8">
        <f>IF('3-定量盤查'!AD99&lt;&gt;"",ROUND('3-定量盤查'!AD99,4),"")</f>
        <v>0</v>
      </c>
      <c r="M100" s="8">
        <f>IF(K100="系統未選擇","系統未選擇",IF(K100&lt;10,"1",IF(19&gt;K100,"2",IF(K100&gt;=27,"3","-"))))</f>
        <v>0</v>
      </c>
      <c r="N100" s="8">
        <f>IF(K100="系統未選擇","系統未選擇",IF(L100="","",ROUND(K100*L100,2)))</f>
        <v>0</v>
      </c>
    </row>
    <row r="101" spans="2:14">
      <c r="B101" s="8">
        <f>IF('2-定性盤查'!A101&lt;&gt;"",'2-定性盤查'!A101,"")</f>
        <v>0</v>
      </c>
      <c r="C101" s="8">
        <f>IF('2-定性盤查'!C101&lt;&gt;"",'2-定性盤查'!C101,"")</f>
        <v>0</v>
      </c>
      <c r="D101" s="8">
        <f>IF('2-定性盤查'!D101&lt;&gt;"",'2-定性盤查'!D101,"")</f>
        <v>0</v>
      </c>
      <c r="E101" s="9"/>
      <c r="F101" s="8">
        <f>IF(E101&lt;&gt;"",IF(E101="連續量測",1,IF(E101="定期(間歇)量測",2,IF(E101="財務會計推估",3,IF(E101="自行評估",3,"0")))),"")</f>
        <v>0</v>
      </c>
      <c r="G101" s="9"/>
      <c r="H101" s="8">
        <f>IF(G101&lt;&gt;"",IF(G101="(1) 有進行外部校正或有多組數據茲佐證者",1,IF(G101="(2) 有進行內部校正或經過會計簽證等証明者",2,IF(G101="(3) 未進行儀器校正或未進行紀錄彙整者",3,"0"))),"")</f>
        <v>0</v>
      </c>
      <c r="I101" s="9"/>
      <c r="J101" s="8">
        <f>IF(I101="1 自廠發展係數/質量平衡所得係數",1,IF(I101="2 同製程/設備經驗係數",1,IF(I101="3 製造廠提供係數",2,IF(I101="4 區域排放係數",2,IF(I101="5 國家排放係數",3,IF(I101="6 國際排放係數",3,""))))))</f>
        <v>0</v>
      </c>
      <c r="K101" s="8">
        <f>IF(OR(F101="", H101="", J101=""), "系統未選擇", F101*H101*J101)</f>
        <v>0</v>
      </c>
      <c r="L101" s="8">
        <f>IF('3-定量盤查'!AD100&lt;&gt;"",ROUND('3-定量盤查'!AD100,4),"")</f>
        <v>0</v>
      </c>
      <c r="M101" s="8">
        <f>IF(K101="系統未選擇","系統未選擇",IF(K101&lt;10,"1",IF(19&gt;K101,"2",IF(K101&gt;=27,"3","-"))))</f>
        <v>0</v>
      </c>
      <c r="N101" s="8">
        <f>IF(K101="系統未選擇","系統未選擇",IF(L101="","",ROUND(K101*L101,2)))</f>
        <v>0</v>
      </c>
    </row>
    <row r="102" spans="2:14">
      <c r="B102" s="8">
        <f>IF('2-定性盤查'!A102&lt;&gt;"",'2-定性盤查'!A102,"")</f>
        <v>0</v>
      </c>
      <c r="C102" s="8">
        <f>IF('2-定性盤查'!C102&lt;&gt;"",'2-定性盤查'!C102,"")</f>
        <v>0</v>
      </c>
      <c r="D102" s="8">
        <f>IF('2-定性盤查'!D102&lt;&gt;"",'2-定性盤查'!D102,"")</f>
        <v>0</v>
      </c>
      <c r="E102" s="9"/>
      <c r="F102" s="8">
        <f>IF(E102&lt;&gt;"",IF(E102="連續量測",1,IF(E102="定期(間歇)量測",2,IF(E102="財務會計推估",3,IF(E102="自行評估",3,"0")))),"")</f>
        <v>0</v>
      </c>
      <c r="G102" s="9"/>
      <c r="H102" s="8">
        <f>IF(G102&lt;&gt;"",IF(G102="(1) 有進行外部校正或有多組數據茲佐證者",1,IF(G102="(2) 有進行內部校正或經過會計簽證等証明者",2,IF(G102="(3) 未進行儀器校正或未進行紀錄彙整者",3,"0"))),"")</f>
        <v>0</v>
      </c>
      <c r="I102" s="9"/>
      <c r="J102" s="8">
        <f>IF(I102="1 自廠發展係數/質量平衡所得係數",1,IF(I102="2 同製程/設備經驗係數",1,IF(I102="3 製造廠提供係數",2,IF(I102="4 區域排放係數",2,IF(I102="5 國家排放係數",3,IF(I102="6 國際排放係數",3,""))))))</f>
        <v>0</v>
      </c>
      <c r="K102" s="8">
        <f>IF(OR(F102="", H102="", J102=""), "系統未選擇", F102*H102*J102)</f>
        <v>0</v>
      </c>
      <c r="L102" s="8">
        <f>IF('3-定量盤查'!AD101&lt;&gt;"",ROUND('3-定量盤查'!AD101,4),"")</f>
        <v>0</v>
      </c>
      <c r="M102" s="8">
        <f>IF(K102="系統未選擇","系統未選擇",IF(K102&lt;10,"1",IF(19&gt;K102,"2",IF(K102&gt;=27,"3","-"))))</f>
        <v>0</v>
      </c>
      <c r="N102" s="8">
        <f>IF(K102="系統未選擇","系統未選擇",IF(L102="","",ROUND(K102*L102,2)))</f>
        <v>0</v>
      </c>
    </row>
    <row r="103" spans="2:14">
      <c r="B103" s="8">
        <f>IF('2-定性盤查'!A103&lt;&gt;"",'2-定性盤查'!A103,"")</f>
        <v>0</v>
      </c>
      <c r="C103" s="8">
        <f>IF('2-定性盤查'!C103&lt;&gt;"",'2-定性盤查'!C103,"")</f>
        <v>0</v>
      </c>
      <c r="D103" s="8">
        <f>IF('2-定性盤查'!D103&lt;&gt;"",'2-定性盤查'!D103,"")</f>
        <v>0</v>
      </c>
      <c r="E103" s="9"/>
      <c r="F103" s="8">
        <f>IF(E103&lt;&gt;"",IF(E103="連續量測",1,IF(E103="定期(間歇)量測",2,IF(E103="財務會計推估",3,IF(E103="自行評估",3,"0")))),"")</f>
        <v>0</v>
      </c>
      <c r="G103" s="9"/>
      <c r="H103" s="8">
        <f>IF(G103&lt;&gt;"",IF(G103="(1) 有進行外部校正或有多組數據茲佐證者",1,IF(G103="(2) 有進行內部校正或經過會計簽證等証明者",2,IF(G103="(3) 未進行儀器校正或未進行紀錄彙整者",3,"0"))),"")</f>
        <v>0</v>
      </c>
      <c r="I103" s="9"/>
      <c r="J103" s="8">
        <f>IF(I103="1 自廠發展係數/質量平衡所得係數",1,IF(I103="2 同製程/設備經驗係數",1,IF(I103="3 製造廠提供係數",2,IF(I103="4 區域排放係數",2,IF(I103="5 國家排放係數",3,IF(I103="6 國際排放係數",3,""))))))</f>
        <v>0</v>
      </c>
      <c r="K103" s="8">
        <f>IF(OR(F103="", H103="", J103=""), "系統未選擇", F103*H103*J103)</f>
        <v>0</v>
      </c>
      <c r="L103" s="8">
        <f>IF('3-定量盤查'!AD102&lt;&gt;"",ROUND('3-定量盤查'!AD102,4),"")</f>
        <v>0</v>
      </c>
      <c r="M103" s="8">
        <f>IF(K103="系統未選擇","系統未選擇",IF(K103&lt;10,"1",IF(19&gt;K103,"2",IF(K103&gt;=27,"3","-"))))</f>
        <v>0</v>
      </c>
      <c r="N103" s="8">
        <f>IF(K103="系統未選擇","系統未選擇",IF(L103="","",ROUND(K103*L103,2)))</f>
        <v>0</v>
      </c>
    </row>
    <row r="104" spans="2:14">
      <c r="B104" s="8">
        <f>IF('2-定性盤查'!A104&lt;&gt;"",'2-定性盤查'!A104,"")</f>
        <v>0</v>
      </c>
      <c r="C104" s="8">
        <f>IF('2-定性盤查'!C104&lt;&gt;"",'2-定性盤查'!C104,"")</f>
        <v>0</v>
      </c>
      <c r="D104" s="8">
        <f>IF('2-定性盤查'!D104&lt;&gt;"",'2-定性盤查'!D104,"")</f>
        <v>0</v>
      </c>
      <c r="E104" s="9"/>
      <c r="F104" s="8">
        <f>IF(E104&lt;&gt;"",IF(E104="連續量測",1,IF(E104="定期(間歇)量測",2,IF(E104="財務會計推估",3,IF(E104="自行評估",3,"0")))),"")</f>
        <v>0</v>
      </c>
      <c r="G104" s="9"/>
      <c r="H104" s="8">
        <f>IF(G104&lt;&gt;"",IF(G104="(1) 有進行外部校正或有多組數據茲佐證者",1,IF(G104="(2) 有進行內部校正或經過會計簽證等証明者",2,IF(G104="(3) 未進行儀器校正或未進行紀錄彙整者",3,"0"))),"")</f>
        <v>0</v>
      </c>
      <c r="I104" s="9"/>
      <c r="J104" s="8">
        <f>IF(I104="1 自廠發展係數/質量平衡所得係數",1,IF(I104="2 同製程/設備經驗係數",1,IF(I104="3 製造廠提供係數",2,IF(I104="4 區域排放係數",2,IF(I104="5 國家排放係數",3,IF(I104="6 國際排放係數",3,""))))))</f>
        <v>0</v>
      </c>
      <c r="K104" s="8">
        <f>IF(OR(F104="", H104="", J104=""), "系統未選擇", F104*H104*J104)</f>
        <v>0</v>
      </c>
      <c r="L104" s="8">
        <f>IF('3-定量盤查'!AD103&lt;&gt;"",ROUND('3-定量盤查'!AD103,4),"")</f>
        <v>0</v>
      </c>
      <c r="M104" s="8">
        <f>IF(K104="系統未選擇","系統未選擇",IF(K104&lt;10,"1",IF(19&gt;K104,"2",IF(K104&gt;=27,"3","-"))))</f>
        <v>0</v>
      </c>
      <c r="N104" s="8">
        <f>IF(K104="系統未選擇","系統未選擇",IF(L104="","",ROUND(K104*L104,2)))</f>
        <v>0</v>
      </c>
    </row>
    <row r="105" spans="2:14">
      <c r="B105" s="8">
        <f>IF('2-定性盤查'!A105&lt;&gt;"",'2-定性盤查'!A105,"")</f>
        <v>0</v>
      </c>
      <c r="C105" s="8">
        <f>IF('2-定性盤查'!C105&lt;&gt;"",'2-定性盤查'!C105,"")</f>
        <v>0</v>
      </c>
      <c r="D105" s="8">
        <f>IF('2-定性盤查'!D105&lt;&gt;"",'2-定性盤查'!D105,"")</f>
        <v>0</v>
      </c>
      <c r="E105" s="9"/>
      <c r="F105" s="8">
        <f>IF(E105&lt;&gt;"",IF(E105="連續量測",1,IF(E105="定期(間歇)量測",2,IF(E105="財務會計推估",3,IF(E105="自行評估",3,"0")))),"")</f>
        <v>0</v>
      </c>
      <c r="G105" s="9"/>
      <c r="H105" s="8">
        <f>IF(G105&lt;&gt;"",IF(G105="(1) 有進行外部校正或有多組數據茲佐證者",1,IF(G105="(2) 有進行內部校正或經過會計簽證等証明者",2,IF(G105="(3) 未進行儀器校正或未進行紀錄彙整者",3,"0"))),"")</f>
        <v>0</v>
      </c>
      <c r="I105" s="9"/>
      <c r="J105" s="8">
        <f>IF(I105="1 自廠發展係數/質量平衡所得係數",1,IF(I105="2 同製程/設備經驗係數",1,IF(I105="3 製造廠提供係數",2,IF(I105="4 區域排放係數",2,IF(I105="5 國家排放係數",3,IF(I105="6 國際排放係數",3,""))))))</f>
        <v>0</v>
      </c>
      <c r="K105" s="8">
        <f>IF(OR(F105="", H105="", J105=""), "系統未選擇", F105*H105*J105)</f>
        <v>0</v>
      </c>
      <c r="L105" s="8">
        <f>IF('3-定量盤查'!AD104&lt;&gt;"",ROUND('3-定量盤查'!AD104,4),"")</f>
        <v>0</v>
      </c>
      <c r="M105" s="8">
        <f>IF(K105="系統未選擇","系統未選擇",IF(K105&lt;10,"1",IF(19&gt;K105,"2",IF(K105&gt;=27,"3","-"))))</f>
        <v>0</v>
      </c>
      <c r="N105" s="8">
        <f>IF(K105="系統未選擇","系統未選擇",IF(L105="","",ROUND(K105*L105,2)))</f>
        <v>0</v>
      </c>
    </row>
    <row r="106" spans="2:14">
      <c r="B106" s="8">
        <f>IF('2-定性盤查'!A106&lt;&gt;"",'2-定性盤查'!A106,"")</f>
        <v>0</v>
      </c>
      <c r="C106" s="8">
        <f>IF('2-定性盤查'!C106&lt;&gt;"",'2-定性盤查'!C106,"")</f>
        <v>0</v>
      </c>
      <c r="D106" s="8">
        <f>IF('2-定性盤查'!D106&lt;&gt;"",'2-定性盤查'!D106,"")</f>
        <v>0</v>
      </c>
      <c r="E106" s="9"/>
      <c r="F106" s="8">
        <f>IF(E106&lt;&gt;"",IF(E106="連續量測",1,IF(E106="定期(間歇)量測",2,IF(E106="財務會計推估",3,IF(E106="自行評估",3,"0")))),"")</f>
        <v>0</v>
      </c>
      <c r="G106" s="9"/>
      <c r="H106" s="8">
        <f>IF(G106&lt;&gt;"",IF(G106="(1) 有進行外部校正或有多組數據茲佐證者",1,IF(G106="(2) 有進行內部校正或經過會計簽證等証明者",2,IF(G106="(3) 未進行儀器校正或未進行紀錄彙整者",3,"0"))),"")</f>
        <v>0</v>
      </c>
      <c r="I106" s="9"/>
      <c r="J106" s="8">
        <f>IF(I106="1 自廠發展係數/質量平衡所得係數",1,IF(I106="2 同製程/設備經驗係數",1,IF(I106="3 製造廠提供係數",2,IF(I106="4 區域排放係數",2,IF(I106="5 國家排放係數",3,IF(I106="6 國際排放係數",3,""))))))</f>
        <v>0</v>
      </c>
      <c r="K106" s="8">
        <f>IF(OR(F106="", H106="", J106=""), "系統未選擇", F106*H106*J106)</f>
        <v>0</v>
      </c>
      <c r="L106" s="8">
        <f>IF('3-定量盤查'!AD105&lt;&gt;"",ROUND('3-定量盤查'!AD105,4),"")</f>
        <v>0</v>
      </c>
      <c r="M106" s="8">
        <f>IF(K106="系統未選擇","系統未選擇",IF(K106&lt;10,"1",IF(19&gt;K106,"2",IF(K106&gt;=27,"3","-"))))</f>
        <v>0</v>
      </c>
      <c r="N106" s="8">
        <f>IF(K106="系統未選擇","系統未選擇",IF(L106="","",ROUND(K106*L106,2)))</f>
        <v>0</v>
      </c>
    </row>
    <row r="107" spans="2:14">
      <c r="B107" s="8">
        <f>IF('2-定性盤查'!A107&lt;&gt;"",'2-定性盤查'!A107,"")</f>
        <v>0</v>
      </c>
      <c r="C107" s="8">
        <f>IF('2-定性盤查'!C107&lt;&gt;"",'2-定性盤查'!C107,"")</f>
        <v>0</v>
      </c>
      <c r="D107" s="8">
        <f>IF('2-定性盤查'!D107&lt;&gt;"",'2-定性盤查'!D107,"")</f>
        <v>0</v>
      </c>
      <c r="E107" s="9"/>
      <c r="F107" s="8">
        <f>IF(E107&lt;&gt;"",IF(E107="連續量測",1,IF(E107="定期(間歇)量測",2,IF(E107="財務會計推估",3,IF(E107="自行評估",3,"0")))),"")</f>
        <v>0</v>
      </c>
      <c r="G107" s="9"/>
      <c r="H107" s="8">
        <f>IF(G107&lt;&gt;"",IF(G107="(1) 有進行外部校正或有多組數據茲佐證者",1,IF(G107="(2) 有進行內部校正或經過會計簽證等証明者",2,IF(G107="(3) 未進行儀器校正或未進行紀錄彙整者",3,"0"))),"")</f>
        <v>0</v>
      </c>
      <c r="I107" s="9"/>
      <c r="J107" s="8">
        <f>IF(I107="1 自廠發展係數/質量平衡所得係數",1,IF(I107="2 同製程/設備經驗係數",1,IF(I107="3 製造廠提供係數",2,IF(I107="4 區域排放係數",2,IF(I107="5 國家排放係數",3,IF(I107="6 國際排放係數",3,""))))))</f>
        <v>0</v>
      </c>
      <c r="K107" s="8">
        <f>IF(OR(F107="", H107="", J107=""), "系統未選擇", F107*H107*J107)</f>
        <v>0</v>
      </c>
      <c r="L107" s="8">
        <f>IF('3-定量盤查'!AD106&lt;&gt;"",ROUND('3-定量盤查'!AD106,4),"")</f>
        <v>0</v>
      </c>
      <c r="M107" s="8">
        <f>IF(K107="系統未選擇","系統未選擇",IF(K107&lt;10,"1",IF(19&gt;K107,"2",IF(K107&gt;=27,"3","-"))))</f>
        <v>0</v>
      </c>
      <c r="N107" s="8">
        <f>IF(K107="系統未選擇","系統未選擇",IF(L107="","",ROUND(K107*L107,2)))</f>
        <v>0</v>
      </c>
    </row>
    <row r="108" spans="2:14">
      <c r="B108" s="8">
        <f>IF('2-定性盤查'!A108&lt;&gt;"",'2-定性盤查'!A108,"")</f>
        <v>0</v>
      </c>
      <c r="C108" s="8">
        <f>IF('2-定性盤查'!C108&lt;&gt;"",'2-定性盤查'!C108,"")</f>
        <v>0</v>
      </c>
      <c r="D108" s="8">
        <f>IF('2-定性盤查'!D108&lt;&gt;"",'2-定性盤查'!D108,"")</f>
        <v>0</v>
      </c>
      <c r="E108" s="9"/>
      <c r="F108" s="8">
        <f>IF(E108&lt;&gt;"",IF(E108="連續量測",1,IF(E108="定期(間歇)量測",2,IF(E108="財務會計推估",3,IF(E108="自行評估",3,"0")))),"")</f>
        <v>0</v>
      </c>
      <c r="G108" s="9"/>
      <c r="H108" s="8">
        <f>IF(G108&lt;&gt;"",IF(G108="(1) 有進行外部校正或有多組數據茲佐證者",1,IF(G108="(2) 有進行內部校正或經過會計簽證等証明者",2,IF(G108="(3) 未進行儀器校正或未進行紀錄彙整者",3,"0"))),"")</f>
        <v>0</v>
      </c>
      <c r="I108" s="9"/>
      <c r="J108" s="8">
        <f>IF(I108="1 自廠發展係數/質量平衡所得係數",1,IF(I108="2 同製程/設備經驗係數",1,IF(I108="3 製造廠提供係數",2,IF(I108="4 區域排放係數",2,IF(I108="5 國家排放係數",3,IF(I108="6 國際排放係數",3,""))))))</f>
        <v>0</v>
      </c>
      <c r="K108" s="8">
        <f>IF(OR(F108="", H108="", J108=""), "系統未選擇", F108*H108*J108)</f>
        <v>0</v>
      </c>
      <c r="L108" s="8">
        <f>IF('3-定量盤查'!AD107&lt;&gt;"",ROUND('3-定量盤查'!AD107,4),"")</f>
        <v>0</v>
      </c>
      <c r="M108" s="8">
        <f>IF(K108="系統未選擇","系統未選擇",IF(K108&lt;10,"1",IF(19&gt;K108,"2",IF(K108&gt;=27,"3","-"))))</f>
        <v>0</v>
      </c>
      <c r="N108" s="8">
        <f>IF(K108="系統未選擇","系統未選擇",IF(L108="","",ROUND(K108*L108,2)))</f>
        <v>0</v>
      </c>
    </row>
    <row r="109" spans="2:14">
      <c r="B109" s="8">
        <f>IF('2-定性盤查'!A109&lt;&gt;"",'2-定性盤查'!A109,"")</f>
        <v>0</v>
      </c>
      <c r="C109" s="8">
        <f>IF('2-定性盤查'!C109&lt;&gt;"",'2-定性盤查'!C109,"")</f>
        <v>0</v>
      </c>
      <c r="D109" s="8">
        <f>IF('2-定性盤查'!D109&lt;&gt;"",'2-定性盤查'!D109,"")</f>
        <v>0</v>
      </c>
      <c r="E109" s="9"/>
      <c r="F109" s="8">
        <f>IF(E109&lt;&gt;"",IF(E109="連續量測",1,IF(E109="定期(間歇)量測",2,IF(E109="財務會計推估",3,IF(E109="自行評估",3,"0")))),"")</f>
        <v>0</v>
      </c>
      <c r="G109" s="9"/>
      <c r="H109" s="8">
        <f>IF(G109&lt;&gt;"",IF(G109="(1) 有進行外部校正或有多組數據茲佐證者",1,IF(G109="(2) 有進行內部校正或經過會計簽證等証明者",2,IF(G109="(3) 未進行儀器校正或未進行紀錄彙整者",3,"0"))),"")</f>
        <v>0</v>
      </c>
      <c r="I109" s="9"/>
      <c r="J109" s="8">
        <f>IF(I109="1 自廠發展係數/質量平衡所得係數",1,IF(I109="2 同製程/設備經驗係數",1,IF(I109="3 製造廠提供係數",2,IF(I109="4 區域排放係數",2,IF(I109="5 國家排放係數",3,IF(I109="6 國際排放係數",3,""))))))</f>
        <v>0</v>
      </c>
      <c r="K109" s="8">
        <f>IF(OR(F109="", H109="", J109=""), "系統未選擇", F109*H109*J109)</f>
        <v>0</v>
      </c>
      <c r="L109" s="8">
        <f>IF('3-定量盤查'!AD108&lt;&gt;"",ROUND('3-定量盤查'!AD108,4),"")</f>
        <v>0</v>
      </c>
      <c r="M109" s="8">
        <f>IF(K109="系統未選擇","系統未選擇",IF(K109&lt;10,"1",IF(19&gt;K109,"2",IF(K109&gt;=27,"3","-"))))</f>
        <v>0</v>
      </c>
      <c r="N109" s="8">
        <f>IF(K109="系統未選擇","系統未選擇",IF(L109="","",ROUND(K109*L109,2)))</f>
        <v>0</v>
      </c>
    </row>
    <row r="110" spans="2:14">
      <c r="B110" s="8">
        <f>IF('2-定性盤查'!A110&lt;&gt;"",'2-定性盤查'!A110,"")</f>
        <v>0</v>
      </c>
      <c r="C110" s="8">
        <f>IF('2-定性盤查'!C110&lt;&gt;"",'2-定性盤查'!C110,"")</f>
        <v>0</v>
      </c>
      <c r="D110" s="8">
        <f>IF('2-定性盤查'!D110&lt;&gt;"",'2-定性盤查'!D110,"")</f>
        <v>0</v>
      </c>
      <c r="E110" s="9"/>
      <c r="F110" s="8">
        <f>IF(E110&lt;&gt;"",IF(E110="連續量測",1,IF(E110="定期(間歇)量測",2,IF(E110="財務會計推估",3,IF(E110="自行評估",3,"0")))),"")</f>
        <v>0</v>
      </c>
      <c r="G110" s="9"/>
      <c r="H110" s="8">
        <f>IF(G110&lt;&gt;"",IF(G110="(1) 有進行外部校正或有多組數據茲佐證者",1,IF(G110="(2) 有進行內部校正或經過會計簽證等証明者",2,IF(G110="(3) 未進行儀器校正或未進行紀錄彙整者",3,"0"))),"")</f>
        <v>0</v>
      </c>
      <c r="I110" s="9"/>
      <c r="J110" s="8">
        <f>IF(I110="1 自廠發展係數/質量平衡所得係數",1,IF(I110="2 同製程/設備經驗係數",1,IF(I110="3 製造廠提供係數",2,IF(I110="4 區域排放係數",2,IF(I110="5 國家排放係數",3,IF(I110="6 國際排放係數",3,""))))))</f>
        <v>0</v>
      </c>
      <c r="K110" s="8">
        <f>IF(OR(F110="", H110="", J110=""), "系統未選擇", F110*H110*J110)</f>
        <v>0</v>
      </c>
      <c r="L110" s="8">
        <f>IF('3-定量盤查'!AD109&lt;&gt;"",ROUND('3-定量盤查'!AD109,4),"")</f>
        <v>0</v>
      </c>
      <c r="M110" s="8">
        <f>IF(K110="系統未選擇","系統未選擇",IF(K110&lt;10,"1",IF(19&gt;K110,"2",IF(K110&gt;=27,"3","-"))))</f>
        <v>0</v>
      </c>
      <c r="N110" s="8">
        <f>IF(K110="系統未選擇","系統未選擇",IF(L110="","",ROUND(K110*L110,2)))</f>
        <v>0</v>
      </c>
    </row>
    <row r="111" spans="2:14">
      <c r="B111" s="8">
        <f>IF('2-定性盤查'!A111&lt;&gt;"",'2-定性盤查'!A111,"")</f>
        <v>0</v>
      </c>
      <c r="C111" s="8">
        <f>IF('2-定性盤查'!C111&lt;&gt;"",'2-定性盤查'!C111,"")</f>
        <v>0</v>
      </c>
      <c r="D111" s="8">
        <f>IF('2-定性盤查'!D111&lt;&gt;"",'2-定性盤查'!D111,"")</f>
        <v>0</v>
      </c>
      <c r="E111" s="9"/>
      <c r="F111" s="8">
        <f>IF(E111&lt;&gt;"",IF(E111="連續量測",1,IF(E111="定期(間歇)量測",2,IF(E111="財務會計推估",3,IF(E111="自行評估",3,"0")))),"")</f>
        <v>0</v>
      </c>
      <c r="G111" s="9"/>
      <c r="H111" s="8">
        <f>IF(G111&lt;&gt;"",IF(G111="(1) 有進行外部校正或有多組數據茲佐證者",1,IF(G111="(2) 有進行內部校正或經過會計簽證等証明者",2,IF(G111="(3) 未進行儀器校正或未進行紀錄彙整者",3,"0"))),"")</f>
        <v>0</v>
      </c>
      <c r="I111" s="9"/>
      <c r="J111" s="8">
        <f>IF(I111="1 自廠發展係數/質量平衡所得係數",1,IF(I111="2 同製程/設備經驗係數",1,IF(I111="3 製造廠提供係數",2,IF(I111="4 區域排放係數",2,IF(I111="5 國家排放係數",3,IF(I111="6 國際排放係數",3,""))))))</f>
        <v>0</v>
      </c>
      <c r="K111" s="8">
        <f>IF(OR(F111="", H111="", J111=""), "系統未選擇", F111*H111*J111)</f>
        <v>0</v>
      </c>
      <c r="L111" s="8">
        <f>IF('3-定量盤查'!AD110&lt;&gt;"",ROUND('3-定量盤查'!AD110,4),"")</f>
        <v>0</v>
      </c>
      <c r="M111" s="8">
        <f>IF(K111="系統未選擇","系統未選擇",IF(K111&lt;10,"1",IF(19&gt;K111,"2",IF(K111&gt;=27,"3","-"))))</f>
        <v>0</v>
      </c>
      <c r="N111" s="8">
        <f>IF(K111="系統未選擇","系統未選擇",IF(L111="","",ROUND(K111*L111,2)))</f>
        <v>0</v>
      </c>
    </row>
    <row r="112" spans="2:14">
      <c r="B112" s="8">
        <f>IF('2-定性盤查'!A112&lt;&gt;"",'2-定性盤查'!A112,"")</f>
        <v>0</v>
      </c>
      <c r="C112" s="8">
        <f>IF('2-定性盤查'!C112&lt;&gt;"",'2-定性盤查'!C112,"")</f>
        <v>0</v>
      </c>
      <c r="D112" s="8">
        <f>IF('2-定性盤查'!D112&lt;&gt;"",'2-定性盤查'!D112,"")</f>
        <v>0</v>
      </c>
      <c r="E112" s="9"/>
      <c r="F112" s="8">
        <f>IF(E112&lt;&gt;"",IF(E112="連續量測",1,IF(E112="定期(間歇)量測",2,IF(E112="財務會計推估",3,IF(E112="自行評估",3,"0")))),"")</f>
        <v>0</v>
      </c>
      <c r="G112" s="9"/>
      <c r="H112" s="8">
        <f>IF(G112&lt;&gt;"",IF(G112="(1) 有進行外部校正或有多組數據茲佐證者",1,IF(G112="(2) 有進行內部校正或經過會計簽證等証明者",2,IF(G112="(3) 未進行儀器校正或未進行紀錄彙整者",3,"0"))),"")</f>
        <v>0</v>
      </c>
      <c r="I112" s="9"/>
      <c r="J112" s="8">
        <f>IF(I112="1 自廠發展係數/質量平衡所得係數",1,IF(I112="2 同製程/設備經驗係數",1,IF(I112="3 製造廠提供係數",2,IF(I112="4 區域排放係數",2,IF(I112="5 國家排放係數",3,IF(I112="6 國際排放係數",3,""))))))</f>
        <v>0</v>
      </c>
      <c r="K112" s="8">
        <f>IF(OR(F112="", H112="", J112=""), "系統未選擇", F112*H112*J112)</f>
        <v>0</v>
      </c>
      <c r="L112" s="8">
        <f>IF('3-定量盤查'!AD111&lt;&gt;"",ROUND('3-定量盤查'!AD111,4),"")</f>
        <v>0</v>
      </c>
      <c r="M112" s="8">
        <f>IF(K112="系統未選擇","系統未選擇",IF(K112&lt;10,"1",IF(19&gt;K112,"2",IF(K112&gt;=27,"3","-"))))</f>
        <v>0</v>
      </c>
      <c r="N112" s="8">
        <f>IF(K112="系統未選擇","系統未選擇",IF(L112="","",ROUND(K112*L112,2)))</f>
        <v>0</v>
      </c>
    </row>
    <row r="113" spans="2:14">
      <c r="B113" s="8">
        <f>IF('2-定性盤查'!A113&lt;&gt;"",'2-定性盤查'!A113,"")</f>
        <v>0</v>
      </c>
      <c r="C113" s="8">
        <f>IF('2-定性盤查'!C113&lt;&gt;"",'2-定性盤查'!C113,"")</f>
        <v>0</v>
      </c>
      <c r="D113" s="8">
        <f>IF('2-定性盤查'!D113&lt;&gt;"",'2-定性盤查'!D113,"")</f>
        <v>0</v>
      </c>
      <c r="E113" s="9"/>
      <c r="F113" s="8">
        <f>IF(E113&lt;&gt;"",IF(E113="連續量測",1,IF(E113="定期(間歇)量測",2,IF(E113="財務會計推估",3,IF(E113="自行評估",3,"0")))),"")</f>
        <v>0</v>
      </c>
      <c r="G113" s="9"/>
      <c r="H113" s="8">
        <f>IF(G113&lt;&gt;"",IF(G113="(1) 有進行外部校正或有多組數據茲佐證者",1,IF(G113="(2) 有進行內部校正或經過會計簽證等証明者",2,IF(G113="(3) 未進行儀器校正或未進行紀錄彙整者",3,"0"))),"")</f>
        <v>0</v>
      </c>
      <c r="I113" s="9"/>
      <c r="J113" s="8">
        <f>IF(I113="1 自廠發展係數/質量平衡所得係數",1,IF(I113="2 同製程/設備經驗係數",1,IF(I113="3 製造廠提供係數",2,IF(I113="4 區域排放係數",2,IF(I113="5 國家排放係數",3,IF(I113="6 國際排放係數",3,""))))))</f>
        <v>0</v>
      </c>
      <c r="K113" s="8">
        <f>IF(OR(F113="", H113="", J113=""), "系統未選擇", F113*H113*J113)</f>
        <v>0</v>
      </c>
      <c r="L113" s="8">
        <f>IF('3-定量盤查'!AD112&lt;&gt;"",ROUND('3-定量盤查'!AD112,4),"")</f>
        <v>0</v>
      </c>
      <c r="M113" s="8">
        <f>IF(K113="系統未選擇","系統未選擇",IF(K113&lt;10,"1",IF(19&gt;K113,"2",IF(K113&gt;=27,"3","-"))))</f>
        <v>0</v>
      </c>
      <c r="N113" s="8">
        <f>IF(K113="系統未選擇","系統未選擇",IF(L113="","",ROUND(K113*L113,2)))</f>
        <v>0</v>
      </c>
    </row>
    <row r="114" spans="2:14">
      <c r="B114" s="8">
        <f>IF('2-定性盤查'!A114&lt;&gt;"",'2-定性盤查'!A114,"")</f>
        <v>0</v>
      </c>
      <c r="C114" s="8">
        <f>IF('2-定性盤查'!C114&lt;&gt;"",'2-定性盤查'!C114,"")</f>
        <v>0</v>
      </c>
      <c r="D114" s="8">
        <f>IF('2-定性盤查'!D114&lt;&gt;"",'2-定性盤查'!D114,"")</f>
        <v>0</v>
      </c>
      <c r="E114" s="9"/>
      <c r="F114" s="8">
        <f>IF(E114&lt;&gt;"",IF(E114="連續量測",1,IF(E114="定期(間歇)量測",2,IF(E114="財務會計推估",3,IF(E114="自行評估",3,"0")))),"")</f>
        <v>0</v>
      </c>
      <c r="G114" s="9"/>
      <c r="H114" s="8">
        <f>IF(G114&lt;&gt;"",IF(G114="(1) 有進行外部校正或有多組數據茲佐證者",1,IF(G114="(2) 有進行內部校正或經過會計簽證等証明者",2,IF(G114="(3) 未進行儀器校正或未進行紀錄彙整者",3,"0"))),"")</f>
        <v>0</v>
      </c>
      <c r="I114" s="9"/>
      <c r="J114" s="8">
        <f>IF(I114="1 自廠發展係數/質量平衡所得係數",1,IF(I114="2 同製程/設備經驗係數",1,IF(I114="3 製造廠提供係數",2,IF(I114="4 區域排放係數",2,IF(I114="5 國家排放係數",3,IF(I114="6 國際排放係數",3,""))))))</f>
        <v>0</v>
      </c>
      <c r="K114" s="8">
        <f>IF(OR(F114="", H114="", J114=""), "系統未選擇", F114*H114*J114)</f>
        <v>0</v>
      </c>
      <c r="L114" s="8">
        <f>IF('3-定量盤查'!AD113&lt;&gt;"",ROUND('3-定量盤查'!AD113,4),"")</f>
        <v>0</v>
      </c>
      <c r="M114" s="8">
        <f>IF(K114="系統未選擇","系統未選擇",IF(K114&lt;10,"1",IF(19&gt;K114,"2",IF(K114&gt;=27,"3","-"))))</f>
        <v>0</v>
      </c>
      <c r="N114" s="8">
        <f>IF(K114="系統未選擇","系統未選擇",IF(L114="","",ROUND(K114*L114,2)))</f>
        <v>0</v>
      </c>
    </row>
    <row r="115" spans="2:14">
      <c r="B115" s="8">
        <f>IF('2-定性盤查'!A115&lt;&gt;"",'2-定性盤查'!A115,"")</f>
        <v>0</v>
      </c>
      <c r="C115" s="8">
        <f>IF('2-定性盤查'!C115&lt;&gt;"",'2-定性盤查'!C115,"")</f>
        <v>0</v>
      </c>
      <c r="D115" s="8">
        <f>IF('2-定性盤查'!D115&lt;&gt;"",'2-定性盤查'!D115,"")</f>
        <v>0</v>
      </c>
      <c r="E115" s="9"/>
      <c r="F115" s="8">
        <f>IF(E115&lt;&gt;"",IF(E115="連續量測",1,IF(E115="定期(間歇)量測",2,IF(E115="財務會計推估",3,IF(E115="自行評估",3,"0")))),"")</f>
        <v>0</v>
      </c>
      <c r="G115" s="9"/>
      <c r="H115" s="8">
        <f>IF(G115&lt;&gt;"",IF(G115="(1) 有進行外部校正或有多組數據茲佐證者",1,IF(G115="(2) 有進行內部校正或經過會計簽證等証明者",2,IF(G115="(3) 未進行儀器校正或未進行紀錄彙整者",3,"0"))),"")</f>
        <v>0</v>
      </c>
      <c r="I115" s="9"/>
      <c r="J115" s="8">
        <f>IF(I115="1 自廠發展係數/質量平衡所得係數",1,IF(I115="2 同製程/設備經驗係數",1,IF(I115="3 製造廠提供係數",2,IF(I115="4 區域排放係數",2,IF(I115="5 國家排放係數",3,IF(I115="6 國際排放係數",3,""))))))</f>
        <v>0</v>
      </c>
      <c r="K115" s="8">
        <f>IF(OR(F115="", H115="", J115=""), "系統未選擇", F115*H115*J115)</f>
        <v>0</v>
      </c>
      <c r="L115" s="8">
        <f>IF('3-定量盤查'!AD114&lt;&gt;"",ROUND('3-定量盤查'!AD114,4),"")</f>
        <v>0</v>
      </c>
      <c r="M115" s="8">
        <f>IF(K115="系統未選擇","系統未選擇",IF(K115&lt;10,"1",IF(19&gt;K115,"2",IF(K115&gt;=27,"3","-"))))</f>
        <v>0</v>
      </c>
      <c r="N115" s="8">
        <f>IF(K115="系統未選擇","系統未選擇",IF(L115="","",ROUND(K115*L115,2)))</f>
        <v>0</v>
      </c>
    </row>
    <row r="116" spans="2:14">
      <c r="B116" s="8">
        <f>IF('2-定性盤查'!A116&lt;&gt;"",'2-定性盤查'!A116,"")</f>
        <v>0</v>
      </c>
      <c r="C116" s="8">
        <f>IF('2-定性盤查'!C116&lt;&gt;"",'2-定性盤查'!C116,"")</f>
        <v>0</v>
      </c>
      <c r="D116" s="8">
        <f>IF('2-定性盤查'!D116&lt;&gt;"",'2-定性盤查'!D116,"")</f>
        <v>0</v>
      </c>
      <c r="E116" s="9"/>
      <c r="F116" s="8">
        <f>IF(E116&lt;&gt;"",IF(E116="連續量測",1,IF(E116="定期(間歇)量測",2,IF(E116="財務會計推估",3,IF(E116="自行評估",3,"0")))),"")</f>
        <v>0</v>
      </c>
      <c r="G116" s="9"/>
      <c r="H116" s="8">
        <f>IF(G116&lt;&gt;"",IF(G116="(1) 有進行外部校正或有多組數據茲佐證者",1,IF(G116="(2) 有進行內部校正或經過會計簽證等証明者",2,IF(G116="(3) 未進行儀器校正或未進行紀錄彙整者",3,"0"))),"")</f>
        <v>0</v>
      </c>
      <c r="I116" s="9"/>
      <c r="J116" s="8">
        <f>IF(I116="1 自廠發展係數/質量平衡所得係數",1,IF(I116="2 同製程/設備經驗係數",1,IF(I116="3 製造廠提供係數",2,IF(I116="4 區域排放係數",2,IF(I116="5 國家排放係數",3,IF(I116="6 國際排放係數",3,""))))))</f>
        <v>0</v>
      </c>
      <c r="K116" s="8">
        <f>IF(OR(F116="", H116="", J116=""), "系統未選擇", F116*H116*J116)</f>
        <v>0</v>
      </c>
      <c r="L116" s="8">
        <f>IF('3-定量盤查'!AD115&lt;&gt;"",ROUND('3-定量盤查'!AD115,4),"")</f>
        <v>0</v>
      </c>
      <c r="M116" s="8">
        <f>IF(K116="系統未選擇","系統未選擇",IF(K116&lt;10,"1",IF(19&gt;K116,"2",IF(K116&gt;=27,"3","-"))))</f>
        <v>0</v>
      </c>
      <c r="N116" s="8">
        <f>IF(K116="系統未選擇","系統未選擇",IF(L116="","",ROUND(K116*L116,2)))</f>
        <v>0</v>
      </c>
    </row>
    <row r="117" spans="2:14">
      <c r="B117" s="8">
        <f>IF('2-定性盤查'!A117&lt;&gt;"",'2-定性盤查'!A117,"")</f>
        <v>0</v>
      </c>
      <c r="C117" s="8">
        <f>IF('2-定性盤查'!C117&lt;&gt;"",'2-定性盤查'!C117,"")</f>
        <v>0</v>
      </c>
      <c r="D117" s="8">
        <f>IF('2-定性盤查'!D117&lt;&gt;"",'2-定性盤查'!D117,"")</f>
        <v>0</v>
      </c>
      <c r="E117" s="9"/>
      <c r="F117" s="8">
        <f>IF(E117&lt;&gt;"",IF(E117="連續量測",1,IF(E117="定期(間歇)量測",2,IF(E117="財務會計推估",3,IF(E117="自行評估",3,"0")))),"")</f>
        <v>0</v>
      </c>
      <c r="G117" s="9"/>
      <c r="H117" s="8">
        <f>IF(G117&lt;&gt;"",IF(G117="(1) 有進行外部校正或有多組數據茲佐證者",1,IF(G117="(2) 有進行內部校正或經過會計簽證等証明者",2,IF(G117="(3) 未進行儀器校正或未進行紀錄彙整者",3,"0"))),"")</f>
        <v>0</v>
      </c>
      <c r="I117" s="9"/>
      <c r="J117" s="8">
        <f>IF(I117="1 自廠發展係數/質量平衡所得係數",1,IF(I117="2 同製程/設備經驗係數",1,IF(I117="3 製造廠提供係數",2,IF(I117="4 區域排放係數",2,IF(I117="5 國家排放係數",3,IF(I117="6 國際排放係數",3,""))))))</f>
        <v>0</v>
      </c>
      <c r="K117" s="8">
        <f>IF(OR(F117="", H117="", J117=""), "系統未選擇", F117*H117*J117)</f>
        <v>0</v>
      </c>
      <c r="L117" s="8">
        <f>IF('3-定量盤查'!AD116&lt;&gt;"",ROUND('3-定量盤查'!AD116,4),"")</f>
        <v>0</v>
      </c>
      <c r="M117" s="8">
        <f>IF(K117="系統未選擇","系統未選擇",IF(K117&lt;10,"1",IF(19&gt;K117,"2",IF(K117&gt;=27,"3","-"))))</f>
        <v>0</v>
      </c>
      <c r="N117" s="8">
        <f>IF(K117="系統未選擇","系統未選擇",IF(L117="","",ROUND(K117*L117,2)))</f>
        <v>0</v>
      </c>
    </row>
    <row r="118" spans="2:14">
      <c r="B118" s="8">
        <f>IF('2-定性盤查'!A118&lt;&gt;"",'2-定性盤查'!A118,"")</f>
        <v>0</v>
      </c>
      <c r="C118" s="8">
        <f>IF('2-定性盤查'!C118&lt;&gt;"",'2-定性盤查'!C118,"")</f>
        <v>0</v>
      </c>
      <c r="D118" s="8">
        <f>IF('2-定性盤查'!D118&lt;&gt;"",'2-定性盤查'!D118,"")</f>
        <v>0</v>
      </c>
      <c r="E118" s="9"/>
      <c r="F118" s="8">
        <f>IF(E118&lt;&gt;"",IF(E118="連續量測",1,IF(E118="定期(間歇)量測",2,IF(E118="財務會計推估",3,IF(E118="自行評估",3,"0")))),"")</f>
        <v>0</v>
      </c>
      <c r="G118" s="9"/>
      <c r="H118" s="8">
        <f>IF(G118&lt;&gt;"",IF(G118="(1) 有進行外部校正或有多組數據茲佐證者",1,IF(G118="(2) 有進行內部校正或經過會計簽證等証明者",2,IF(G118="(3) 未進行儀器校正或未進行紀錄彙整者",3,"0"))),"")</f>
        <v>0</v>
      </c>
      <c r="I118" s="9"/>
      <c r="J118" s="8">
        <f>IF(I118="1 自廠發展係數/質量平衡所得係數",1,IF(I118="2 同製程/設備經驗係數",1,IF(I118="3 製造廠提供係數",2,IF(I118="4 區域排放係數",2,IF(I118="5 國家排放係數",3,IF(I118="6 國際排放係數",3,""))))))</f>
        <v>0</v>
      </c>
      <c r="K118" s="8">
        <f>IF(OR(F118="", H118="", J118=""), "系統未選擇", F118*H118*J118)</f>
        <v>0</v>
      </c>
      <c r="L118" s="8">
        <f>IF('3-定量盤查'!AD117&lt;&gt;"",ROUND('3-定量盤查'!AD117,4),"")</f>
        <v>0</v>
      </c>
      <c r="M118" s="8">
        <f>IF(K118="系統未選擇","系統未選擇",IF(K118&lt;10,"1",IF(19&gt;K118,"2",IF(K118&gt;=27,"3","-"))))</f>
        <v>0</v>
      </c>
      <c r="N118" s="8">
        <f>IF(K118="系統未選擇","系統未選擇",IF(L118="","",ROUND(K118*L118,2)))</f>
        <v>0</v>
      </c>
    </row>
    <row r="119" spans="2:14">
      <c r="B119" s="8">
        <f>IF('2-定性盤查'!A119&lt;&gt;"",'2-定性盤查'!A119,"")</f>
        <v>0</v>
      </c>
      <c r="C119" s="8">
        <f>IF('2-定性盤查'!C119&lt;&gt;"",'2-定性盤查'!C119,"")</f>
        <v>0</v>
      </c>
      <c r="D119" s="8">
        <f>IF('2-定性盤查'!D119&lt;&gt;"",'2-定性盤查'!D119,"")</f>
        <v>0</v>
      </c>
      <c r="E119" s="9"/>
      <c r="F119" s="8">
        <f>IF(E119&lt;&gt;"",IF(E119="連續量測",1,IF(E119="定期(間歇)量測",2,IF(E119="財務會計推估",3,IF(E119="自行評估",3,"0")))),"")</f>
        <v>0</v>
      </c>
      <c r="G119" s="9"/>
      <c r="H119" s="8">
        <f>IF(G119&lt;&gt;"",IF(G119="(1) 有進行外部校正或有多組數據茲佐證者",1,IF(G119="(2) 有進行內部校正或經過會計簽證等証明者",2,IF(G119="(3) 未進行儀器校正或未進行紀錄彙整者",3,"0"))),"")</f>
        <v>0</v>
      </c>
      <c r="I119" s="9"/>
      <c r="J119" s="8">
        <f>IF(I119="1 自廠發展係數/質量平衡所得係數",1,IF(I119="2 同製程/設備經驗係數",1,IF(I119="3 製造廠提供係數",2,IF(I119="4 區域排放係數",2,IF(I119="5 國家排放係數",3,IF(I119="6 國際排放係數",3,""))))))</f>
        <v>0</v>
      </c>
      <c r="K119" s="8">
        <f>IF(OR(F119="", H119="", J119=""), "系統未選擇", F119*H119*J119)</f>
        <v>0</v>
      </c>
      <c r="L119" s="8">
        <f>IF('3-定量盤查'!AD118&lt;&gt;"",ROUND('3-定量盤查'!AD118,4),"")</f>
        <v>0</v>
      </c>
      <c r="M119" s="8">
        <f>IF(K119="系統未選擇","系統未選擇",IF(K119&lt;10,"1",IF(19&gt;K119,"2",IF(K119&gt;=27,"3","-"))))</f>
        <v>0</v>
      </c>
      <c r="N119" s="8">
        <f>IF(K119="系統未選擇","系統未選擇",IF(L119="","",ROUND(K119*L119,2)))</f>
        <v>0</v>
      </c>
    </row>
    <row r="120" spans="2:14">
      <c r="B120" s="8">
        <f>IF('2-定性盤查'!A120&lt;&gt;"",'2-定性盤查'!A120,"")</f>
        <v>0</v>
      </c>
      <c r="C120" s="8">
        <f>IF('2-定性盤查'!C120&lt;&gt;"",'2-定性盤查'!C120,"")</f>
        <v>0</v>
      </c>
      <c r="D120" s="8">
        <f>IF('2-定性盤查'!D120&lt;&gt;"",'2-定性盤查'!D120,"")</f>
        <v>0</v>
      </c>
      <c r="E120" s="9"/>
      <c r="F120" s="8">
        <f>IF(E120&lt;&gt;"",IF(E120="連續量測",1,IF(E120="定期(間歇)量測",2,IF(E120="財務會計推估",3,IF(E120="自行評估",3,"0")))),"")</f>
        <v>0</v>
      </c>
      <c r="G120" s="9"/>
      <c r="H120" s="8">
        <f>IF(G120&lt;&gt;"",IF(G120="(1) 有進行外部校正或有多組數據茲佐證者",1,IF(G120="(2) 有進行內部校正或經過會計簽證等証明者",2,IF(G120="(3) 未進行儀器校正或未進行紀錄彙整者",3,"0"))),"")</f>
        <v>0</v>
      </c>
      <c r="I120" s="9"/>
      <c r="J120" s="8">
        <f>IF(I120="1 自廠發展係數/質量平衡所得係數",1,IF(I120="2 同製程/設備經驗係數",1,IF(I120="3 製造廠提供係數",2,IF(I120="4 區域排放係數",2,IF(I120="5 國家排放係數",3,IF(I120="6 國際排放係數",3,""))))))</f>
        <v>0</v>
      </c>
      <c r="K120" s="8">
        <f>IF(OR(F120="", H120="", J120=""), "系統未選擇", F120*H120*J120)</f>
        <v>0</v>
      </c>
      <c r="L120" s="8">
        <f>IF('3-定量盤查'!AD119&lt;&gt;"",ROUND('3-定量盤查'!AD119,4),"")</f>
        <v>0</v>
      </c>
      <c r="M120" s="8">
        <f>IF(K120="系統未選擇","系統未選擇",IF(K120&lt;10,"1",IF(19&gt;K120,"2",IF(K120&gt;=27,"3","-"))))</f>
        <v>0</v>
      </c>
      <c r="N120" s="8">
        <f>IF(K120="系統未選擇","系統未選擇",IF(L120="","",ROUND(K120*L120,2)))</f>
        <v>0</v>
      </c>
    </row>
    <row r="121" spans="2:14">
      <c r="B121" s="8">
        <f>IF('2-定性盤查'!A121&lt;&gt;"",'2-定性盤查'!A121,"")</f>
        <v>0</v>
      </c>
      <c r="C121" s="8">
        <f>IF('2-定性盤查'!C121&lt;&gt;"",'2-定性盤查'!C121,"")</f>
        <v>0</v>
      </c>
      <c r="D121" s="8">
        <f>IF('2-定性盤查'!D121&lt;&gt;"",'2-定性盤查'!D121,"")</f>
        <v>0</v>
      </c>
      <c r="E121" s="9"/>
      <c r="F121" s="8">
        <f>IF(E121&lt;&gt;"",IF(E121="連續量測",1,IF(E121="定期(間歇)量測",2,IF(E121="財務會計推估",3,IF(E121="自行評估",3,"0")))),"")</f>
        <v>0</v>
      </c>
      <c r="G121" s="9"/>
      <c r="H121" s="8">
        <f>IF(G121&lt;&gt;"",IF(G121="(1) 有進行外部校正或有多組數據茲佐證者",1,IF(G121="(2) 有進行內部校正或經過會計簽證等証明者",2,IF(G121="(3) 未進行儀器校正或未進行紀錄彙整者",3,"0"))),"")</f>
        <v>0</v>
      </c>
      <c r="I121" s="9"/>
      <c r="J121" s="8">
        <f>IF(I121="1 自廠發展係數/質量平衡所得係數",1,IF(I121="2 同製程/設備經驗係數",1,IF(I121="3 製造廠提供係數",2,IF(I121="4 區域排放係數",2,IF(I121="5 國家排放係數",3,IF(I121="6 國際排放係數",3,""))))))</f>
        <v>0</v>
      </c>
      <c r="K121" s="8">
        <f>IF(OR(F121="", H121="", J121=""), "系統未選擇", F121*H121*J121)</f>
        <v>0</v>
      </c>
      <c r="L121" s="8">
        <f>IF('3-定量盤查'!AD120&lt;&gt;"",ROUND('3-定量盤查'!AD120,4),"")</f>
        <v>0</v>
      </c>
      <c r="M121" s="8">
        <f>IF(K121="系統未選擇","系統未選擇",IF(K121&lt;10,"1",IF(19&gt;K121,"2",IF(K121&gt;=27,"3","-"))))</f>
        <v>0</v>
      </c>
      <c r="N121" s="8">
        <f>IF(K121="系統未選擇","系統未選擇",IF(L121="","",ROUND(K121*L121,2)))</f>
        <v>0</v>
      </c>
    </row>
    <row r="122" spans="2:14">
      <c r="B122" s="8">
        <f>IF('2-定性盤查'!A122&lt;&gt;"",'2-定性盤查'!A122,"")</f>
        <v>0</v>
      </c>
      <c r="C122" s="8">
        <f>IF('2-定性盤查'!C122&lt;&gt;"",'2-定性盤查'!C122,"")</f>
        <v>0</v>
      </c>
      <c r="D122" s="8">
        <f>IF('2-定性盤查'!D122&lt;&gt;"",'2-定性盤查'!D122,"")</f>
        <v>0</v>
      </c>
      <c r="E122" s="9"/>
      <c r="F122" s="8">
        <f>IF(E122&lt;&gt;"",IF(E122="連續量測",1,IF(E122="定期(間歇)量測",2,IF(E122="財務會計推估",3,IF(E122="自行評估",3,"0")))),"")</f>
        <v>0</v>
      </c>
      <c r="G122" s="9"/>
      <c r="H122" s="8">
        <f>IF(G122&lt;&gt;"",IF(G122="(1) 有進行外部校正或有多組數據茲佐證者",1,IF(G122="(2) 有進行內部校正或經過會計簽證等証明者",2,IF(G122="(3) 未進行儀器校正或未進行紀錄彙整者",3,"0"))),"")</f>
        <v>0</v>
      </c>
      <c r="I122" s="9"/>
      <c r="J122" s="8">
        <f>IF(I122="1 自廠發展係數/質量平衡所得係數",1,IF(I122="2 同製程/設備經驗係數",1,IF(I122="3 製造廠提供係數",2,IF(I122="4 區域排放係數",2,IF(I122="5 國家排放係數",3,IF(I122="6 國際排放係數",3,""))))))</f>
        <v>0</v>
      </c>
      <c r="K122" s="8">
        <f>IF(OR(F122="", H122="", J122=""), "系統未選擇", F122*H122*J122)</f>
        <v>0</v>
      </c>
      <c r="L122" s="8">
        <f>IF('3-定量盤查'!AD121&lt;&gt;"",ROUND('3-定量盤查'!AD121,4),"")</f>
        <v>0</v>
      </c>
      <c r="M122" s="8">
        <f>IF(K122="系統未選擇","系統未選擇",IF(K122&lt;10,"1",IF(19&gt;K122,"2",IF(K122&gt;=27,"3","-"))))</f>
        <v>0</v>
      </c>
      <c r="N122" s="8">
        <f>IF(K122="系統未選擇","系統未選擇",IF(L122="","",ROUND(K122*L122,2)))</f>
        <v>0</v>
      </c>
    </row>
    <row r="123" spans="2:14">
      <c r="B123" s="8">
        <f>IF('2-定性盤查'!A123&lt;&gt;"",'2-定性盤查'!A123,"")</f>
        <v>0</v>
      </c>
      <c r="C123" s="8">
        <f>IF('2-定性盤查'!C123&lt;&gt;"",'2-定性盤查'!C123,"")</f>
        <v>0</v>
      </c>
      <c r="D123" s="8">
        <f>IF('2-定性盤查'!D123&lt;&gt;"",'2-定性盤查'!D123,"")</f>
        <v>0</v>
      </c>
      <c r="E123" s="9"/>
      <c r="F123" s="8">
        <f>IF(E123&lt;&gt;"",IF(E123="連續量測",1,IF(E123="定期(間歇)量測",2,IF(E123="財務會計推估",3,IF(E123="自行評估",3,"0")))),"")</f>
        <v>0</v>
      </c>
      <c r="G123" s="9"/>
      <c r="H123" s="8">
        <f>IF(G123&lt;&gt;"",IF(G123="(1) 有進行外部校正或有多組數據茲佐證者",1,IF(G123="(2) 有進行內部校正或經過會計簽證等証明者",2,IF(G123="(3) 未進行儀器校正或未進行紀錄彙整者",3,"0"))),"")</f>
        <v>0</v>
      </c>
      <c r="I123" s="9"/>
      <c r="J123" s="8">
        <f>IF(I123="1 自廠發展係數/質量平衡所得係數",1,IF(I123="2 同製程/設備經驗係數",1,IF(I123="3 製造廠提供係數",2,IF(I123="4 區域排放係數",2,IF(I123="5 國家排放係數",3,IF(I123="6 國際排放係數",3,""))))))</f>
        <v>0</v>
      </c>
      <c r="K123" s="8">
        <f>IF(OR(F123="", H123="", J123=""), "系統未選擇", F123*H123*J123)</f>
        <v>0</v>
      </c>
      <c r="L123" s="8">
        <f>IF('3-定量盤查'!AD122&lt;&gt;"",ROUND('3-定量盤查'!AD122,4),"")</f>
        <v>0</v>
      </c>
      <c r="M123" s="8">
        <f>IF(K123="系統未選擇","系統未選擇",IF(K123&lt;10,"1",IF(19&gt;K123,"2",IF(K123&gt;=27,"3","-"))))</f>
        <v>0</v>
      </c>
      <c r="N123" s="8">
        <f>IF(K123="系統未選擇","系統未選擇",IF(L123="","",ROUND(K123*L123,2)))</f>
        <v>0</v>
      </c>
    </row>
    <row r="124" spans="2:14">
      <c r="B124" s="8">
        <f>IF('2-定性盤查'!A124&lt;&gt;"",'2-定性盤查'!A124,"")</f>
        <v>0</v>
      </c>
      <c r="C124" s="8">
        <f>IF('2-定性盤查'!C124&lt;&gt;"",'2-定性盤查'!C124,"")</f>
        <v>0</v>
      </c>
      <c r="D124" s="8">
        <f>IF('2-定性盤查'!D124&lt;&gt;"",'2-定性盤查'!D124,"")</f>
        <v>0</v>
      </c>
      <c r="E124" s="9"/>
      <c r="F124" s="8">
        <f>IF(E124&lt;&gt;"",IF(E124="連續量測",1,IF(E124="定期(間歇)量測",2,IF(E124="財務會計推估",3,IF(E124="自行評估",3,"0")))),"")</f>
        <v>0</v>
      </c>
      <c r="G124" s="9"/>
      <c r="H124" s="8">
        <f>IF(G124&lt;&gt;"",IF(G124="(1) 有進行外部校正或有多組數據茲佐證者",1,IF(G124="(2) 有進行內部校正或經過會計簽證等証明者",2,IF(G124="(3) 未進行儀器校正或未進行紀錄彙整者",3,"0"))),"")</f>
        <v>0</v>
      </c>
      <c r="I124" s="9"/>
      <c r="J124" s="8">
        <f>IF(I124="1 自廠發展係數/質量平衡所得係數",1,IF(I124="2 同製程/設備經驗係數",1,IF(I124="3 製造廠提供係數",2,IF(I124="4 區域排放係數",2,IF(I124="5 國家排放係數",3,IF(I124="6 國際排放係數",3,""))))))</f>
        <v>0</v>
      </c>
      <c r="K124" s="8">
        <f>IF(OR(F124="", H124="", J124=""), "系統未選擇", F124*H124*J124)</f>
        <v>0</v>
      </c>
      <c r="L124" s="8">
        <f>IF('3-定量盤查'!AD123&lt;&gt;"",ROUND('3-定量盤查'!AD123,4),"")</f>
        <v>0</v>
      </c>
      <c r="M124" s="8">
        <f>IF(K124="系統未選擇","系統未選擇",IF(K124&lt;10,"1",IF(19&gt;K124,"2",IF(K124&gt;=27,"3","-"))))</f>
        <v>0</v>
      </c>
      <c r="N124" s="8">
        <f>IF(K124="系統未選擇","系統未選擇",IF(L124="","",ROUND(K124*L124,2)))</f>
        <v>0</v>
      </c>
    </row>
    <row r="125" spans="2:14">
      <c r="B125" s="8">
        <f>IF('2-定性盤查'!A125&lt;&gt;"",'2-定性盤查'!A125,"")</f>
        <v>0</v>
      </c>
      <c r="C125" s="8">
        <f>IF('2-定性盤查'!C125&lt;&gt;"",'2-定性盤查'!C125,"")</f>
        <v>0</v>
      </c>
      <c r="D125" s="8">
        <f>IF('2-定性盤查'!D125&lt;&gt;"",'2-定性盤查'!D125,"")</f>
        <v>0</v>
      </c>
      <c r="E125" s="9"/>
      <c r="F125" s="8">
        <f>IF(E125&lt;&gt;"",IF(E125="連續量測",1,IF(E125="定期(間歇)量測",2,IF(E125="財務會計推估",3,IF(E125="自行評估",3,"0")))),"")</f>
        <v>0</v>
      </c>
      <c r="G125" s="9"/>
      <c r="H125" s="8">
        <f>IF(G125&lt;&gt;"",IF(G125="(1) 有進行外部校正或有多組數據茲佐證者",1,IF(G125="(2) 有進行內部校正或經過會計簽證等証明者",2,IF(G125="(3) 未進行儀器校正或未進行紀錄彙整者",3,"0"))),"")</f>
        <v>0</v>
      </c>
      <c r="I125" s="9"/>
      <c r="J125" s="8">
        <f>IF(I125="1 自廠發展係數/質量平衡所得係數",1,IF(I125="2 同製程/設備經驗係數",1,IF(I125="3 製造廠提供係數",2,IF(I125="4 區域排放係數",2,IF(I125="5 國家排放係數",3,IF(I125="6 國際排放係數",3,""))))))</f>
        <v>0</v>
      </c>
      <c r="K125" s="8">
        <f>IF(OR(F125="", H125="", J125=""), "系統未選擇", F125*H125*J125)</f>
        <v>0</v>
      </c>
      <c r="L125" s="8">
        <f>IF('3-定量盤查'!AD124&lt;&gt;"",ROUND('3-定量盤查'!AD124,4),"")</f>
        <v>0</v>
      </c>
      <c r="M125" s="8">
        <f>IF(K125="系統未選擇","系統未選擇",IF(K125&lt;10,"1",IF(19&gt;K125,"2",IF(K125&gt;=27,"3","-"))))</f>
        <v>0</v>
      </c>
      <c r="N125" s="8">
        <f>IF(K125="系統未選擇","系統未選擇",IF(L125="","",ROUND(K125*L125,2)))</f>
        <v>0</v>
      </c>
    </row>
    <row r="126" spans="2:14">
      <c r="B126" s="8">
        <f>IF('2-定性盤查'!A126&lt;&gt;"",'2-定性盤查'!A126,"")</f>
        <v>0</v>
      </c>
      <c r="C126" s="8">
        <f>IF('2-定性盤查'!C126&lt;&gt;"",'2-定性盤查'!C126,"")</f>
        <v>0</v>
      </c>
      <c r="D126" s="8">
        <f>IF('2-定性盤查'!D126&lt;&gt;"",'2-定性盤查'!D126,"")</f>
        <v>0</v>
      </c>
      <c r="E126" s="9"/>
      <c r="F126" s="8">
        <f>IF(E126&lt;&gt;"",IF(E126="連續量測",1,IF(E126="定期(間歇)量測",2,IF(E126="財務會計推估",3,IF(E126="自行評估",3,"0")))),"")</f>
        <v>0</v>
      </c>
      <c r="G126" s="9"/>
      <c r="H126" s="8">
        <f>IF(G126&lt;&gt;"",IF(G126="(1) 有進行外部校正或有多組數據茲佐證者",1,IF(G126="(2) 有進行內部校正或經過會計簽證等証明者",2,IF(G126="(3) 未進行儀器校正或未進行紀錄彙整者",3,"0"))),"")</f>
        <v>0</v>
      </c>
      <c r="I126" s="9"/>
      <c r="J126" s="8">
        <f>IF(I126="1 自廠發展係數/質量平衡所得係數",1,IF(I126="2 同製程/設備經驗係數",1,IF(I126="3 製造廠提供係數",2,IF(I126="4 區域排放係數",2,IF(I126="5 國家排放係數",3,IF(I126="6 國際排放係數",3,""))))))</f>
        <v>0</v>
      </c>
      <c r="K126" s="8">
        <f>IF(OR(F126="", H126="", J126=""), "系統未選擇", F126*H126*J126)</f>
        <v>0</v>
      </c>
      <c r="L126" s="8">
        <f>IF('3-定量盤查'!AD125&lt;&gt;"",ROUND('3-定量盤查'!AD125,4),"")</f>
        <v>0</v>
      </c>
      <c r="M126" s="8">
        <f>IF(K126="系統未選擇","系統未選擇",IF(K126&lt;10,"1",IF(19&gt;K126,"2",IF(K126&gt;=27,"3","-"))))</f>
        <v>0</v>
      </c>
      <c r="N126" s="8">
        <f>IF(K126="系統未選擇","系統未選擇",IF(L126="","",ROUND(K126*L126,2)))</f>
        <v>0</v>
      </c>
    </row>
    <row r="127" spans="2:14">
      <c r="B127" s="8">
        <f>IF('2-定性盤查'!A127&lt;&gt;"",'2-定性盤查'!A127,"")</f>
        <v>0</v>
      </c>
      <c r="C127" s="8">
        <f>IF('2-定性盤查'!C127&lt;&gt;"",'2-定性盤查'!C127,"")</f>
        <v>0</v>
      </c>
      <c r="D127" s="8">
        <f>IF('2-定性盤查'!D127&lt;&gt;"",'2-定性盤查'!D127,"")</f>
        <v>0</v>
      </c>
      <c r="E127" s="9"/>
      <c r="F127" s="8">
        <f>IF(E127&lt;&gt;"",IF(E127="連續量測",1,IF(E127="定期(間歇)量測",2,IF(E127="財務會計推估",3,IF(E127="自行評估",3,"0")))),"")</f>
        <v>0</v>
      </c>
      <c r="G127" s="9"/>
      <c r="H127" s="8">
        <f>IF(G127&lt;&gt;"",IF(G127="(1) 有進行外部校正或有多組數據茲佐證者",1,IF(G127="(2) 有進行內部校正或經過會計簽證等証明者",2,IF(G127="(3) 未進行儀器校正或未進行紀錄彙整者",3,"0"))),"")</f>
        <v>0</v>
      </c>
      <c r="I127" s="9"/>
      <c r="J127" s="8">
        <f>IF(I127="1 自廠發展係數/質量平衡所得係數",1,IF(I127="2 同製程/設備經驗係數",1,IF(I127="3 製造廠提供係數",2,IF(I127="4 區域排放係數",2,IF(I127="5 國家排放係數",3,IF(I127="6 國際排放係數",3,""))))))</f>
        <v>0</v>
      </c>
      <c r="K127" s="8">
        <f>IF(OR(F127="", H127="", J127=""), "系統未選擇", F127*H127*J127)</f>
        <v>0</v>
      </c>
      <c r="L127" s="8">
        <f>IF('3-定量盤查'!AD126&lt;&gt;"",ROUND('3-定量盤查'!AD126,4),"")</f>
        <v>0</v>
      </c>
      <c r="M127" s="8">
        <f>IF(K127="系統未選擇","系統未選擇",IF(K127&lt;10,"1",IF(19&gt;K127,"2",IF(K127&gt;=27,"3","-"))))</f>
        <v>0</v>
      </c>
      <c r="N127" s="8">
        <f>IF(K127="系統未選擇","系統未選擇",IF(L127="","",ROUND(K127*L127,2)))</f>
        <v>0</v>
      </c>
    </row>
    <row r="128" spans="2:14">
      <c r="B128" s="8">
        <f>IF('2-定性盤查'!A128&lt;&gt;"",'2-定性盤查'!A128,"")</f>
        <v>0</v>
      </c>
      <c r="C128" s="8">
        <f>IF('2-定性盤查'!C128&lt;&gt;"",'2-定性盤查'!C128,"")</f>
        <v>0</v>
      </c>
      <c r="D128" s="8">
        <f>IF('2-定性盤查'!D128&lt;&gt;"",'2-定性盤查'!D128,"")</f>
        <v>0</v>
      </c>
      <c r="E128" s="9"/>
      <c r="F128" s="8">
        <f>IF(E128&lt;&gt;"",IF(E128="連續量測",1,IF(E128="定期(間歇)量測",2,IF(E128="財務會計推估",3,IF(E128="自行評估",3,"0")))),"")</f>
        <v>0</v>
      </c>
      <c r="G128" s="9"/>
      <c r="H128" s="8">
        <f>IF(G128&lt;&gt;"",IF(G128="(1) 有進行外部校正或有多組數據茲佐證者",1,IF(G128="(2) 有進行內部校正或經過會計簽證等証明者",2,IF(G128="(3) 未進行儀器校正或未進行紀錄彙整者",3,"0"))),"")</f>
        <v>0</v>
      </c>
      <c r="I128" s="9"/>
      <c r="J128" s="8">
        <f>IF(I128="1 自廠發展係數/質量平衡所得係數",1,IF(I128="2 同製程/設備經驗係數",1,IF(I128="3 製造廠提供係數",2,IF(I128="4 區域排放係數",2,IF(I128="5 國家排放係數",3,IF(I128="6 國際排放係數",3,""))))))</f>
        <v>0</v>
      </c>
      <c r="K128" s="8">
        <f>IF(OR(F128="", H128="", J128=""), "系統未選擇", F128*H128*J128)</f>
        <v>0</v>
      </c>
      <c r="L128" s="8">
        <f>IF('3-定量盤查'!AD127&lt;&gt;"",ROUND('3-定量盤查'!AD127,4),"")</f>
        <v>0</v>
      </c>
      <c r="M128" s="8">
        <f>IF(K128="系統未選擇","系統未選擇",IF(K128&lt;10,"1",IF(19&gt;K128,"2",IF(K128&gt;=27,"3","-"))))</f>
        <v>0</v>
      </c>
      <c r="N128" s="8">
        <f>IF(K128="系統未選擇","系統未選擇",IF(L128="","",ROUND(K128*L128,2)))</f>
        <v>0</v>
      </c>
    </row>
    <row r="129" spans="2:14">
      <c r="B129" s="8">
        <f>IF('2-定性盤查'!A129&lt;&gt;"",'2-定性盤查'!A129,"")</f>
        <v>0</v>
      </c>
      <c r="C129" s="8">
        <f>IF('2-定性盤查'!C129&lt;&gt;"",'2-定性盤查'!C129,"")</f>
        <v>0</v>
      </c>
      <c r="D129" s="8">
        <f>IF('2-定性盤查'!D129&lt;&gt;"",'2-定性盤查'!D129,"")</f>
        <v>0</v>
      </c>
      <c r="E129" s="9"/>
      <c r="F129" s="8">
        <f>IF(E129&lt;&gt;"",IF(E129="連續量測",1,IF(E129="定期(間歇)量測",2,IF(E129="財務會計推估",3,IF(E129="自行評估",3,"0")))),"")</f>
        <v>0</v>
      </c>
      <c r="G129" s="9"/>
      <c r="H129" s="8">
        <f>IF(G129&lt;&gt;"",IF(G129="(1) 有進行外部校正或有多組數據茲佐證者",1,IF(G129="(2) 有進行內部校正或經過會計簽證等証明者",2,IF(G129="(3) 未進行儀器校正或未進行紀錄彙整者",3,"0"))),"")</f>
        <v>0</v>
      </c>
      <c r="I129" s="9"/>
      <c r="J129" s="8">
        <f>IF(I129="1 自廠發展係數/質量平衡所得係數",1,IF(I129="2 同製程/設備經驗係數",1,IF(I129="3 製造廠提供係數",2,IF(I129="4 區域排放係數",2,IF(I129="5 國家排放係數",3,IF(I129="6 國際排放係數",3,""))))))</f>
        <v>0</v>
      </c>
      <c r="K129" s="8">
        <f>IF(OR(F129="", H129="", J129=""), "系統未選擇", F129*H129*J129)</f>
        <v>0</v>
      </c>
      <c r="L129" s="8">
        <f>IF('3-定量盤查'!AD128&lt;&gt;"",ROUND('3-定量盤查'!AD128,4),"")</f>
        <v>0</v>
      </c>
      <c r="M129" s="8">
        <f>IF(K129="系統未選擇","系統未選擇",IF(K129&lt;10,"1",IF(19&gt;K129,"2",IF(K129&gt;=27,"3","-"))))</f>
        <v>0</v>
      </c>
      <c r="N129" s="8">
        <f>IF(K129="系統未選擇","系統未選擇",IF(L129="","",ROUND(K129*L129,2)))</f>
        <v>0</v>
      </c>
    </row>
    <row r="130" spans="2:14">
      <c r="B130" s="8">
        <f>IF('2-定性盤查'!A130&lt;&gt;"",'2-定性盤查'!A130,"")</f>
        <v>0</v>
      </c>
      <c r="C130" s="8">
        <f>IF('2-定性盤查'!C130&lt;&gt;"",'2-定性盤查'!C130,"")</f>
        <v>0</v>
      </c>
      <c r="D130" s="8">
        <f>IF('2-定性盤查'!D130&lt;&gt;"",'2-定性盤查'!D130,"")</f>
        <v>0</v>
      </c>
      <c r="E130" s="9"/>
      <c r="F130" s="8">
        <f>IF(E130&lt;&gt;"",IF(E130="連續量測",1,IF(E130="定期(間歇)量測",2,IF(E130="財務會計推估",3,IF(E130="自行評估",3,"0")))),"")</f>
        <v>0</v>
      </c>
      <c r="G130" s="9"/>
      <c r="H130" s="8">
        <f>IF(G130&lt;&gt;"",IF(G130="(1) 有進行外部校正或有多組數據茲佐證者",1,IF(G130="(2) 有進行內部校正或經過會計簽證等証明者",2,IF(G130="(3) 未進行儀器校正或未進行紀錄彙整者",3,"0"))),"")</f>
        <v>0</v>
      </c>
      <c r="I130" s="9"/>
      <c r="J130" s="8">
        <f>IF(I130="1 自廠發展係數/質量平衡所得係數",1,IF(I130="2 同製程/設備經驗係數",1,IF(I130="3 製造廠提供係數",2,IF(I130="4 區域排放係數",2,IF(I130="5 國家排放係數",3,IF(I130="6 國際排放係數",3,""))))))</f>
        <v>0</v>
      </c>
      <c r="K130" s="8">
        <f>IF(OR(F130="", H130="", J130=""), "系統未選擇", F130*H130*J130)</f>
        <v>0</v>
      </c>
      <c r="L130" s="8">
        <f>IF('3-定量盤查'!AD129&lt;&gt;"",ROUND('3-定量盤查'!AD129,4),"")</f>
        <v>0</v>
      </c>
      <c r="M130" s="8">
        <f>IF(K130="系統未選擇","系統未選擇",IF(K130&lt;10,"1",IF(19&gt;K130,"2",IF(K130&gt;=27,"3","-"))))</f>
        <v>0</v>
      </c>
      <c r="N130" s="8">
        <f>IF(K130="系統未選擇","系統未選擇",IF(L130="","",ROUND(K130*L130,2)))</f>
        <v>0</v>
      </c>
    </row>
    <row r="131" spans="2:14">
      <c r="B131" s="8">
        <f>IF('2-定性盤查'!A131&lt;&gt;"",'2-定性盤查'!A131,"")</f>
        <v>0</v>
      </c>
      <c r="C131" s="8">
        <f>IF('2-定性盤查'!C131&lt;&gt;"",'2-定性盤查'!C131,"")</f>
        <v>0</v>
      </c>
      <c r="D131" s="8">
        <f>IF('2-定性盤查'!D131&lt;&gt;"",'2-定性盤查'!D131,"")</f>
        <v>0</v>
      </c>
      <c r="E131" s="9"/>
      <c r="F131" s="8">
        <f>IF(E131&lt;&gt;"",IF(E131="連續量測",1,IF(E131="定期(間歇)量測",2,IF(E131="財務會計推估",3,IF(E131="自行評估",3,"0")))),"")</f>
        <v>0</v>
      </c>
      <c r="G131" s="9"/>
      <c r="H131" s="8">
        <f>IF(G131&lt;&gt;"",IF(G131="(1) 有進行外部校正或有多組數據茲佐證者",1,IF(G131="(2) 有進行內部校正或經過會計簽證等証明者",2,IF(G131="(3) 未進行儀器校正或未進行紀錄彙整者",3,"0"))),"")</f>
        <v>0</v>
      </c>
      <c r="I131" s="9"/>
      <c r="J131" s="8">
        <f>IF(I131="1 自廠發展係數/質量平衡所得係數",1,IF(I131="2 同製程/設備經驗係數",1,IF(I131="3 製造廠提供係數",2,IF(I131="4 區域排放係數",2,IF(I131="5 國家排放係數",3,IF(I131="6 國際排放係數",3,""))))))</f>
        <v>0</v>
      </c>
      <c r="K131" s="8">
        <f>IF(OR(F131="", H131="", J131=""), "系統未選擇", F131*H131*J131)</f>
        <v>0</v>
      </c>
      <c r="L131" s="8">
        <f>IF('3-定量盤查'!AD130&lt;&gt;"",ROUND('3-定量盤查'!AD130,4),"")</f>
        <v>0</v>
      </c>
      <c r="M131" s="8">
        <f>IF(K131="系統未選擇","系統未選擇",IF(K131&lt;10,"1",IF(19&gt;K131,"2",IF(K131&gt;=27,"3","-"))))</f>
        <v>0</v>
      </c>
      <c r="N131" s="8">
        <f>IF(K131="系統未選擇","系統未選擇",IF(L131="","",ROUND(K131*L131,2)))</f>
        <v>0</v>
      </c>
    </row>
    <row r="132" spans="2:14">
      <c r="B132" s="8">
        <f>IF('2-定性盤查'!A132&lt;&gt;"",'2-定性盤查'!A132,"")</f>
        <v>0</v>
      </c>
      <c r="C132" s="8">
        <f>IF('2-定性盤查'!C132&lt;&gt;"",'2-定性盤查'!C132,"")</f>
        <v>0</v>
      </c>
      <c r="D132" s="8">
        <f>IF('2-定性盤查'!D132&lt;&gt;"",'2-定性盤查'!D132,"")</f>
        <v>0</v>
      </c>
      <c r="E132" s="9"/>
      <c r="F132" s="8">
        <f>IF(E132&lt;&gt;"",IF(E132="連續量測",1,IF(E132="定期(間歇)量測",2,IF(E132="財務會計推估",3,IF(E132="自行評估",3,"0")))),"")</f>
        <v>0</v>
      </c>
      <c r="G132" s="9"/>
      <c r="H132" s="8">
        <f>IF(G132&lt;&gt;"",IF(G132="(1) 有進行外部校正或有多組數據茲佐證者",1,IF(G132="(2) 有進行內部校正或經過會計簽證等証明者",2,IF(G132="(3) 未進行儀器校正或未進行紀錄彙整者",3,"0"))),"")</f>
        <v>0</v>
      </c>
      <c r="I132" s="9"/>
      <c r="J132" s="8">
        <f>IF(I132="1 自廠發展係數/質量平衡所得係數",1,IF(I132="2 同製程/設備經驗係數",1,IF(I132="3 製造廠提供係數",2,IF(I132="4 區域排放係數",2,IF(I132="5 國家排放係數",3,IF(I132="6 國際排放係數",3,""))))))</f>
        <v>0</v>
      </c>
      <c r="K132" s="8">
        <f>IF(OR(F132="", H132="", J132=""), "系統未選擇", F132*H132*J132)</f>
        <v>0</v>
      </c>
      <c r="L132" s="8">
        <f>IF('3-定量盤查'!AD131&lt;&gt;"",ROUND('3-定量盤查'!AD131,4),"")</f>
        <v>0</v>
      </c>
      <c r="M132" s="8">
        <f>IF(K132="系統未選擇","系統未選擇",IF(K132&lt;10,"1",IF(19&gt;K132,"2",IF(K132&gt;=27,"3","-"))))</f>
        <v>0</v>
      </c>
      <c r="N132" s="8">
        <f>IF(K132="系統未選擇","系統未選擇",IF(L132="","",ROUND(K132*L132,2)))</f>
        <v>0</v>
      </c>
    </row>
    <row r="133" spans="2:14">
      <c r="B133" s="8">
        <f>IF('2-定性盤查'!A133&lt;&gt;"",'2-定性盤查'!A133,"")</f>
        <v>0</v>
      </c>
      <c r="C133" s="8">
        <f>IF('2-定性盤查'!C133&lt;&gt;"",'2-定性盤查'!C133,"")</f>
        <v>0</v>
      </c>
      <c r="D133" s="8">
        <f>IF('2-定性盤查'!D133&lt;&gt;"",'2-定性盤查'!D133,"")</f>
        <v>0</v>
      </c>
      <c r="E133" s="9"/>
      <c r="F133" s="8">
        <f>IF(E133&lt;&gt;"",IF(E133="連續量測",1,IF(E133="定期(間歇)量測",2,IF(E133="財務會計推估",3,IF(E133="自行評估",3,"0")))),"")</f>
        <v>0</v>
      </c>
      <c r="G133" s="9"/>
      <c r="H133" s="8">
        <f>IF(G133&lt;&gt;"",IF(G133="(1) 有進行外部校正或有多組數據茲佐證者",1,IF(G133="(2) 有進行內部校正或經過會計簽證等証明者",2,IF(G133="(3) 未進行儀器校正或未進行紀錄彙整者",3,"0"))),"")</f>
        <v>0</v>
      </c>
      <c r="I133" s="9"/>
      <c r="J133" s="8">
        <f>IF(I133="1 自廠發展係數/質量平衡所得係數",1,IF(I133="2 同製程/設備經驗係數",1,IF(I133="3 製造廠提供係數",2,IF(I133="4 區域排放係數",2,IF(I133="5 國家排放係數",3,IF(I133="6 國際排放係數",3,""))))))</f>
        <v>0</v>
      </c>
      <c r="K133" s="8">
        <f>IF(OR(F133="", H133="", J133=""), "系統未選擇", F133*H133*J133)</f>
        <v>0</v>
      </c>
      <c r="L133" s="8">
        <f>IF('3-定量盤查'!AD132&lt;&gt;"",ROUND('3-定量盤查'!AD132,4),"")</f>
        <v>0</v>
      </c>
      <c r="M133" s="8">
        <f>IF(K133="系統未選擇","系統未選擇",IF(K133&lt;10,"1",IF(19&gt;K133,"2",IF(K133&gt;=27,"3","-"))))</f>
        <v>0</v>
      </c>
      <c r="N133" s="8">
        <f>IF(K133="系統未選擇","系統未選擇",IF(L133="","",ROUND(K133*L133,2)))</f>
        <v>0</v>
      </c>
    </row>
    <row r="134" spans="2:14">
      <c r="B134" s="8">
        <f>IF('2-定性盤查'!A134&lt;&gt;"",'2-定性盤查'!A134,"")</f>
        <v>0</v>
      </c>
      <c r="C134" s="8">
        <f>IF('2-定性盤查'!C134&lt;&gt;"",'2-定性盤查'!C134,"")</f>
        <v>0</v>
      </c>
      <c r="D134" s="8">
        <f>IF('2-定性盤查'!D134&lt;&gt;"",'2-定性盤查'!D134,"")</f>
        <v>0</v>
      </c>
      <c r="E134" s="9"/>
      <c r="F134" s="8">
        <f>IF(E134&lt;&gt;"",IF(E134="連續量測",1,IF(E134="定期(間歇)量測",2,IF(E134="財務會計推估",3,IF(E134="自行評估",3,"0")))),"")</f>
        <v>0</v>
      </c>
      <c r="G134" s="9"/>
      <c r="H134" s="8">
        <f>IF(G134&lt;&gt;"",IF(G134="(1) 有進行外部校正或有多組數據茲佐證者",1,IF(G134="(2) 有進行內部校正或經過會計簽證等証明者",2,IF(G134="(3) 未進行儀器校正或未進行紀錄彙整者",3,"0"))),"")</f>
        <v>0</v>
      </c>
      <c r="I134" s="9"/>
      <c r="J134" s="8">
        <f>IF(I134="1 自廠發展係數/質量平衡所得係數",1,IF(I134="2 同製程/設備經驗係數",1,IF(I134="3 製造廠提供係數",2,IF(I134="4 區域排放係數",2,IF(I134="5 國家排放係數",3,IF(I134="6 國際排放係數",3,""))))))</f>
        <v>0</v>
      </c>
      <c r="K134" s="8">
        <f>IF(OR(F134="", H134="", J134=""), "系統未選擇", F134*H134*J134)</f>
        <v>0</v>
      </c>
      <c r="L134" s="8">
        <f>IF('3-定量盤查'!AD133&lt;&gt;"",ROUND('3-定量盤查'!AD133,4),"")</f>
        <v>0</v>
      </c>
      <c r="M134" s="8">
        <f>IF(K134="系統未選擇","系統未選擇",IF(K134&lt;10,"1",IF(19&gt;K134,"2",IF(K134&gt;=27,"3","-"))))</f>
        <v>0</v>
      </c>
      <c r="N134" s="8">
        <f>IF(K134="系統未選擇","系統未選擇",IF(L134="","",ROUND(K134*L134,2)))</f>
        <v>0</v>
      </c>
    </row>
    <row r="135" spans="2:14">
      <c r="B135" s="8">
        <f>IF('2-定性盤查'!A135&lt;&gt;"",'2-定性盤查'!A135,"")</f>
        <v>0</v>
      </c>
      <c r="C135" s="8">
        <f>IF('2-定性盤查'!C135&lt;&gt;"",'2-定性盤查'!C135,"")</f>
        <v>0</v>
      </c>
      <c r="D135" s="8">
        <f>IF('2-定性盤查'!D135&lt;&gt;"",'2-定性盤查'!D135,"")</f>
        <v>0</v>
      </c>
      <c r="E135" s="9"/>
      <c r="F135" s="8">
        <f>IF(E135&lt;&gt;"",IF(E135="連續量測",1,IF(E135="定期(間歇)量測",2,IF(E135="財務會計推估",3,IF(E135="自行評估",3,"0")))),"")</f>
        <v>0</v>
      </c>
      <c r="G135" s="9"/>
      <c r="H135" s="8">
        <f>IF(G135&lt;&gt;"",IF(G135="(1) 有進行外部校正或有多組數據茲佐證者",1,IF(G135="(2) 有進行內部校正或經過會計簽證等証明者",2,IF(G135="(3) 未進行儀器校正或未進行紀錄彙整者",3,"0"))),"")</f>
        <v>0</v>
      </c>
      <c r="I135" s="9"/>
      <c r="J135" s="8">
        <f>IF(I135="1 自廠發展係數/質量平衡所得係數",1,IF(I135="2 同製程/設備經驗係數",1,IF(I135="3 製造廠提供係數",2,IF(I135="4 區域排放係數",2,IF(I135="5 國家排放係數",3,IF(I135="6 國際排放係數",3,""))))))</f>
        <v>0</v>
      </c>
      <c r="K135" s="8">
        <f>IF(OR(F135="", H135="", J135=""), "系統未選擇", F135*H135*J135)</f>
        <v>0</v>
      </c>
      <c r="L135" s="8">
        <f>IF('3-定量盤查'!AD134&lt;&gt;"",ROUND('3-定量盤查'!AD134,4),"")</f>
        <v>0</v>
      </c>
      <c r="M135" s="8">
        <f>IF(K135="系統未選擇","系統未選擇",IF(K135&lt;10,"1",IF(19&gt;K135,"2",IF(K135&gt;=27,"3","-"))))</f>
        <v>0</v>
      </c>
      <c r="N135" s="8">
        <f>IF(K135="系統未選擇","系統未選擇",IF(L135="","",ROUND(K135*L135,2)))</f>
        <v>0</v>
      </c>
    </row>
    <row r="136" spans="2:14">
      <c r="B136" s="8">
        <f>IF('2-定性盤查'!A136&lt;&gt;"",'2-定性盤查'!A136,"")</f>
        <v>0</v>
      </c>
      <c r="C136" s="8">
        <f>IF('2-定性盤查'!C136&lt;&gt;"",'2-定性盤查'!C136,"")</f>
        <v>0</v>
      </c>
      <c r="D136" s="8">
        <f>IF('2-定性盤查'!D136&lt;&gt;"",'2-定性盤查'!D136,"")</f>
        <v>0</v>
      </c>
      <c r="E136" s="9"/>
      <c r="F136" s="8">
        <f>IF(E136&lt;&gt;"",IF(E136="連續量測",1,IF(E136="定期(間歇)量測",2,IF(E136="財務會計推估",3,IF(E136="自行評估",3,"0")))),"")</f>
        <v>0</v>
      </c>
      <c r="G136" s="9"/>
      <c r="H136" s="8">
        <f>IF(G136&lt;&gt;"",IF(G136="(1) 有進行外部校正或有多組數據茲佐證者",1,IF(G136="(2) 有進行內部校正或經過會計簽證等証明者",2,IF(G136="(3) 未進行儀器校正或未進行紀錄彙整者",3,"0"))),"")</f>
        <v>0</v>
      </c>
      <c r="I136" s="9"/>
      <c r="J136" s="8">
        <f>IF(I136="1 自廠發展係數/質量平衡所得係數",1,IF(I136="2 同製程/設備經驗係數",1,IF(I136="3 製造廠提供係數",2,IF(I136="4 區域排放係數",2,IF(I136="5 國家排放係數",3,IF(I136="6 國際排放係數",3,""))))))</f>
        <v>0</v>
      </c>
      <c r="K136" s="8">
        <f>IF(OR(F136="", H136="", J136=""), "系統未選擇", F136*H136*J136)</f>
        <v>0</v>
      </c>
      <c r="L136" s="8">
        <f>IF('3-定量盤查'!AD135&lt;&gt;"",ROUND('3-定量盤查'!AD135,4),"")</f>
        <v>0</v>
      </c>
      <c r="M136" s="8">
        <f>IF(K136="系統未選擇","系統未選擇",IF(K136&lt;10,"1",IF(19&gt;K136,"2",IF(K136&gt;=27,"3","-"))))</f>
        <v>0</v>
      </c>
      <c r="N136" s="8">
        <f>IF(K136="系統未選擇","系統未選擇",IF(L136="","",ROUND(K136*L136,2)))</f>
        <v>0</v>
      </c>
    </row>
    <row r="137" spans="2:14">
      <c r="B137" s="8">
        <f>IF('2-定性盤查'!A137&lt;&gt;"",'2-定性盤查'!A137,"")</f>
        <v>0</v>
      </c>
      <c r="C137" s="8">
        <f>IF('2-定性盤查'!C137&lt;&gt;"",'2-定性盤查'!C137,"")</f>
        <v>0</v>
      </c>
      <c r="D137" s="8">
        <f>IF('2-定性盤查'!D137&lt;&gt;"",'2-定性盤查'!D137,"")</f>
        <v>0</v>
      </c>
      <c r="E137" s="9"/>
      <c r="F137" s="8">
        <f>IF(E137&lt;&gt;"",IF(E137="連續量測",1,IF(E137="定期(間歇)量測",2,IF(E137="財務會計推估",3,IF(E137="自行評估",3,"0")))),"")</f>
        <v>0</v>
      </c>
      <c r="G137" s="9"/>
      <c r="H137" s="8">
        <f>IF(G137&lt;&gt;"",IF(G137="(1) 有進行外部校正或有多組數據茲佐證者",1,IF(G137="(2) 有進行內部校正或經過會計簽證等証明者",2,IF(G137="(3) 未進行儀器校正或未進行紀錄彙整者",3,"0"))),"")</f>
        <v>0</v>
      </c>
      <c r="I137" s="9"/>
      <c r="J137" s="8">
        <f>IF(I137="1 自廠發展係數/質量平衡所得係數",1,IF(I137="2 同製程/設備經驗係數",1,IF(I137="3 製造廠提供係數",2,IF(I137="4 區域排放係數",2,IF(I137="5 國家排放係數",3,IF(I137="6 國際排放係數",3,""))))))</f>
        <v>0</v>
      </c>
      <c r="K137" s="8">
        <f>IF(OR(F137="", H137="", J137=""), "系統未選擇", F137*H137*J137)</f>
        <v>0</v>
      </c>
      <c r="L137" s="8">
        <f>IF('3-定量盤查'!AD136&lt;&gt;"",ROUND('3-定量盤查'!AD136,4),"")</f>
        <v>0</v>
      </c>
      <c r="M137" s="8">
        <f>IF(K137="系統未選擇","系統未選擇",IF(K137&lt;10,"1",IF(19&gt;K137,"2",IF(K137&gt;=27,"3","-"))))</f>
        <v>0</v>
      </c>
      <c r="N137" s="8">
        <f>IF(K137="系統未選擇","系統未選擇",IF(L137="","",ROUND(K137*L137,2)))</f>
        <v>0</v>
      </c>
    </row>
    <row r="138" spans="2:14">
      <c r="B138" s="8">
        <f>IF('2-定性盤查'!A138&lt;&gt;"",'2-定性盤查'!A138,"")</f>
        <v>0</v>
      </c>
      <c r="C138" s="8">
        <f>IF('2-定性盤查'!C138&lt;&gt;"",'2-定性盤查'!C138,"")</f>
        <v>0</v>
      </c>
      <c r="D138" s="8">
        <f>IF('2-定性盤查'!D138&lt;&gt;"",'2-定性盤查'!D138,"")</f>
        <v>0</v>
      </c>
      <c r="E138" s="9"/>
      <c r="F138" s="8">
        <f>IF(E138&lt;&gt;"",IF(E138="連續量測",1,IF(E138="定期(間歇)量測",2,IF(E138="財務會計推估",3,IF(E138="自行評估",3,"0")))),"")</f>
        <v>0</v>
      </c>
      <c r="G138" s="9"/>
      <c r="H138" s="8">
        <f>IF(G138&lt;&gt;"",IF(G138="(1) 有進行外部校正或有多組數據茲佐證者",1,IF(G138="(2) 有進行內部校正或經過會計簽證等証明者",2,IF(G138="(3) 未進行儀器校正或未進行紀錄彙整者",3,"0"))),"")</f>
        <v>0</v>
      </c>
      <c r="I138" s="9"/>
      <c r="J138" s="8">
        <f>IF(I138="1 自廠發展係數/質量平衡所得係數",1,IF(I138="2 同製程/設備經驗係數",1,IF(I138="3 製造廠提供係數",2,IF(I138="4 區域排放係數",2,IF(I138="5 國家排放係數",3,IF(I138="6 國際排放係數",3,""))))))</f>
        <v>0</v>
      </c>
      <c r="K138" s="8">
        <f>IF(OR(F138="", H138="", J138=""), "系統未選擇", F138*H138*J138)</f>
        <v>0</v>
      </c>
      <c r="L138" s="8">
        <f>IF('3-定量盤查'!AD137&lt;&gt;"",ROUND('3-定量盤查'!AD137,4),"")</f>
        <v>0</v>
      </c>
      <c r="M138" s="8">
        <f>IF(K138="系統未選擇","系統未選擇",IF(K138&lt;10,"1",IF(19&gt;K138,"2",IF(K138&gt;=27,"3","-"))))</f>
        <v>0</v>
      </c>
      <c r="N138" s="8">
        <f>IF(K138="系統未選擇","系統未選擇",IF(L138="","",ROUND(K138*L138,2)))</f>
        <v>0</v>
      </c>
    </row>
    <row r="139" spans="2:14">
      <c r="B139" s="8">
        <f>IF('2-定性盤查'!A139&lt;&gt;"",'2-定性盤查'!A139,"")</f>
        <v>0</v>
      </c>
      <c r="C139" s="8">
        <f>IF('2-定性盤查'!C139&lt;&gt;"",'2-定性盤查'!C139,"")</f>
        <v>0</v>
      </c>
      <c r="D139" s="8">
        <f>IF('2-定性盤查'!D139&lt;&gt;"",'2-定性盤查'!D139,"")</f>
        <v>0</v>
      </c>
      <c r="E139" s="9"/>
      <c r="F139" s="8">
        <f>IF(E139&lt;&gt;"",IF(E139="連續量測",1,IF(E139="定期(間歇)量測",2,IF(E139="財務會計推估",3,IF(E139="自行評估",3,"0")))),"")</f>
        <v>0</v>
      </c>
      <c r="G139" s="9"/>
      <c r="H139" s="8">
        <f>IF(G139&lt;&gt;"",IF(G139="(1) 有進行外部校正或有多組數據茲佐證者",1,IF(G139="(2) 有進行內部校正或經過會計簽證等証明者",2,IF(G139="(3) 未進行儀器校正或未進行紀錄彙整者",3,"0"))),"")</f>
        <v>0</v>
      </c>
      <c r="I139" s="9"/>
      <c r="J139" s="8">
        <f>IF(I139="1 自廠發展係數/質量平衡所得係數",1,IF(I139="2 同製程/設備經驗係數",1,IF(I139="3 製造廠提供係數",2,IF(I139="4 區域排放係數",2,IF(I139="5 國家排放係數",3,IF(I139="6 國際排放係數",3,""))))))</f>
        <v>0</v>
      </c>
      <c r="K139" s="8">
        <f>IF(OR(F139="", H139="", J139=""), "系統未選擇", F139*H139*J139)</f>
        <v>0</v>
      </c>
      <c r="L139" s="8">
        <f>IF('3-定量盤查'!AD138&lt;&gt;"",ROUND('3-定量盤查'!AD138,4),"")</f>
        <v>0</v>
      </c>
      <c r="M139" s="8">
        <f>IF(K139="系統未選擇","系統未選擇",IF(K139&lt;10,"1",IF(19&gt;K139,"2",IF(K139&gt;=27,"3","-"))))</f>
        <v>0</v>
      </c>
      <c r="N139" s="8">
        <f>IF(K139="系統未選擇","系統未選擇",IF(L139="","",ROUND(K139*L139,2)))</f>
        <v>0</v>
      </c>
    </row>
    <row r="140" spans="2:14">
      <c r="B140" s="8">
        <f>IF('2-定性盤查'!A140&lt;&gt;"",'2-定性盤查'!A140,"")</f>
        <v>0</v>
      </c>
      <c r="C140" s="8">
        <f>IF('2-定性盤查'!C140&lt;&gt;"",'2-定性盤查'!C140,"")</f>
        <v>0</v>
      </c>
      <c r="D140" s="8">
        <f>IF('2-定性盤查'!D140&lt;&gt;"",'2-定性盤查'!D140,"")</f>
        <v>0</v>
      </c>
      <c r="E140" s="9"/>
      <c r="F140" s="8">
        <f>IF(E140&lt;&gt;"",IF(E140="連續量測",1,IF(E140="定期(間歇)量測",2,IF(E140="財務會計推估",3,IF(E140="自行評估",3,"0")))),"")</f>
        <v>0</v>
      </c>
      <c r="G140" s="9"/>
      <c r="H140" s="8">
        <f>IF(G140&lt;&gt;"",IF(G140="(1) 有進行外部校正或有多組數據茲佐證者",1,IF(G140="(2) 有進行內部校正或經過會計簽證等証明者",2,IF(G140="(3) 未進行儀器校正或未進行紀錄彙整者",3,"0"))),"")</f>
        <v>0</v>
      </c>
      <c r="I140" s="9"/>
      <c r="J140" s="8">
        <f>IF(I140="1 自廠發展係數/質量平衡所得係數",1,IF(I140="2 同製程/設備經驗係數",1,IF(I140="3 製造廠提供係數",2,IF(I140="4 區域排放係數",2,IF(I140="5 國家排放係數",3,IF(I140="6 國際排放係數",3,""))))))</f>
        <v>0</v>
      </c>
      <c r="K140" s="8">
        <f>IF(OR(F140="", H140="", J140=""), "系統未選擇", F140*H140*J140)</f>
        <v>0</v>
      </c>
      <c r="L140" s="8">
        <f>IF('3-定量盤查'!AD139&lt;&gt;"",ROUND('3-定量盤查'!AD139,4),"")</f>
        <v>0</v>
      </c>
      <c r="M140" s="8">
        <f>IF(K140="系統未選擇","系統未選擇",IF(K140&lt;10,"1",IF(19&gt;K140,"2",IF(K140&gt;=27,"3","-"))))</f>
        <v>0</v>
      </c>
      <c r="N140" s="8">
        <f>IF(K140="系統未選擇","系統未選擇",IF(L140="","",ROUND(K140*L140,2)))</f>
        <v>0</v>
      </c>
    </row>
    <row r="141" spans="2:14">
      <c r="B141" s="8">
        <f>IF('2-定性盤查'!A141&lt;&gt;"",'2-定性盤查'!A141,"")</f>
        <v>0</v>
      </c>
      <c r="C141" s="8">
        <f>IF('2-定性盤查'!C141&lt;&gt;"",'2-定性盤查'!C141,"")</f>
        <v>0</v>
      </c>
      <c r="D141" s="8">
        <f>IF('2-定性盤查'!D141&lt;&gt;"",'2-定性盤查'!D141,"")</f>
        <v>0</v>
      </c>
      <c r="E141" s="9"/>
      <c r="F141" s="8">
        <f>IF(E141&lt;&gt;"",IF(E141="連續量測",1,IF(E141="定期(間歇)量測",2,IF(E141="財務會計推估",3,IF(E141="自行評估",3,"0")))),"")</f>
        <v>0</v>
      </c>
      <c r="G141" s="9"/>
      <c r="H141" s="8">
        <f>IF(G141&lt;&gt;"",IF(G141="(1) 有進行外部校正或有多組數據茲佐證者",1,IF(G141="(2) 有進行內部校正或經過會計簽證等証明者",2,IF(G141="(3) 未進行儀器校正或未進行紀錄彙整者",3,"0"))),"")</f>
        <v>0</v>
      </c>
      <c r="I141" s="9"/>
      <c r="J141" s="8">
        <f>IF(I141="1 自廠發展係數/質量平衡所得係數",1,IF(I141="2 同製程/設備經驗係數",1,IF(I141="3 製造廠提供係數",2,IF(I141="4 區域排放係數",2,IF(I141="5 國家排放係數",3,IF(I141="6 國際排放係數",3,""))))))</f>
        <v>0</v>
      </c>
      <c r="K141" s="8">
        <f>IF(OR(F141="", H141="", J141=""), "系統未選擇", F141*H141*J141)</f>
        <v>0</v>
      </c>
      <c r="L141" s="8">
        <f>IF('3-定量盤查'!AD140&lt;&gt;"",ROUND('3-定量盤查'!AD140,4),"")</f>
        <v>0</v>
      </c>
      <c r="M141" s="8">
        <f>IF(K141="系統未選擇","系統未選擇",IF(K141&lt;10,"1",IF(19&gt;K141,"2",IF(K141&gt;=27,"3","-"))))</f>
        <v>0</v>
      </c>
      <c r="N141" s="8">
        <f>IF(K141="系統未選擇","系統未選擇",IF(L141="","",ROUND(K141*L141,2)))</f>
        <v>0</v>
      </c>
    </row>
    <row r="142" spans="2:14">
      <c r="B142" s="8">
        <f>IF('2-定性盤查'!A142&lt;&gt;"",'2-定性盤查'!A142,"")</f>
        <v>0</v>
      </c>
      <c r="C142" s="8">
        <f>IF('2-定性盤查'!C142&lt;&gt;"",'2-定性盤查'!C142,"")</f>
        <v>0</v>
      </c>
      <c r="D142" s="8">
        <f>IF('2-定性盤查'!D142&lt;&gt;"",'2-定性盤查'!D142,"")</f>
        <v>0</v>
      </c>
      <c r="E142" s="9"/>
      <c r="F142" s="8">
        <f>IF(E142&lt;&gt;"",IF(E142="連續量測",1,IF(E142="定期(間歇)量測",2,IF(E142="財務會計推估",3,IF(E142="自行評估",3,"0")))),"")</f>
        <v>0</v>
      </c>
      <c r="G142" s="9"/>
      <c r="H142" s="8">
        <f>IF(G142&lt;&gt;"",IF(G142="(1) 有進行外部校正或有多組數據茲佐證者",1,IF(G142="(2) 有進行內部校正或經過會計簽證等証明者",2,IF(G142="(3) 未進行儀器校正或未進行紀錄彙整者",3,"0"))),"")</f>
        <v>0</v>
      </c>
      <c r="I142" s="9"/>
      <c r="J142" s="8">
        <f>IF(I142="1 自廠發展係數/質量平衡所得係數",1,IF(I142="2 同製程/設備經驗係數",1,IF(I142="3 製造廠提供係數",2,IF(I142="4 區域排放係數",2,IF(I142="5 國家排放係數",3,IF(I142="6 國際排放係數",3,""))))))</f>
        <v>0</v>
      </c>
      <c r="K142" s="8">
        <f>IF(OR(F142="", H142="", J142=""), "系統未選擇", F142*H142*J142)</f>
        <v>0</v>
      </c>
      <c r="L142" s="8">
        <f>IF('3-定量盤查'!AD141&lt;&gt;"",ROUND('3-定量盤查'!AD141,4),"")</f>
        <v>0</v>
      </c>
      <c r="M142" s="8">
        <f>IF(K142="系統未選擇","系統未選擇",IF(K142&lt;10,"1",IF(19&gt;K142,"2",IF(K142&gt;=27,"3","-"))))</f>
        <v>0</v>
      </c>
      <c r="N142" s="8">
        <f>IF(K142="系統未選擇","系統未選擇",IF(L142="","",ROUND(K142*L142,2)))</f>
        <v>0</v>
      </c>
    </row>
    <row r="143" spans="2:14">
      <c r="B143" s="8">
        <f>IF('2-定性盤查'!A143&lt;&gt;"",'2-定性盤查'!A143,"")</f>
        <v>0</v>
      </c>
      <c r="C143" s="8">
        <f>IF('2-定性盤查'!C143&lt;&gt;"",'2-定性盤查'!C143,"")</f>
        <v>0</v>
      </c>
      <c r="D143" s="8">
        <f>IF('2-定性盤查'!D143&lt;&gt;"",'2-定性盤查'!D143,"")</f>
        <v>0</v>
      </c>
      <c r="E143" s="9"/>
      <c r="F143" s="8">
        <f>IF(E143&lt;&gt;"",IF(E143="連續量測",1,IF(E143="定期(間歇)量測",2,IF(E143="財務會計推估",3,IF(E143="自行評估",3,"0")))),"")</f>
        <v>0</v>
      </c>
      <c r="G143" s="9"/>
      <c r="H143" s="8">
        <f>IF(G143&lt;&gt;"",IF(G143="(1) 有進行外部校正或有多組數據茲佐證者",1,IF(G143="(2) 有進行內部校正或經過會計簽證等証明者",2,IF(G143="(3) 未進行儀器校正或未進行紀錄彙整者",3,"0"))),"")</f>
        <v>0</v>
      </c>
      <c r="I143" s="9"/>
      <c r="J143" s="8">
        <f>IF(I143="1 自廠發展係數/質量平衡所得係數",1,IF(I143="2 同製程/設備經驗係數",1,IF(I143="3 製造廠提供係數",2,IF(I143="4 區域排放係數",2,IF(I143="5 國家排放係數",3,IF(I143="6 國際排放係數",3,""))))))</f>
        <v>0</v>
      </c>
      <c r="K143" s="8">
        <f>IF(OR(F143="", H143="", J143=""), "系統未選擇", F143*H143*J143)</f>
        <v>0</v>
      </c>
      <c r="L143" s="8">
        <f>IF('3-定量盤查'!AD142&lt;&gt;"",ROUND('3-定量盤查'!AD142,4),"")</f>
        <v>0</v>
      </c>
      <c r="M143" s="8">
        <f>IF(K143="系統未選擇","系統未選擇",IF(K143&lt;10,"1",IF(19&gt;K143,"2",IF(K143&gt;=27,"3","-"))))</f>
        <v>0</v>
      </c>
      <c r="N143" s="8">
        <f>IF(K143="系統未選擇","系統未選擇",IF(L143="","",ROUND(K143*L143,2)))</f>
        <v>0</v>
      </c>
    </row>
    <row r="144" spans="2:14">
      <c r="B144" s="8">
        <f>IF('2-定性盤查'!A144&lt;&gt;"",'2-定性盤查'!A144,"")</f>
        <v>0</v>
      </c>
      <c r="C144" s="8">
        <f>IF('2-定性盤查'!C144&lt;&gt;"",'2-定性盤查'!C144,"")</f>
        <v>0</v>
      </c>
      <c r="D144" s="8">
        <f>IF('2-定性盤查'!D144&lt;&gt;"",'2-定性盤查'!D144,"")</f>
        <v>0</v>
      </c>
      <c r="E144" s="9"/>
      <c r="F144" s="8">
        <f>IF(E144&lt;&gt;"",IF(E144="連續量測",1,IF(E144="定期(間歇)量測",2,IF(E144="財務會計推估",3,IF(E144="自行評估",3,"0")))),"")</f>
        <v>0</v>
      </c>
      <c r="G144" s="9"/>
      <c r="H144" s="8">
        <f>IF(G144&lt;&gt;"",IF(G144="(1) 有進行外部校正或有多組數據茲佐證者",1,IF(G144="(2) 有進行內部校正或經過會計簽證等証明者",2,IF(G144="(3) 未進行儀器校正或未進行紀錄彙整者",3,"0"))),"")</f>
        <v>0</v>
      </c>
      <c r="I144" s="9"/>
      <c r="J144" s="8">
        <f>IF(I144="1 自廠發展係數/質量平衡所得係數",1,IF(I144="2 同製程/設備經驗係數",1,IF(I144="3 製造廠提供係數",2,IF(I144="4 區域排放係數",2,IF(I144="5 國家排放係數",3,IF(I144="6 國際排放係數",3,""))))))</f>
        <v>0</v>
      </c>
      <c r="K144" s="8">
        <f>IF(OR(F144="", H144="", J144=""), "系統未選擇", F144*H144*J144)</f>
        <v>0</v>
      </c>
      <c r="L144" s="8">
        <f>IF('3-定量盤查'!AD143&lt;&gt;"",ROUND('3-定量盤查'!AD143,4),"")</f>
        <v>0</v>
      </c>
      <c r="M144" s="8">
        <f>IF(K144="系統未選擇","系統未選擇",IF(K144&lt;10,"1",IF(19&gt;K144,"2",IF(K144&gt;=27,"3","-"))))</f>
        <v>0</v>
      </c>
      <c r="N144" s="8">
        <f>IF(K144="系統未選擇","系統未選擇",IF(L144="","",ROUND(K144*L144,2)))</f>
        <v>0</v>
      </c>
    </row>
    <row r="145" spans="2:14">
      <c r="B145" s="8">
        <f>IF('2-定性盤查'!A145&lt;&gt;"",'2-定性盤查'!A145,"")</f>
        <v>0</v>
      </c>
      <c r="C145" s="8">
        <f>IF('2-定性盤查'!C145&lt;&gt;"",'2-定性盤查'!C145,"")</f>
        <v>0</v>
      </c>
      <c r="D145" s="8">
        <f>IF('2-定性盤查'!D145&lt;&gt;"",'2-定性盤查'!D145,"")</f>
        <v>0</v>
      </c>
      <c r="E145" s="9"/>
      <c r="F145" s="8">
        <f>IF(E145&lt;&gt;"",IF(E145="連續量測",1,IF(E145="定期(間歇)量測",2,IF(E145="財務會計推估",3,IF(E145="自行評估",3,"0")))),"")</f>
        <v>0</v>
      </c>
      <c r="G145" s="9"/>
      <c r="H145" s="8">
        <f>IF(G145&lt;&gt;"",IF(G145="(1) 有進行外部校正或有多組數據茲佐證者",1,IF(G145="(2) 有進行內部校正或經過會計簽證等証明者",2,IF(G145="(3) 未進行儀器校正或未進行紀錄彙整者",3,"0"))),"")</f>
        <v>0</v>
      </c>
      <c r="I145" s="9"/>
      <c r="J145" s="8">
        <f>IF(I145="1 自廠發展係數/質量平衡所得係數",1,IF(I145="2 同製程/設備經驗係數",1,IF(I145="3 製造廠提供係數",2,IF(I145="4 區域排放係數",2,IF(I145="5 國家排放係數",3,IF(I145="6 國際排放係數",3,""))))))</f>
        <v>0</v>
      </c>
      <c r="K145" s="8">
        <f>IF(OR(F145="", H145="", J145=""), "系統未選擇", F145*H145*J145)</f>
        <v>0</v>
      </c>
      <c r="L145" s="8">
        <f>IF('3-定量盤查'!AD144&lt;&gt;"",ROUND('3-定量盤查'!AD144,4),"")</f>
        <v>0</v>
      </c>
      <c r="M145" s="8">
        <f>IF(K145="系統未選擇","系統未選擇",IF(K145&lt;10,"1",IF(19&gt;K145,"2",IF(K145&gt;=27,"3","-"))))</f>
        <v>0</v>
      </c>
      <c r="N145" s="8">
        <f>IF(K145="系統未選擇","系統未選擇",IF(L145="","",ROUND(K145*L145,2)))</f>
        <v>0</v>
      </c>
    </row>
    <row r="146" spans="2:14">
      <c r="B146" s="8">
        <f>IF('2-定性盤查'!A146&lt;&gt;"",'2-定性盤查'!A146,"")</f>
        <v>0</v>
      </c>
      <c r="C146" s="8">
        <f>IF('2-定性盤查'!C146&lt;&gt;"",'2-定性盤查'!C146,"")</f>
        <v>0</v>
      </c>
      <c r="D146" s="8">
        <f>IF('2-定性盤查'!D146&lt;&gt;"",'2-定性盤查'!D146,"")</f>
        <v>0</v>
      </c>
      <c r="E146" s="9"/>
      <c r="F146" s="8">
        <f>IF(E146&lt;&gt;"",IF(E146="連續量測",1,IF(E146="定期(間歇)量測",2,IF(E146="財務會計推估",3,IF(E146="自行評估",3,"0")))),"")</f>
        <v>0</v>
      </c>
      <c r="G146" s="9"/>
      <c r="H146" s="8">
        <f>IF(G146&lt;&gt;"",IF(G146="(1) 有進行外部校正或有多組數據茲佐證者",1,IF(G146="(2) 有進行內部校正或經過會計簽證等証明者",2,IF(G146="(3) 未進行儀器校正或未進行紀錄彙整者",3,"0"))),"")</f>
        <v>0</v>
      </c>
      <c r="I146" s="9"/>
      <c r="J146" s="8">
        <f>IF(I146="1 自廠發展係數/質量平衡所得係數",1,IF(I146="2 同製程/設備經驗係數",1,IF(I146="3 製造廠提供係數",2,IF(I146="4 區域排放係數",2,IF(I146="5 國家排放係數",3,IF(I146="6 國際排放係數",3,""))))))</f>
        <v>0</v>
      </c>
      <c r="K146" s="8">
        <f>IF(OR(F146="", H146="", J146=""), "系統未選擇", F146*H146*J146)</f>
        <v>0</v>
      </c>
      <c r="L146" s="8">
        <f>IF('3-定量盤查'!AD145&lt;&gt;"",ROUND('3-定量盤查'!AD145,4),"")</f>
        <v>0</v>
      </c>
      <c r="M146" s="8">
        <f>IF(K146="系統未選擇","系統未選擇",IF(K146&lt;10,"1",IF(19&gt;K146,"2",IF(K146&gt;=27,"3","-"))))</f>
        <v>0</v>
      </c>
      <c r="N146" s="8">
        <f>IF(K146="系統未選擇","系統未選擇",IF(L146="","",ROUND(K146*L146,2)))</f>
        <v>0</v>
      </c>
    </row>
    <row r="147" spans="2:14">
      <c r="B147" s="8">
        <f>IF('2-定性盤查'!A147&lt;&gt;"",'2-定性盤查'!A147,"")</f>
        <v>0</v>
      </c>
      <c r="C147" s="8">
        <f>IF('2-定性盤查'!C147&lt;&gt;"",'2-定性盤查'!C147,"")</f>
        <v>0</v>
      </c>
      <c r="D147" s="8">
        <f>IF('2-定性盤查'!D147&lt;&gt;"",'2-定性盤查'!D147,"")</f>
        <v>0</v>
      </c>
      <c r="E147" s="9"/>
      <c r="F147" s="8">
        <f>IF(E147&lt;&gt;"",IF(E147="連續量測",1,IF(E147="定期(間歇)量測",2,IF(E147="財務會計推估",3,IF(E147="自行評估",3,"0")))),"")</f>
        <v>0</v>
      </c>
      <c r="G147" s="9"/>
      <c r="H147" s="8">
        <f>IF(G147&lt;&gt;"",IF(G147="(1) 有進行外部校正或有多組數據茲佐證者",1,IF(G147="(2) 有進行內部校正或經過會計簽證等証明者",2,IF(G147="(3) 未進行儀器校正或未進行紀錄彙整者",3,"0"))),"")</f>
        <v>0</v>
      </c>
      <c r="I147" s="9"/>
      <c r="J147" s="8">
        <f>IF(I147="1 自廠發展係數/質量平衡所得係數",1,IF(I147="2 同製程/設備經驗係數",1,IF(I147="3 製造廠提供係數",2,IF(I147="4 區域排放係數",2,IF(I147="5 國家排放係數",3,IF(I147="6 國際排放係數",3,""))))))</f>
        <v>0</v>
      </c>
      <c r="K147" s="8">
        <f>IF(OR(F147="", H147="", J147=""), "系統未選擇", F147*H147*J147)</f>
        <v>0</v>
      </c>
      <c r="L147" s="8">
        <f>IF('3-定量盤查'!AD146&lt;&gt;"",ROUND('3-定量盤查'!AD146,4),"")</f>
        <v>0</v>
      </c>
      <c r="M147" s="8">
        <f>IF(K147="系統未選擇","系統未選擇",IF(K147&lt;10,"1",IF(19&gt;K147,"2",IF(K147&gt;=27,"3","-"))))</f>
        <v>0</v>
      </c>
      <c r="N147" s="8">
        <f>IF(K147="系統未選擇","系統未選擇",IF(L147="","",ROUND(K147*L147,2)))</f>
        <v>0</v>
      </c>
    </row>
    <row r="148" spans="2:14">
      <c r="B148" s="8">
        <f>IF('2-定性盤查'!A148&lt;&gt;"",'2-定性盤查'!A148,"")</f>
        <v>0</v>
      </c>
      <c r="C148" s="8">
        <f>IF('2-定性盤查'!C148&lt;&gt;"",'2-定性盤查'!C148,"")</f>
        <v>0</v>
      </c>
      <c r="D148" s="8">
        <f>IF('2-定性盤查'!D148&lt;&gt;"",'2-定性盤查'!D148,"")</f>
        <v>0</v>
      </c>
      <c r="E148" s="9"/>
      <c r="F148" s="8">
        <f>IF(E148&lt;&gt;"",IF(E148="連續量測",1,IF(E148="定期(間歇)量測",2,IF(E148="財務會計推估",3,IF(E148="自行評估",3,"0")))),"")</f>
        <v>0</v>
      </c>
      <c r="G148" s="9"/>
      <c r="H148" s="8">
        <f>IF(G148&lt;&gt;"",IF(G148="(1) 有進行外部校正或有多組數據茲佐證者",1,IF(G148="(2) 有進行內部校正或經過會計簽證等証明者",2,IF(G148="(3) 未進行儀器校正或未進行紀錄彙整者",3,"0"))),"")</f>
        <v>0</v>
      </c>
      <c r="I148" s="9"/>
      <c r="J148" s="8">
        <f>IF(I148="1 自廠發展係數/質量平衡所得係數",1,IF(I148="2 同製程/設備經驗係數",1,IF(I148="3 製造廠提供係數",2,IF(I148="4 區域排放係數",2,IF(I148="5 國家排放係數",3,IF(I148="6 國際排放係數",3,""))))))</f>
        <v>0</v>
      </c>
      <c r="K148" s="8">
        <f>IF(OR(F148="", H148="", J148=""), "系統未選擇", F148*H148*J148)</f>
        <v>0</v>
      </c>
      <c r="L148" s="8">
        <f>IF('3-定量盤查'!AD147&lt;&gt;"",ROUND('3-定量盤查'!AD147,4),"")</f>
        <v>0</v>
      </c>
      <c r="M148" s="8">
        <f>IF(K148="系統未選擇","系統未選擇",IF(K148&lt;10,"1",IF(19&gt;K148,"2",IF(K148&gt;=27,"3","-"))))</f>
        <v>0</v>
      </c>
      <c r="N148" s="8">
        <f>IF(K148="系統未選擇","系統未選擇",IF(L148="","",ROUND(K148*L148,2)))</f>
        <v>0</v>
      </c>
    </row>
    <row r="149" spans="2:14">
      <c r="B149" s="8">
        <f>IF('2-定性盤查'!A149&lt;&gt;"",'2-定性盤查'!A149,"")</f>
        <v>0</v>
      </c>
      <c r="C149" s="8">
        <f>IF('2-定性盤查'!C149&lt;&gt;"",'2-定性盤查'!C149,"")</f>
        <v>0</v>
      </c>
      <c r="D149" s="8">
        <f>IF('2-定性盤查'!D149&lt;&gt;"",'2-定性盤查'!D149,"")</f>
        <v>0</v>
      </c>
      <c r="E149" s="9"/>
      <c r="F149" s="8">
        <f>IF(E149&lt;&gt;"",IF(E149="連續量測",1,IF(E149="定期(間歇)量測",2,IF(E149="財務會計推估",3,IF(E149="自行評估",3,"0")))),"")</f>
        <v>0</v>
      </c>
      <c r="G149" s="9"/>
      <c r="H149" s="8">
        <f>IF(G149&lt;&gt;"",IF(G149="(1) 有進行外部校正或有多組數據茲佐證者",1,IF(G149="(2) 有進行內部校正或經過會計簽證等証明者",2,IF(G149="(3) 未進行儀器校正或未進行紀錄彙整者",3,"0"))),"")</f>
        <v>0</v>
      </c>
      <c r="I149" s="9"/>
      <c r="J149" s="8">
        <f>IF(I149="1 自廠發展係數/質量平衡所得係數",1,IF(I149="2 同製程/設備經驗係數",1,IF(I149="3 製造廠提供係數",2,IF(I149="4 區域排放係數",2,IF(I149="5 國家排放係數",3,IF(I149="6 國際排放係數",3,""))))))</f>
        <v>0</v>
      </c>
      <c r="K149" s="8">
        <f>IF(OR(F149="", H149="", J149=""), "系統未選擇", F149*H149*J149)</f>
        <v>0</v>
      </c>
      <c r="L149" s="8">
        <f>IF('3-定量盤查'!AD148&lt;&gt;"",ROUND('3-定量盤查'!AD148,4),"")</f>
        <v>0</v>
      </c>
      <c r="M149" s="8">
        <f>IF(K149="系統未選擇","系統未選擇",IF(K149&lt;10,"1",IF(19&gt;K149,"2",IF(K149&gt;=27,"3","-"))))</f>
        <v>0</v>
      </c>
      <c r="N149" s="8">
        <f>IF(K149="系統未選擇","系統未選擇",IF(L149="","",ROUND(K149*L149,2)))</f>
        <v>0</v>
      </c>
    </row>
    <row r="150" spans="2:14">
      <c r="B150" s="8">
        <f>IF('2-定性盤查'!A150&lt;&gt;"",'2-定性盤查'!A150,"")</f>
        <v>0</v>
      </c>
      <c r="C150" s="8">
        <f>IF('2-定性盤查'!C150&lt;&gt;"",'2-定性盤查'!C150,"")</f>
        <v>0</v>
      </c>
      <c r="D150" s="8">
        <f>IF('2-定性盤查'!D150&lt;&gt;"",'2-定性盤查'!D150,"")</f>
        <v>0</v>
      </c>
      <c r="E150" s="9"/>
      <c r="F150" s="8">
        <f>IF(E150&lt;&gt;"",IF(E150="連續量測",1,IF(E150="定期(間歇)量測",2,IF(E150="財務會計推估",3,IF(E150="自行評估",3,"0")))),"")</f>
        <v>0</v>
      </c>
      <c r="G150" s="9"/>
      <c r="H150" s="8">
        <f>IF(G150&lt;&gt;"",IF(G150="(1) 有進行外部校正或有多組數據茲佐證者",1,IF(G150="(2) 有進行內部校正或經過會計簽證等証明者",2,IF(G150="(3) 未進行儀器校正或未進行紀錄彙整者",3,"0"))),"")</f>
        <v>0</v>
      </c>
      <c r="I150" s="9"/>
      <c r="J150" s="8">
        <f>IF(I150="1 自廠發展係數/質量平衡所得係數",1,IF(I150="2 同製程/設備經驗係數",1,IF(I150="3 製造廠提供係數",2,IF(I150="4 區域排放係數",2,IF(I150="5 國家排放係數",3,IF(I150="6 國際排放係數",3,""))))))</f>
        <v>0</v>
      </c>
      <c r="K150" s="8">
        <f>IF(OR(F150="", H150="", J150=""), "系統未選擇", F150*H150*J150)</f>
        <v>0</v>
      </c>
      <c r="L150" s="8">
        <f>IF('3-定量盤查'!AD149&lt;&gt;"",ROUND('3-定量盤查'!AD149,4),"")</f>
        <v>0</v>
      </c>
      <c r="M150" s="8">
        <f>IF(K150="系統未選擇","系統未選擇",IF(K150&lt;10,"1",IF(19&gt;K150,"2",IF(K150&gt;=27,"3","-"))))</f>
        <v>0</v>
      </c>
      <c r="N150" s="8">
        <f>IF(K150="系統未選擇","系統未選擇",IF(L150="","",ROUND(K150*L150,2)))</f>
        <v>0</v>
      </c>
    </row>
    <row r="151" spans="2:14">
      <c r="B151" s="8">
        <f>IF('2-定性盤查'!A151&lt;&gt;"",'2-定性盤查'!A151,"")</f>
        <v>0</v>
      </c>
      <c r="C151" s="8">
        <f>IF('2-定性盤查'!C151&lt;&gt;"",'2-定性盤查'!C151,"")</f>
        <v>0</v>
      </c>
      <c r="D151" s="8">
        <f>IF('2-定性盤查'!D151&lt;&gt;"",'2-定性盤查'!D151,"")</f>
        <v>0</v>
      </c>
      <c r="E151" s="9"/>
      <c r="F151" s="8">
        <f>IF(E151&lt;&gt;"",IF(E151="連續量測",1,IF(E151="定期(間歇)量測",2,IF(E151="財務會計推估",3,IF(E151="自行評估",3,"0")))),"")</f>
        <v>0</v>
      </c>
      <c r="G151" s="9"/>
      <c r="H151" s="8">
        <f>IF(G151&lt;&gt;"",IF(G151="(1) 有進行外部校正或有多組數據茲佐證者",1,IF(G151="(2) 有進行內部校正或經過會計簽證等証明者",2,IF(G151="(3) 未進行儀器校正或未進行紀錄彙整者",3,"0"))),"")</f>
        <v>0</v>
      </c>
      <c r="I151" s="9"/>
      <c r="J151" s="8">
        <f>IF(I151="1 自廠發展係數/質量平衡所得係數",1,IF(I151="2 同製程/設備經驗係數",1,IF(I151="3 製造廠提供係數",2,IF(I151="4 區域排放係數",2,IF(I151="5 國家排放係數",3,IF(I151="6 國際排放係數",3,""))))))</f>
        <v>0</v>
      </c>
      <c r="K151" s="8">
        <f>IF(OR(F151="", H151="", J151=""), "系統未選擇", F151*H151*J151)</f>
        <v>0</v>
      </c>
      <c r="L151" s="8">
        <f>IF('3-定量盤查'!AD150&lt;&gt;"",ROUND('3-定量盤查'!AD150,4),"")</f>
        <v>0</v>
      </c>
      <c r="M151" s="8">
        <f>IF(K151="系統未選擇","系統未選擇",IF(K151&lt;10,"1",IF(19&gt;K151,"2",IF(K151&gt;=27,"3","-"))))</f>
        <v>0</v>
      </c>
      <c r="N151" s="8">
        <f>IF(K151="系統未選擇","系統未選擇",IF(L151="","",ROUND(K151*L151,2)))</f>
        <v>0</v>
      </c>
    </row>
    <row r="152" spans="2:14">
      <c r="B152" s="8">
        <f>IF('2-定性盤查'!A152&lt;&gt;"",'2-定性盤查'!A152,"")</f>
        <v>0</v>
      </c>
      <c r="C152" s="8">
        <f>IF('2-定性盤查'!C152&lt;&gt;"",'2-定性盤查'!C152,"")</f>
        <v>0</v>
      </c>
      <c r="D152" s="8">
        <f>IF('2-定性盤查'!D152&lt;&gt;"",'2-定性盤查'!D152,"")</f>
        <v>0</v>
      </c>
      <c r="E152" s="9"/>
      <c r="F152" s="8">
        <f>IF(E152&lt;&gt;"",IF(E152="連續量測",1,IF(E152="定期(間歇)量測",2,IF(E152="財務會計推估",3,IF(E152="自行評估",3,"0")))),"")</f>
        <v>0</v>
      </c>
      <c r="G152" s="9"/>
      <c r="H152" s="8">
        <f>IF(G152&lt;&gt;"",IF(G152="(1) 有進行外部校正或有多組數據茲佐證者",1,IF(G152="(2) 有進行內部校正或經過會計簽證等証明者",2,IF(G152="(3) 未進行儀器校正或未進行紀錄彙整者",3,"0"))),"")</f>
        <v>0</v>
      </c>
      <c r="I152" s="9"/>
      <c r="J152" s="8">
        <f>IF(I152="1 自廠發展係數/質量平衡所得係數",1,IF(I152="2 同製程/設備經驗係數",1,IF(I152="3 製造廠提供係數",2,IF(I152="4 區域排放係數",2,IF(I152="5 國家排放係數",3,IF(I152="6 國際排放係數",3,""))))))</f>
        <v>0</v>
      </c>
      <c r="K152" s="8">
        <f>IF(OR(F152="", H152="", J152=""), "系統未選擇", F152*H152*J152)</f>
        <v>0</v>
      </c>
      <c r="L152" s="8">
        <f>IF('3-定量盤查'!AD151&lt;&gt;"",ROUND('3-定量盤查'!AD151,4),"")</f>
        <v>0</v>
      </c>
      <c r="M152" s="8">
        <f>IF(K152="系統未選擇","系統未選擇",IF(K152&lt;10,"1",IF(19&gt;K152,"2",IF(K152&gt;=27,"3","-"))))</f>
        <v>0</v>
      </c>
      <c r="N152" s="8">
        <f>IF(K152="系統未選擇","系統未選擇",IF(L152="","",ROUND(K152*L152,2)))</f>
        <v>0</v>
      </c>
    </row>
    <row r="153" spans="2:14">
      <c r="B153" s="8">
        <f>IF('2-定性盤查'!A153&lt;&gt;"",'2-定性盤查'!A153,"")</f>
        <v>0</v>
      </c>
      <c r="C153" s="8">
        <f>IF('2-定性盤查'!C153&lt;&gt;"",'2-定性盤查'!C153,"")</f>
        <v>0</v>
      </c>
      <c r="D153" s="8">
        <f>IF('2-定性盤查'!D153&lt;&gt;"",'2-定性盤查'!D153,"")</f>
        <v>0</v>
      </c>
      <c r="E153" s="9"/>
      <c r="F153" s="8">
        <f>IF(E153&lt;&gt;"",IF(E153="連續量測",1,IF(E153="定期(間歇)量測",2,IF(E153="財務會計推估",3,IF(E153="自行評估",3,"0")))),"")</f>
        <v>0</v>
      </c>
      <c r="G153" s="9"/>
      <c r="H153" s="8">
        <f>IF(G153&lt;&gt;"",IF(G153="(1) 有進行外部校正或有多組數據茲佐證者",1,IF(G153="(2) 有進行內部校正或經過會計簽證等証明者",2,IF(G153="(3) 未進行儀器校正或未進行紀錄彙整者",3,"0"))),"")</f>
        <v>0</v>
      </c>
      <c r="I153" s="9"/>
      <c r="J153" s="8">
        <f>IF(I153="1 自廠發展係數/質量平衡所得係數",1,IF(I153="2 同製程/設備經驗係數",1,IF(I153="3 製造廠提供係數",2,IF(I153="4 區域排放係數",2,IF(I153="5 國家排放係數",3,IF(I153="6 國際排放係數",3,""))))))</f>
        <v>0</v>
      </c>
      <c r="K153" s="8">
        <f>IF(OR(F153="", H153="", J153=""), "系統未選擇", F153*H153*J153)</f>
        <v>0</v>
      </c>
      <c r="L153" s="8">
        <f>IF('3-定量盤查'!AD152&lt;&gt;"",ROUND('3-定量盤查'!AD152,4),"")</f>
        <v>0</v>
      </c>
      <c r="M153" s="8">
        <f>IF(K153="系統未選擇","系統未選擇",IF(K153&lt;10,"1",IF(19&gt;K153,"2",IF(K153&gt;=27,"3","-"))))</f>
        <v>0</v>
      </c>
      <c r="N153" s="8">
        <f>IF(K153="系統未選擇","系統未選擇",IF(L153="","",ROUND(K153*L153,2)))</f>
        <v>0</v>
      </c>
    </row>
    <row r="154" spans="2:14">
      <c r="B154" s="8">
        <f>IF('2-定性盤查'!A154&lt;&gt;"",'2-定性盤查'!A154,"")</f>
        <v>0</v>
      </c>
      <c r="C154" s="8">
        <f>IF('2-定性盤查'!C154&lt;&gt;"",'2-定性盤查'!C154,"")</f>
        <v>0</v>
      </c>
      <c r="D154" s="8">
        <f>IF('2-定性盤查'!D154&lt;&gt;"",'2-定性盤查'!D154,"")</f>
        <v>0</v>
      </c>
      <c r="E154" s="9"/>
      <c r="F154" s="8">
        <f>IF(E154&lt;&gt;"",IF(E154="連續量測",1,IF(E154="定期(間歇)量測",2,IF(E154="財務會計推估",3,IF(E154="自行評估",3,"0")))),"")</f>
        <v>0</v>
      </c>
      <c r="G154" s="9"/>
      <c r="H154" s="8">
        <f>IF(G154&lt;&gt;"",IF(G154="(1) 有進行外部校正或有多組數據茲佐證者",1,IF(G154="(2) 有進行內部校正或經過會計簽證等証明者",2,IF(G154="(3) 未進行儀器校正或未進行紀錄彙整者",3,"0"))),"")</f>
        <v>0</v>
      </c>
      <c r="I154" s="9"/>
      <c r="J154" s="8">
        <f>IF(I154="1 自廠發展係數/質量平衡所得係數",1,IF(I154="2 同製程/設備經驗係數",1,IF(I154="3 製造廠提供係數",2,IF(I154="4 區域排放係數",2,IF(I154="5 國家排放係數",3,IF(I154="6 國際排放係數",3,""))))))</f>
        <v>0</v>
      </c>
      <c r="K154" s="8">
        <f>IF(OR(F154="", H154="", J154=""), "系統未選擇", F154*H154*J154)</f>
        <v>0</v>
      </c>
      <c r="L154" s="8">
        <f>IF('3-定量盤查'!AD153&lt;&gt;"",ROUND('3-定量盤查'!AD153,4),"")</f>
        <v>0</v>
      </c>
      <c r="M154" s="8">
        <f>IF(K154="系統未選擇","系統未選擇",IF(K154&lt;10,"1",IF(19&gt;K154,"2",IF(K154&gt;=27,"3","-"))))</f>
        <v>0</v>
      </c>
      <c r="N154" s="8">
        <f>IF(K154="系統未選擇","系統未選擇",IF(L154="","",ROUND(K154*L154,2)))</f>
        <v>0</v>
      </c>
    </row>
    <row r="155" spans="2:14">
      <c r="B155" s="8">
        <f>IF('2-定性盤查'!A155&lt;&gt;"",'2-定性盤查'!A155,"")</f>
        <v>0</v>
      </c>
      <c r="C155" s="8">
        <f>IF('2-定性盤查'!C155&lt;&gt;"",'2-定性盤查'!C155,"")</f>
        <v>0</v>
      </c>
      <c r="D155" s="8">
        <f>IF('2-定性盤查'!D155&lt;&gt;"",'2-定性盤查'!D155,"")</f>
        <v>0</v>
      </c>
      <c r="E155" s="9"/>
      <c r="F155" s="8">
        <f>IF(E155&lt;&gt;"",IF(E155="連續量測",1,IF(E155="定期(間歇)量測",2,IF(E155="財務會計推估",3,IF(E155="自行評估",3,"0")))),"")</f>
        <v>0</v>
      </c>
      <c r="G155" s="9"/>
      <c r="H155" s="8">
        <f>IF(G155&lt;&gt;"",IF(G155="(1) 有進行外部校正或有多組數據茲佐證者",1,IF(G155="(2) 有進行內部校正或經過會計簽證等証明者",2,IF(G155="(3) 未進行儀器校正或未進行紀錄彙整者",3,"0"))),"")</f>
        <v>0</v>
      </c>
      <c r="I155" s="9"/>
      <c r="J155" s="8">
        <f>IF(I155="1 自廠發展係數/質量平衡所得係數",1,IF(I155="2 同製程/設備經驗係數",1,IF(I155="3 製造廠提供係數",2,IF(I155="4 區域排放係數",2,IF(I155="5 國家排放係數",3,IF(I155="6 國際排放係數",3,""))))))</f>
        <v>0</v>
      </c>
      <c r="K155" s="8">
        <f>IF(OR(F155="", H155="", J155=""), "系統未選擇", F155*H155*J155)</f>
        <v>0</v>
      </c>
      <c r="L155" s="8">
        <f>IF('3-定量盤查'!AD154&lt;&gt;"",ROUND('3-定量盤查'!AD154,4),"")</f>
        <v>0</v>
      </c>
      <c r="M155" s="8">
        <f>IF(K155="系統未選擇","系統未選擇",IF(K155&lt;10,"1",IF(19&gt;K155,"2",IF(K155&gt;=27,"3","-"))))</f>
        <v>0</v>
      </c>
      <c r="N155" s="8">
        <f>IF(K155="系統未選擇","系統未選擇",IF(L155="","",ROUND(K155*L155,2)))</f>
        <v>0</v>
      </c>
    </row>
    <row r="156" spans="2:14">
      <c r="B156" s="8">
        <f>IF('2-定性盤查'!A156&lt;&gt;"",'2-定性盤查'!A156,"")</f>
        <v>0</v>
      </c>
      <c r="C156" s="8">
        <f>IF('2-定性盤查'!C156&lt;&gt;"",'2-定性盤查'!C156,"")</f>
        <v>0</v>
      </c>
      <c r="D156" s="8">
        <f>IF('2-定性盤查'!D156&lt;&gt;"",'2-定性盤查'!D156,"")</f>
        <v>0</v>
      </c>
      <c r="E156" s="9"/>
      <c r="F156" s="8">
        <f>IF(E156&lt;&gt;"",IF(E156="連續量測",1,IF(E156="定期(間歇)量測",2,IF(E156="財務會計推估",3,IF(E156="自行評估",3,"0")))),"")</f>
        <v>0</v>
      </c>
      <c r="G156" s="9"/>
      <c r="H156" s="8">
        <f>IF(G156&lt;&gt;"",IF(G156="(1) 有進行外部校正或有多組數據茲佐證者",1,IF(G156="(2) 有進行內部校正或經過會計簽證等証明者",2,IF(G156="(3) 未進行儀器校正或未進行紀錄彙整者",3,"0"))),"")</f>
        <v>0</v>
      </c>
      <c r="I156" s="9"/>
      <c r="J156" s="8">
        <f>IF(I156="1 自廠發展係數/質量平衡所得係數",1,IF(I156="2 同製程/設備經驗係數",1,IF(I156="3 製造廠提供係數",2,IF(I156="4 區域排放係數",2,IF(I156="5 國家排放係數",3,IF(I156="6 國際排放係數",3,""))))))</f>
        <v>0</v>
      </c>
      <c r="K156" s="8">
        <f>IF(OR(F156="", H156="", J156=""), "系統未選擇", F156*H156*J156)</f>
        <v>0</v>
      </c>
      <c r="L156" s="8">
        <f>IF('3-定量盤查'!AD155&lt;&gt;"",ROUND('3-定量盤查'!AD155,4),"")</f>
        <v>0</v>
      </c>
      <c r="M156" s="8">
        <f>IF(K156="系統未選擇","系統未選擇",IF(K156&lt;10,"1",IF(19&gt;K156,"2",IF(K156&gt;=27,"3","-"))))</f>
        <v>0</v>
      </c>
      <c r="N156" s="8">
        <f>IF(K156="系統未選擇","系統未選擇",IF(L156="","",ROUND(K156*L156,2)))</f>
        <v>0</v>
      </c>
    </row>
    <row r="157" spans="2:14">
      <c r="B157" s="8">
        <f>IF('2-定性盤查'!A157&lt;&gt;"",'2-定性盤查'!A157,"")</f>
        <v>0</v>
      </c>
      <c r="C157" s="8">
        <f>IF('2-定性盤查'!C157&lt;&gt;"",'2-定性盤查'!C157,"")</f>
        <v>0</v>
      </c>
      <c r="D157" s="8">
        <f>IF('2-定性盤查'!D157&lt;&gt;"",'2-定性盤查'!D157,"")</f>
        <v>0</v>
      </c>
      <c r="E157" s="9"/>
      <c r="F157" s="8">
        <f>IF(E157&lt;&gt;"",IF(E157="連續量測",1,IF(E157="定期(間歇)量測",2,IF(E157="財務會計推估",3,IF(E157="自行評估",3,"0")))),"")</f>
        <v>0</v>
      </c>
      <c r="G157" s="9"/>
      <c r="H157" s="8">
        <f>IF(G157&lt;&gt;"",IF(G157="(1) 有進行外部校正或有多組數據茲佐證者",1,IF(G157="(2) 有進行內部校正或經過會計簽證等証明者",2,IF(G157="(3) 未進行儀器校正或未進行紀錄彙整者",3,"0"))),"")</f>
        <v>0</v>
      </c>
      <c r="I157" s="9"/>
      <c r="J157" s="8">
        <f>IF(I157="1 自廠發展係數/質量平衡所得係數",1,IF(I157="2 同製程/設備經驗係數",1,IF(I157="3 製造廠提供係數",2,IF(I157="4 區域排放係數",2,IF(I157="5 國家排放係數",3,IF(I157="6 國際排放係數",3,""))))))</f>
        <v>0</v>
      </c>
      <c r="K157" s="8">
        <f>IF(OR(F157="", H157="", J157=""), "系統未選擇", F157*H157*J157)</f>
        <v>0</v>
      </c>
      <c r="L157" s="8">
        <f>IF('3-定量盤查'!AD156&lt;&gt;"",ROUND('3-定量盤查'!AD156,4),"")</f>
        <v>0</v>
      </c>
      <c r="M157" s="8">
        <f>IF(K157="系統未選擇","系統未選擇",IF(K157&lt;10,"1",IF(19&gt;K157,"2",IF(K157&gt;=27,"3","-"))))</f>
        <v>0</v>
      </c>
      <c r="N157" s="8">
        <f>IF(K157="系統未選擇","系統未選擇",IF(L157="","",ROUND(K157*L157,2)))</f>
        <v>0</v>
      </c>
    </row>
    <row r="158" spans="2:14">
      <c r="B158" s="8">
        <f>IF('2-定性盤查'!A158&lt;&gt;"",'2-定性盤查'!A158,"")</f>
        <v>0</v>
      </c>
      <c r="C158" s="8">
        <f>IF('2-定性盤查'!C158&lt;&gt;"",'2-定性盤查'!C158,"")</f>
        <v>0</v>
      </c>
      <c r="D158" s="8">
        <f>IF('2-定性盤查'!D158&lt;&gt;"",'2-定性盤查'!D158,"")</f>
        <v>0</v>
      </c>
      <c r="E158" s="9" t="s">
        <v>563</v>
      </c>
      <c r="F158" s="8">
        <f>IF(E158&lt;&gt;"",IF(E158="連續量測",1,IF(E158="定期(間歇)量測",2,IF(E158="財務會計推估",3,IF(E158="自行評估",3,"0")))),"")</f>
        <v>0</v>
      </c>
      <c r="G158" s="9" t="s">
        <v>500</v>
      </c>
      <c r="H158" s="8">
        <f>IF(G158&lt;&gt;"",IF(G158="(1) 有進行外部校正或有多組數據茲佐證者",1,IF(G158="(2) 有進行內部校正或經過會計簽證等証明者",2,IF(G158="(3) 未進行儀器校正或未進行紀錄彙整者",3,"0"))),"")</f>
        <v>0</v>
      </c>
      <c r="I158" s="9"/>
      <c r="J158" s="8">
        <f>IF(I158="1 自廠發展係數/質量平衡所得係數",1,IF(I158="2 同製程/設備經驗係數",1,IF(I158="3 製造廠提供係數",2,IF(I158="4 區域排放係數",2,IF(I158="5 國家排放係數",3,IF(I158="6 國際排放係數",3,""))))))</f>
        <v>0</v>
      </c>
      <c r="K158" s="8">
        <f>IF(OR(F158="", H158="", J158=""), "系統未選擇", F158*H158*J158)</f>
        <v>0</v>
      </c>
      <c r="L158" s="8">
        <f>IF('3-定量盤查'!AD157&lt;&gt;"",ROUND('3-定量盤查'!AD157,4),"")</f>
        <v>0</v>
      </c>
      <c r="M158" s="8">
        <f>IF(K158="系統未選擇","系統未選擇",IF(K158&lt;10,"1",IF(19&gt;K158,"2",IF(K158&gt;=27,"3","-"))))</f>
        <v>0</v>
      </c>
      <c r="N158" s="8">
        <f>IF(K158="系統未選擇","系統未選擇",IF(L158="","",ROUND(K158*L158,2)))</f>
        <v>0</v>
      </c>
    </row>
    <row r="159" spans="2:14">
      <c r="B159" s="8">
        <f>IF('2-定性盤查'!A159&lt;&gt;"",'2-定性盤查'!A159,"")</f>
        <v>0</v>
      </c>
      <c r="C159" s="8">
        <f>IF('2-定性盤查'!C159&lt;&gt;"",'2-定性盤查'!C159,"")</f>
        <v>0</v>
      </c>
      <c r="D159" s="8">
        <f>IF('2-定性盤查'!D159&lt;&gt;"",'2-定性盤查'!D159,"")</f>
        <v>0</v>
      </c>
      <c r="E159" s="9"/>
      <c r="F159" s="8">
        <f>IF(E159&lt;&gt;"",IF(E159="連續量測",1,IF(E159="定期(間歇)量測",2,IF(E159="財務會計推估",3,IF(E159="自行評估",3,"0")))),"")</f>
        <v>0</v>
      </c>
      <c r="G159" s="9"/>
      <c r="H159" s="8">
        <f>IF(G159&lt;&gt;"",IF(G159="(1) 有進行外部校正或有多組數據茲佐證者",1,IF(G159="(2) 有進行內部校正或經過會計簽證等証明者",2,IF(G159="(3) 未進行儀器校正或未進行紀錄彙整者",3,"0"))),"")</f>
        <v>0</v>
      </c>
      <c r="I159" s="9"/>
      <c r="J159" s="8">
        <f>IF(I159="1 自廠發展係數/質量平衡所得係數",1,IF(I159="2 同製程/設備經驗係數",1,IF(I159="3 製造廠提供係數",2,IF(I159="4 區域排放係數",2,IF(I159="5 國家排放係數",3,IF(I159="6 國際排放係數",3,""))))))</f>
        <v>0</v>
      </c>
      <c r="K159" s="8">
        <f>IF(OR(F159="", H159="", J159=""), "系統未選擇", F159*H159*J159)</f>
        <v>0</v>
      </c>
      <c r="L159" s="8">
        <f>IF('3-定量盤查'!AD158&lt;&gt;"",ROUND('3-定量盤查'!AD158,4),"")</f>
        <v>0</v>
      </c>
      <c r="M159" s="8">
        <f>IF(K159="系統未選擇","系統未選擇",IF(K159&lt;10,"1",IF(19&gt;K159,"2",IF(K159&gt;=27,"3","-"))))</f>
        <v>0</v>
      </c>
      <c r="N159" s="8">
        <f>IF(K159="系統未選擇","系統未選擇",IF(L159="","",ROUND(K159*L159,2)))</f>
        <v>0</v>
      </c>
    </row>
    <row r="160" spans="2:14">
      <c r="B160" s="8">
        <f>IF('2-定性盤查'!A160&lt;&gt;"",'2-定性盤查'!A160,"")</f>
        <v>0</v>
      </c>
      <c r="C160" s="8">
        <f>IF('2-定性盤查'!C160&lt;&gt;"",'2-定性盤查'!C160,"")</f>
        <v>0</v>
      </c>
      <c r="D160" s="8">
        <f>IF('2-定性盤查'!D160&lt;&gt;"",'2-定性盤查'!D160,"")</f>
        <v>0</v>
      </c>
      <c r="E160" s="9"/>
      <c r="F160" s="8">
        <f>IF(E160&lt;&gt;"",IF(E160="連續量測",1,IF(E160="定期(間歇)量測",2,IF(E160="財務會計推估",3,IF(E160="自行評估",3,"0")))),"")</f>
        <v>0</v>
      </c>
      <c r="G160" s="9"/>
      <c r="H160" s="8">
        <f>IF(G160&lt;&gt;"",IF(G160="(1) 有進行外部校正或有多組數據茲佐證者",1,IF(G160="(2) 有進行內部校正或經過會計簽證等証明者",2,IF(G160="(3) 未進行儀器校正或未進行紀錄彙整者",3,"0"))),"")</f>
        <v>0</v>
      </c>
      <c r="I160" s="9"/>
      <c r="J160" s="8">
        <f>IF(I160="1 自廠發展係數/質量平衡所得係數",1,IF(I160="2 同製程/設備經驗係數",1,IF(I160="3 製造廠提供係數",2,IF(I160="4 區域排放係數",2,IF(I160="5 國家排放係數",3,IF(I160="6 國際排放係數",3,""))))))</f>
        <v>0</v>
      </c>
      <c r="K160" s="8">
        <f>IF(OR(F160="", H160="", J160=""), "系統未選擇", F160*H160*J160)</f>
        <v>0</v>
      </c>
      <c r="L160" s="8">
        <f>IF('3-定量盤查'!AD159&lt;&gt;"",ROUND('3-定量盤查'!AD159,4),"")</f>
        <v>0</v>
      </c>
      <c r="M160" s="8">
        <f>IF(K160="系統未選擇","系統未選擇",IF(K160&lt;10,"1",IF(19&gt;K160,"2",IF(K160&gt;=27,"3","-"))))</f>
        <v>0</v>
      </c>
      <c r="N160" s="8">
        <f>IF(K160="系統未選擇","系統未選擇",IF(L160="","",ROUND(K160*L160,2)))</f>
        <v>0</v>
      </c>
    </row>
    <row r="161" spans="2:14">
      <c r="B161" s="8">
        <f>IF('2-定性盤查'!A161&lt;&gt;"",'2-定性盤查'!A161,"")</f>
        <v>0</v>
      </c>
      <c r="C161" s="8">
        <f>IF('2-定性盤查'!C161&lt;&gt;"",'2-定性盤查'!C161,"")</f>
        <v>0</v>
      </c>
      <c r="D161" s="8">
        <f>IF('2-定性盤查'!D161&lt;&gt;"",'2-定性盤查'!D161,"")</f>
        <v>0</v>
      </c>
      <c r="E161" s="9"/>
      <c r="F161" s="8">
        <f>IF(E161&lt;&gt;"",IF(E161="連續量測",1,IF(E161="定期(間歇)量測",2,IF(E161="財務會計推估",3,IF(E161="自行評估",3,"0")))),"")</f>
        <v>0</v>
      </c>
      <c r="G161" s="9"/>
      <c r="H161" s="8">
        <f>IF(G161&lt;&gt;"",IF(G161="(1) 有進行外部校正或有多組數據茲佐證者",1,IF(G161="(2) 有進行內部校正或經過會計簽證等証明者",2,IF(G161="(3) 未進行儀器校正或未進行紀錄彙整者",3,"0"))),"")</f>
        <v>0</v>
      </c>
      <c r="I161" s="9"/>
      <c r="J161" s="8">
        <f>IF(I161="1 自廠發展係數/質量平衡所得係數",1,IF(I161="2 同製程/設備經驗係數",1,IF(I161="3 製造廠提供係數",2,IF(I161="4 區域排放係數",2,IF(I161="5 國家排放係數",3,IF(I161="6 國際排放係數",3,""))))))</f>
        <v>0</v>
      </c>
      <c r="K161" s="8">
        <f>IF(OR(F161="", H161="", J161=""), "系統未選擇", F161*H161*J161)</f>
        <v>0</v>
      </c>
      <c r="L161" s="8">
        <f>IF('3-定量盤查'!AD160&lt;&gt;"",ROUND('3-定量盤查'!AD160,4),"")</f>
        <v>0</v>
      </c>
      <c r="M161" s="8">
        <f>IF(K161="系統未選擇","系統未選擇",IF(K161&lt;10,"1",IF(19&gt;K161,"2",IF(K161&gt;=27,"3","-"))))</f>
        <v>0</v>
      </c>
      <c r="N161" s="8">
        <f>IF(K161="系統未選擇","系統未選擇",IF(L161="","",ROUND(K161*L161,2)))</f>
        <v>0</v>
      </c>
    </row>
    <row r="162" spans="2:14">
      <c r="B162" s="8">
        <f>IF('2-定性盤查'!A162&lt;&gt;"",'2-定性盤查'!A162,"")</f>
        <v>0</v>
      </c>
      <c r="C162" s="8">
        <f>IF('2-定性盤查'!C162&lt;&gt;"",'2-定性盤查'!C162,"")</f>
        <v>0</v>
      </c>
      <c r="D162" s="8">
        <f>IF('2-定性盤查'!D162&lt;&gt;"",'2-定性盤查'!D162,"")</f>
        <v>0</v>
      </c>
      <c r="E162" s="9"/>
      <c r="F162" s="8">
        <f>IF(E162&lt;&gt;"",IF(E162="連續量測",1,IF(E162="定期(間歇)量測",2,IF(E162="財務會計推估",3,IF(E162="自行評估",3,"0")))),"")</f>
        <v>0</v>
      </c>
      <c r="G162" s="9"/>
      <c r="H162" s="8">
        <f>IF(G162&lt;&gt;"",IF(G162="(1) 有進行外部校正或有多組數據茲佐證者",1,IF(G162="(2) 有進行內部校正或經過會計簽證等証明者",2,IF(G162="(3) 未進行儀器校正或未進行紀錄彙整者",3,"0"))),"")</f>
        <v>0</v>
      </c>
      <c r="I162" s="9"/>
      <c r="J162" s="8">
        <f>IF(I162="1 自廠發展係數/質量平衡所得係數",1,IF(I162="2 同製程/設備經驗係數",1,IF(I162="3 製造廠提供係數",2,IF(I162="4 區域排放係數",2,IF(I162="5 國家排放係數",3,IF(I162="6 國際排放係數",3,""))))))</f>
        <v>0</v>
      </c>
      <c r="K162" s="8">
        <f>IF(OR(F162="", H162="", J162=""), "系統未選擇", F162*H162*J162)</f>
        <v>0</v>
      </c>
      <c r="L162" s="8">
        <f>IF('3-定量盤查'!AD161&lt;&gt;"",ROUND('3-定量盤查'!AD161,4),"")</f>
        <v>0</v>
      </c>
      <c r="M162" s="8">
        <f>IF(K162="系統未選擇","系統未選擇",IF(K162&lt;10,"1",IF(19&gt;K162,"2",IF(K162&gt;=27,"3","-"))))</f>
        <v>0</v>
      </c>
      <c r="N162" s="8">
        <f>IF(K162="系統未選擇","系統未選擇",IF(L162="","",ROUND(K162*L162,2)))</f>
        <v>0</v>
      </c>
    </row>
    <row r="163" spans="2:14">
      <c r="B163" s="8">
        <f>IF('2-定性盤查'!A163&lt;&gt;"",'2-定性盤查'!A163,"")</f>
        <v>0</v>
      </c>
      <c r="C163" s="8">
        <f>IF('2-定性盤查'!C163&lt;&gt;"",'2-定性盤查'!C163,"")</f>
        <v>0</v>
      </c>
      <c r="D163" s="8">
        <f>IF('2-定性盤查'!D163&lt;&gt;"",'2-定性盤查'!D163,"")</f>
        <v>0</v>
      </c>
      <c r="E163" s="9"/>
      <c r="F163" s="8">
        <f>IF(E163&lt;&gt;"",IF(E163="連續量測",1,IF(E163="定期(間歇)量測",2,IF(E163="財務會計推估",3,IF(E163="自行評估",3,"0")))),"")</f>
        <v>0</v>
      </c>
      <c r="G163" s="9"/>
      <c r="H163" s="8">
        <f>IF(G163&lt;&gt;"",IF(G163="(1) 有進行外部校正或有多組數據茲佐證者",1,IF(G163="(2) 有進行內部校正或經過會計簽證等証明者",2,IF(G163="(3) 未進行儀器校正或未進行紀錄彙整者",3,"0"))),"")</f>
        <v>0</v>
      </c>
      <c r="I163" s="9"/>
      <c r="J163" s="8">
        <f>IF(I163="1 自廠發展係數/質量平衡所得係數",1,IF(I163="2 同製程/設備經驗係數",1,IF(I163="3 製造廠提供係數",2,IF(I163="4 區域排放係數",2,IF(I163="5 國家排放係數",3,IF(I163="6 國際排放係數",3,""))))))</f>
        <v>0</v>
      </c>
      <c r="K163" s="8">
        <f>IF(OR(F163="", H163="", J163=""), "系統未選擇", F163*H163*J163)</f>
        <v>0</v>
      </c>
      <c r="L163" s="8">
        <f>IF('3-定量盤查'!AD162&lt;&gt;"",ROUND('3-定量盤查'!AD162,4),"")</f>
        <v>0</v>
      </c>
      <c r="M163" s="8">
        <f>IF(K163="系統未選擇","系統未選擇",IF(K163&lt;10,"1",IF(19&gt;K163,"2",IF(K163&gt;=27,"3","-"))))</f>
        <v>0</v>
      </c>
      <c r="N163" s="8">
        <f>IF(K163="系統未選擇","系統未選擇",IF(L163="","",ROUND(K163*L163,2)))</f>
        <v>0</v>
      </c>
    </row>
    <row r="164" spans="2:14">
      <c r="B164" s="8">
        <f>IF('2-定性盤查'!A164&lt;&gt;"",'2-定性盤查'!A164,"")</f>
        <v>0</v>
      </c>
      <c r="C164" s="8">
        <f>IF('2-定性盤查'!C164&lt;&gt;"",'2-定性盤查'!C164,"")</f>
        <v>0</v>
      </c>
      <c r="D164" s="8">
        <f>IF('2-定性盤查'!D164&lt;&gt;"",'2-定性盤查'!D164,"")</f>
        <v>0</v>
      </c>
      <c r="E164" s="9"/>
      <c r="F164" s="8">
        <f>IF(E164&lt;&gt;"",IF(E164="連續量測",1,IF(E164="定期(間歇)量測",2,IF(E164="財務會計推估",3,IF(E164="自行評估",3,"0")))),"")</f>
        <v>0</v>
      </c>
      <c r="G164" s="9"/>
      <c r="H164" s="8">
        <f>IF(G164&lt;&gt;"",IF(G164="(1) 有進行外部校正或有多組數據茲佐證者",1,IF(G164="(2) 有進行內部校正或經過會計簽證等証明者",2,IF(G164="(3) 未進行儀器校正或未進行紀錄彙整者",3,"0"))),"")</f>
        <v>0</v>
      </c>
      <c r="I164" s="9"/>
      <c r="J164" s="8">
        <f>IF(I164="1 自廠發展係數/質量平衡所得係數",1,IF(I164="2 同製程/設備經驗係數",1,IF(I164="3 製造廠提供係數",2,IF(I164="4 區域排放係數",2,IF(I164="5 國家排放係數",3,IF(I164="6 國際排放係數",3,""))))))</f>
        <v>0</v>
      </c>
      <c r="K164" s="8">
        <f>IF(OR(F164="", H164="", J164=""), "系統未選擇", F164*H164*J164)</f>
        <v>0</v>
      </c>
      <c r="L164" s="8">
        <f>IF('3-定量盤查'!AD163&lt;&gt;"",ROUND('3-定量盤查'!AD163,4),"")</f>
        <v>0</v>
      </c>
      <c r="M164" s="8">
        <f>IF(K164="系統未選擇","系統未選擇",IF(K164&lt;10,"1",IF(19&gt;K164,"2",IF(K164&gt;=27,"3","-"))))</f>
        <v>0</v>
      </c>
      <c r="N164" s="8">
        <f>IF(K164="系統未選擇","系統未選擇",IF(L164="","",ROUND(K164*L164,2)))</f>
        <v>0</v>
      </c>
    </row>
    <row r="165" spans="2:14">
      <c r="B165" s="8">
        <f>IF('2-定性盤查'!A165&lt;&gt;"",'2-定性盤查'!A165,"")</f>
        <v>0</v>
      </c>
      <c r="C165" s="8">
        <f>IF('2-定性盤查'!C165&lt;&gt;"",'2-定性盤查'!C165,"")</f>
        <v>0</v>
      </c>
      <c r="D165" s="8">
        <f>IF('2-定性盤查'!D165&lt;&gt;"",'2-定性盤查'!D165,"")</f>
        <v>0</v>
      </c>
      <c r="E165" s="9"/>
      <c r="F165" s="8">
        <f>IF(E165&lt;&gt;"",IF(E165="連續量測",1,IF(E165="定期(間歇)量測",2,IF(E165="財務會計推估",3,IF(E165="自行評估",3,"0")))),"")</f>
        <v>0</v>
      </c>
      <c r="G165" s="9"/>
      <c r="H165" s="8">
        <f>IF(G165&lt;&gt;"",IF(G165="(1) 有進行外部校正或有多組數據茲佐證者",1,IF(G165="(2) 有進行內部校正或經過會計簽證等証明者",2,IF(G165="(3) 未進行儀器校正或未進行紀錄彙整者",3,"0"))),"")</f>
        <v>0</v>
      </c>
      <c r="I165" s="9"/>
      <c r="J165" s="8">
        <f>IF(I165="1 自廠發展係數/質量平衡所得係數",1,IF(I165="2 同製程/設備經驗係數",1,IF(I165="3 製造廠提供係數",2,IF(I165="4 區域排放係數",2,IF(I165="5 國家排放係數",3,IF(I165="6 國際排放係數",3,""))))))</f>
        <v>0</v>
      </c>
      <c r="K165" s="8">
        <f>IF(OR(F165="", H165="", J165=""), "系統未選擇", F165*H165*J165)</f>
        <v>0</v>
      </c>
      <c r="L165" s="8">
        <f>IF('3-定量盤查'!AD164&lt;&gt;"",ROUND('3-定量盤查'!AD164,4),"")</f>
        <v>0</v>
      </c>
      <c r="M165" s="8">
        <f>IF(K165="系統未選擇","系統未選擇",IF(K165&lt;10,"1",IF(19&gt;K165,"2",IF(K165&gt;=27,"3","-"))))</f>
        <v>0</v>
      </c>
      <c r="N165" s="8">
        <f>IF(K165="系統未選擇","系統未選擇",IF(L165="","",ROUND(K165*L165,2)))</f>
        <v>0</v>
      </c>
    </row>
    <row r="166" spans="2:14">
      <c r="B166" s="8">
        <f>IF('2-定性盤查'!A166&lt;&gt;"",'2-定性盤查'!A166,"")</f>
        <v>0</v>
      </c>
      <c r="C166" s="8">
        <f>IF('2-定性盤查'!C166&lt;&gt;"",'2-定性盤查'!C166,"")</f>
        <v>0</v>
      </c>
      <c r="D166" s="8">
        <f>IF('2-定性盤查'!D166&lt;&gt;"",'2-定性盤查'!D166,"")</f>
        <v>0</v>
      </c>
      <c r="E166" s="9"/>
      <c r="F166" s="8">
        <f>IF(E166&lt;&gt;"",IF(E166="連續量測",1,IF(E166="定期(間歇)量測",2,IF(E166="財務會計推估",3,IF(E166="自行評估",3,"0")))),"")</f>
        <v>0</v>
      </c>
      <c r="G166" s="9"/>
      <c r="H166" s="8">
        <f>IF(G166&lt;&gt;"",IF(G166="(1) 有進行外部校正或有多組數據茲佐證者",1,IF(G166="(2) 有進行內部校正或經過會計簽證等証明者",2,IF(G166="(3) 未進行儀器校正或未進行紀錄彙整者",3,"0"))),"")</f>
        <v>0</v>
      </c>
      <c r="I166" s="9"/>
      <c r="J166" s="8">
        <f>IF(I166="1 自廠發展係數/質量平衡所得係數",1,IF(I166="2 同製程/設備經驗係數",1,IF(I166="3 製造廠提供係數",2,IF(I166="4 區域排放係數",2,IF(I166="5 國家排放係數",3,IF(I166="6 國際排放係數",3,""))))))</f>
        <v>0</v>
      </c>
      <c r="K166" s="8">
        <f>IF(OR(F166="", H166="", J166=""), "系統未選擇", F166*H166*J166)</f>
        <v>0</v>
      </c>
      <c r="L166" s="8">
        <f>IF('3-定量盤查'!AD165&lt;&gt;"",ROUND('3-定量盤查'!AD165,4),"")</f>
        <v>0</v>
      </c>
      <c r="M166" s="8">
        <f>IF(K166="系統未選擇","系統未選擇",IF(K166&lt;10,"1",IF(19&gt;K166,"2",IF(K166&gt;=27,"3","-"))))</f>
        <v>0</v>
      </c>
      <c r="N166" s="8">
        <f>IF(K166="系統未選擇","系統未選擇",IF(L166="","",ROUND(K166*L166,2)))</f>
        <v>0</v>
      </c>
    </row>
    <row r="167" spans="2:14">
      <c r="B167" s="8">
        <f>IF('2-定性盤查'!A167&lt;&gt;"",'2-定性盤查'!A167,"")</f>
        <v>0</v>
      </c>
      <c r="C167" s="8">
        <f>IF('2-定性盤查'!C167&lt;&gt;"",'2-定性盤查'!C167,"")</f>
        <v>0</v>
      </c>
      <c r="D167" s="8">
        <f>IF('2-定性盤查'!D167&lt;&gt;"",'2-定性盤查'!D167,"")</f>
        <v>0</v>
      </c>
      <c r="E167" s="9"/>
      <c r="F167" s="8">
        <f>IF(E167&lt;&gt;"",IF(E167="連續量測",1,IF(E167="定期(間歇)量測",2,IF(E167="財務會計推估",3,IF(E167="自行評估",3,"0")))),"")</f>
        <v>0</v>
      </c>
      <c r="G167" s="9"/>
      <c r="H167" s="8">
        <f>IF(G167&lt;&gt;"",IF(G167="(1) 有進行外部校正或有多組數據茲佐證者",1,IF(G167="(2) 有進行內部校正或經過會計簽證等証明者",2,IF(G167="(3) 未進行儀器校正或未進行紀錄彙整者",3,"0"))),"")</f>
        <v>0</v>
      </c>
      <c r="I167" s="9"/>
      <c r="J167" s="8">
        <f>IF(I167="1 自廠發展係數/質量平衡所得係數",1,IF(I167="2 同製程/設備經驗係數",1,IF(I167="3 製造廠提供係數",2,IF(I167="4 區域排放係數",2,IF(I167="5 國家排放係數",3,IF(I167="6 國際排放係數",3,""))))))</f>
        <v>0</v>
      </c>
      <c r="K167" s="8">
        <f>IF(OR(F167="", H167="", J167=""), "系統未選擇", F167*H167*J167)</f>
        <v>0</v>
      </c>
      <c r="L167" s="8">
        <f>IF('3-定量盤查'!AD166&lt;&gt;"",ROUND('3-定量盤查'!AD166,4),"")</f>
        <v>0</v>
      </c>
      <c r="M167" s="8">
        <f>IF(K167="系統未選擇","系統未選擇",IF(K167&lt;10,"1",IF(19&gt;K167,"2",IF(K167&gt;=27,"3","-"))))</f>
        <v>0</v>
      </c>
      <c r="N167" s="8">
        <f>IF(K167="系統未選擇","系統未選擇",IF(L167="","",ROUND(K167*L167,2)))</f>
        <v>0</v>
      </c>
    </row>
    <row r="168" spans="2:14">
      <c r="B168" s="8">
        <f>IF('2-定性盤查'!A168&lt;&gt;"",'2-定性盤查'!A168,"")</f>
        <v>0</v>
      </c>
      <c r="C168" s="8">
        <f>IF('2-定性盤查'!C168&lt;&gt;"",'2-定性盤查'!C168,"")</f>
        <v>0</v>
      </c>
      <c r="D168" s="8">
        <f>IF('2-定性盤查'!D168&lt;&gt;"",'2-定性盤查'!D168,"")</f>
        <v>0</v>
      </c>
      <c r="E168" s="9"/>
      <c r="F168" s="8">
        <f>IF(E168&lt;&gt;"",IF(E168="連續量測",1,IF(E168="定期(間歇)量測",2,IF(E168="財務會計推估",3,IF(E168="自行評估",3,"0")))),"")</f>
        <v>0</v>
      </c>
      <c r="G168" s="9"/>
      <c r="H168" s="8">
        <f>IF(G168&lt;&gt;"",IF(G168="(1) 有進行外部校正或有多組數據茲佐證者",1,IF(G168="(2) 有進行內部校正或經過會計簽證等証明者",2,IF(G168="(3) 未進行儀器校正或未進行紀錄彙整者",3,"0"))),"")</f>
        <v>0</v>
      </c>
      <c r="I168" s="9"/>
      <c r="J168" s="8">
        <f>IF(I168="1 自廠發展係數/質量平衡所得係數",1,IF(I168="2 同製程/設備經驗係數",1,IF(I168="3 製造廠提供係數",2,IF(I168="4 區域排放係數",2,IF(I168="5 國家排放係數",3,IF(I168="6 國際排放係數",3,""))))))</f>
        <v>0</v>
      </c>
      <c r="K168" s="8">
        <f>IF(OR(F168="", H168="", J168=""), "系統未選擇", F168*H168*J168)</f>
        <v>0</v>
      </c>
      <c r="L168" s="8">
        <f>IF('3-定量盤查'!AD167&lt;&gt;"",ROUND('3-定量盤查'!AD167,4),"")</f>
        <v>0</v>
      </c>
      <c r="M168" s="8">
        <f>IF(K168="系統未選擇","系統未選擇",IF(K168&lt;10,"1",IF(19&gt;K168,"2",IF(K168&gt;=27,"3","-"))))</f>
        <v>0</v>
      </c>
      <c r="N168" s="8">
        <f>IF(K168="系統未選擇","系統未選擇",IF(L168="","",ROUND(K168*L168,2)))</f>
        <v>0</v>
      </c>
    </row>
    <row r="169" spans="2:14">
      <c r="B169" s="8">
        <f>IF('2-定性盤查'!A169&lt;&gt;"",'2-定性盤查'!A169,"")</f>
        <v>0</v>
      </c>
      <c r="C169" s="8">
        <f>IF('2-定性盤查'!C169&lt;&gt;"",'2-定性盤查'!C169,"")</f>
        <v>0</v>
      </c>
      <c r="D169" s="8">
        <f>IF('2-定性盤查'!D169&lt;&gt;"",'2-定性盤查'!D169,"")</f>
        <v>0</v>
      </c>
      <c r="E169" s="9"/>
      <c r="F169" s="8">
        <f>IF(E169&lt;&gt;"",IF(E169="連續量測",1,IF(E169="定期(間歇)量測",2,IF(E169="財務會計推估",3,IF(E169="自行評估",3,"0")))),"")</f>
        <v>0</v>
      </c>
      <c r="G169" s="9"/>
      <c r="H169" s="8">
        <f>IF(G169&lt;&gt;"",IF(G169="(1) 有進行外部校正或有多組數據茲佐證者",1,IF(G169="(2) 有進行內部校正或經過會計簽證等証明者",2,IF(G169="(3) 未進行儀器校正或未進行紀錄彙整者",3,"0"))),"")</f>
        <v>0</v>
      </c>
      <c r="I169" s="9"/>
      <c r="J169" s="8">
        <f>IF(I169="1 自廠發展係數/質量平衡所得係數",1,IF(I169="2 同製程/設備經驗係數",1,IF(I169="3 製造廠提供係數",2,IF(I169="4 區域排放係數",2,IF(I169="5 國家排放係數",3,IF(I169="6 國際排放係數",3,""))))))</f>
        <v>0</v>
      </c>
      <c r="K169" s="8">
        <f>IF(OR(F169="", H169="", J169=""), "系統未選擇", F169*H169*J169)</f>
        <v>0</v>
      </c>
      <c r="L169" s="8">
        <f>IF('3-定量盤查'!AD168&lt;&gt;"",ROUND('3-定量盤查'!AD168,4),"")</f>
        <v>0</v>
      </c>
      <c r="M169" s="8">
        <f>IF(K169="系統未選擇","系統未選擇",IF(K169&lt;10,"1",IF(19&gt;K169,"2",IF(K169&gt;=27,"3","-"))))</f>
        <v>0</v>
      </c>
      <c r="N169" s="8">
        <f>IF(K169="系統未選擇","系統未選擇",IF(L169="","",ROUND(K169*L169,2)))</f>
        <v>0</v>
      </c>
    </row>
    <row r="170" spans="2:14">
      <c r="B170" s="8">
        <f>IF('2-定性盤查'!A170&lt;&gt;"",'2-定性盤查'!A170,"")</f>
        <v>0</v>
      </c>
      <c r="C170" s="8">
        <f>IF('2-定性盤查'!C170&lt;&gt;"",'2-定性盤查'!C170,"")</f>
        <v>0</v>
      </c>
      <c r="D170" s="8">
        <f>IF('2-定性盤查'!D170&lt;&gt;"",'2-定性盤查'!D170,"")</f>
        <v>0</v>
      </c>
      <c r="E170" s="9"/>
      <c r="F170" s="8">
        <f>IF(E170&lt;&gt;"",IF(E170="連續量測",1,IF(E170="定期(間歇)量測",2,IF(E170="財務會計推估",3,IF(E170="自行評估",3,"0")))),"")</f>
        <v>0</v>
      </c>
      <c r="G170" s="9"/>
      <c r="H170" s="8">
        <f>IF(G170&lt;&gt;"",IF(G170="(1) 有進行外部校正或有多組數據茲佐證者",1,IF(G170="(2) 有進行內部校正或經過會計簽證等証明者",2,IF(G170="(3) 未進行儀器校正或未進行紀錄彙整者",3,"0"))),"")</f>
        <v>0</v>
      </c>
      <c r="I170" s="9"/>
      <c r="J170" s="8">
        <f>IF(I170="1 自廠發展係數/質量平衡所得係數",1,IF(I170="2 同製程/設備經驗係數",1,IF(I170="3 製造廠提供係數",2,IF(I170="4 區域排放係數",2,IF(I170="5 國家排放係數",3,IF(I170="6 國際排放係數",3,""))))))</f>
        <v>0</v>
      </c>
      <c r="K170" s="8">
        <f>IF(OR(F170="", H170="", J170=""), "系統未選擇", F170*H170*J170)</f>
        <v>0</v>
      </c>
      <c r="L170" s="8">
        <f>IF('3-定量盤查'!AD169&lt;&gt;"",ROUND('3-定量盤查'!AD169,4),"")</f>
        <v>0</v>
      </c>
      <c r="M170" s="8">
        <f>IF(K170="系統未選擇","系統未選擇",IF(K170&lt;10,"1",IF(19&gt;K170,"2",IF(K170&gt;=27,"3","-"))))</f>
        <v>0</v>
      </c>
      <c r="N170" s="8">
        <f>IF(K170="系統未選擇","系統未選擇",IF(L170="","",ROUND(K170*L170,2)))</f>
        <v>0</v>
      </c>
    </row>
    <row r="171" spans="2:14">
      <c r="B171" s="8">
        <f>IF('2-定性盤查'!A171&lt;&gt;"",'2-定性盤查'!A171,"")</f>
        <v>0</v>
      </c>
      <c r="C171" s="8">
        <f>IF('2-定性盤查'!C171&lt;&gt;"",'2-定性盤查'!C171,"")</f>
        <v>0</v>
      </c>
      <c r="D171" s="8">
        <f>IF('2-定性盤查'!D171&lt;&gt;"",'2-定性盤查'!D171,"")</f>
        <v>0</v>
      </c>
      <c r="E171" s="9"/>
      <c r="F171" s="8">
        <f>IF(E171&lt;&gt;"",IF(E171="連續量測",1,IF(E171="定期(間歇)量測",2,IF(E171="財務會計推估",3,IF(E171="自行評估",3,"0")))),"")</f>
        <v>0</v>
      </c>
      <c r="G171" s="9"/>
      <c r="H171" s="8">
        <f>IF(G171&lt;&gt;"",IF(G171="(1) 有進行外部校正或有多組數據茲佐證者",1,IF(G171="(2) 有進行內部校正或經過會計簽證等証明者",2,IF(G171="(3) 未進行儀器校正或未進行紀錄彙整者",3,"0"))),"")</f>
        <v>0</v>
      </c>
      <c r="I171" s="9"/>
      <c r="J171" s="8">
        <f>IF(I171="1 自廠發展係數/質量平衡所得係數",1,IF(I171="2 同製程/設備經驗係數",1,IF(I171="3 製造廠提供係數",2,IF(I171="4 區域排放係數",2,IF(I171="5 國家排放係數",3,IF(I171="6 國際排放係數",3,""))))))</f>
        <v>0</v>
      </c>
      <c r="K171" s="8">
        <f>IF(OR(F171="", H171="", J171=""), "系統未選擇", F171*H171*J171)</f>
        <v>0</v>
      </c>
      <c r="L171" s="8">
        <f>IF('3-定量盤查'!AD170&lt;&gt;"",ROUND('3-定量盤查'!AD170,4),"")</f>
        <v>0</v>
      </c>
      <c r="M171" s="8">
        <f>IF(K171="系統未選擇","系統未選擇",IF(K171&lt;10,"1",IF(19&gt;K171,"2",IF(K171&gt;=27,"3","-"))))</f>
        <v>0</v>
      </c>
      <c r="N171" s="8">
        <f>IF(K171="系統未選擇","系統未選擇",IF(L171="","",ROUND(K171*L171,2)))</f>
        <v>0</v>
      </c>
    </row>
    <row r="172" spans="2:14">
      <c r="B172" s="8">
        <f>IF('2-定性盤查'!A172&lt;&gt;"",'2-定性盤查'!A172,"")</f>
        <v>0</v>
      </c>
      <c r="C172" s="8">
        <f>IF('2-定性盤查'!C172&lt;&gt;"",'2-定性盤查'!C172,"")</f>
        <v>0</v>
      </c>
      <c r="D172" s="8">
        <f>IF('2-定性盤查'!D172&lt;&gt;"",'2-定性盤查'!D172,"")</f>
        <v>0</v>
      </c>
      <c r="E172" s="9"/>
      <c r="F172" s="8">
        <f>IF(E172&lt;&gt;"",IF(E172="連續量測",1,IF(E172="定期(間歇)量測",2,IF(E172="財務會計推估",3,IF(E172="自行評估",3,"0")))),"")</f>
        <v>0</v>
      </c>
      <c r="G172" s="9"/>
      <c r="H172" s="8">
        <f>IF(G172&lt;&gt;"",IF(G172="(1) 有進行外部校正或有多組數據茲佐證者",1,IF(G172="(2) 有進行內部校正或經過會計簽證等証明者",2,IF(G172="(3) 未進行儀器校正或未進行紀錄彙整者",3,"0"))),"")</f>
        <v>0</v>
      </c>
      <c r="I172" s="9"/>
      <c r="J172" s="8">
        <f>IF(I172="1 自廠發展係數/質量平衡所得係數",1,IF(I172="2 同製程/設備經驗係數",1,IF(I172="3 製造廠提供係數",2,IF(I172="4 區域排放係數",2,IF(I172="5 國家排放係數",3,IF(I172="6 國際排放係數",3,""))))))</f>
        <v>0</v>
      </c>
      <c r="K172" s="8">
        <f>IF(OR(F172="", H172="", J172=""), "系統未選擇", F172*H172*J172)</f>
        <v>0</v>
      </c>
      <c r="L172" s="8">
        <f>IF('3-定量盤查'!AD171&lt;&gt;"",ROUND('3-定量盤查'!AD171,4),"")</f>
        <v>0</v>
      </c>
      <c r="M172" s="8">
        <f>IF(K172="系統未選擇","系統未選擇",IF(K172&lt;10,"1",IF(19&gt;K172,"2",IF(K172&gt;=27,"3","-"))))</f>
        <v>0</v>
      </c>
      <c r="N172" s="8">
        <f>IF(K172="系統未選擇","系統未選擇",IF(L172="","",ROUND(K172*L172,2)))</f>
        <v>0</v>
      </c>
    </row>
    <row r="173" spans="2:14">
      <c r="B173" s="8">
        <f>IF('2-定性盤查'!A173&lt;&gt;"",'2-定性盤查'!A173,"")</f>
        <v>0</v>
      </c>
      <c r="C173" s="8">
        <f>IF('2-定性盤查'!C173&lt;&gt;"",'2-定性盤查'!C173,"")</f>
        <v>0</v>
      </c>
      <c r="D173" s="8">
        <f>IF('2-定性盤查'!D173&lt;&gt;"",'2-定性盤查'!D173,"")</f>
        <v>0</v>
      </c>
      <c r="E173" s="9"/>
      <c r="F173" s="8">
        <f>IF(E173&lt;&gt;"",IF(E173="連續量測",1,IF(E173="定期(間歇)量測",2,IF(E173="財務會計推估",3,IF(E173="自行評估",3,"0")))),"")</f>
        <v>0</v>
      </c>
      <c r="G173" s="9"/>
      <c r="H173" s="8">
        <f>IF(G173&lt;&gt;"",IF(G173="(1) 有進行外部校正或有多組數據茲佐證者",1,IF(G173="(2) 有進行內部校正或經過會計簽證等証明者",2,IF(G173="(3) 未進行儀器校正或未進行紀錄彙整者",3,"0"))),"")</f>
        <v>0</v>
      </c>
      <c r="I173" s="9"/>
      <c r="J173" s="8">
        <f>IF(I173="1 自廠發展係數/質量平衡所得係數",1,IF(I173="2 同製程/設備經驗係數",1,IF(I173="3 製造廠提供係數",2,IF(I173="4 區域排放係數",2,IF(I173="5 國家排放係數",3,IF(I173="6 國際排放係數",3,""))))))</f>
        <v>0</v>
      </c>
      <c r="K173" s="8">
        <f>IF(OR(F173="", H173="", J173=""), "系統未選擇", F173*H173*J173)</f>
        <v>0</v>
      </c>
      <c r="L173" s="8">
        <f>IF('3-定量盤查'!AD172&lt;&gt;"",ROUND('3-定量盤查'!AD172,4),"")</f>
        <v>0</v>
      </c>
      <c r="M173" s="8">
        <f>IF(K173="系統未選擇","系統未選擇",IF(K173&lt;10,"1",IF(19&gt;K173,"2",IF(K173&gt;=27,"3","-"))))</f>
        <v>0</v>
      </c>
      <c r="N173" s="8">
        <f>IF(K173="系統未選擇","系統未選擇",IF(L173="","",ROUND(K173*L173,2)))</f>
        <v>0</v>
      </c>
    </row>
    <row r="174" spans="2:14">
      <c r="B174" s="8">
        <f>IF('2-定性盤查'!A174&lt;&gt;"",'2-定性盤查'!A174,"")</f>
        <v>0</v>
      </c>
      <c r="C174" s="8">
        <f>IF('2-定性盤查'!C174&lt;&gt;"",'2-定性盤查'!C174,"")</f>
        <v>0</v>
      </c>
      <c r="D174" s="8">
        <f>IF('2-定性盤查'!D174&lt;&gt;"",'2-定性盤查'!D174,"")</f>
        <v>0</v>
      </c>
      <c r="E174" s="9"/>
      <c r="F174" s="8">
        <f>IF(E174&lt;&gt;"",IF(E174="連續量測",1,IF(E174="定期(間歇)量測",2,IF(E174="財務會計推估",3,IF(E174="自行評估",3,"0")))),"")</f>
        <v>0</v>
      </c>
      <c r="G174" s="9"/>
      <c r="H174" s="8">
        <f>IF(G174&lt;&gt;"",IF(G174="(1) 有進行外部校正或有多組數據茲佐證者",1,IF(G174="(2) 有進行內部校正或經過會計簽證等証明者",2,IF(G174="(3) 未進行儀器校正或未進行紀錄彙整者",3,"0"))),"")</f>
        <v>0</v>
      </c>
      <c r="I174" s="9"/>
      <c r="J174" s="8">
        <f>IF(I174="1 自廠發展係數/質量平衡所得係數",1,IF(I174="2 同製程/設備經驗係數",1,IF(I174="3 製造廠提供係數",2,IF(I174="4 區域排放係數",2,IF(I174="5 國家排放係數",3,IF(I174="6 國際排放係數",3,""))))))</f>
        <v>0</v>
      </c>
      <c r="K174" s="8">
        <f>IF(OR(F174="", H174="", J174=""), "系統未選擇", F174*H174*J174)</f>
        <v>0</v>
      </c>
      <c r="L174" s="8">
        <f>IF('3-定量盤查'!AD173&lt;&gt;"",ROUND('3-定量盤查'!AD173,4),"")</f>
        <v>0</v>
      </c>
      <c r="M174" s="8">
        <f>IF(K174="系統未選擇","系統未選擇",IF(K174&lt;10,"1",IF(19&gt;K174,"2",IF(K174&gt;=27,"3","-"))))</f>
        <v>0</v>
      </c>
      <c r="N174" s="8">
        <f>IF(K174="系統未選擇","系統未選擇",IF(L174="","",ROUND(K174*L174,2)))</f>
        <v>0</v>
      </c>
    </row>
    <row r="175" spans="2:14">
      <c r="B175" s="8">
        <f>IF('2-定性盤查'!A175&lt;&gt;"",'2-定性盤查'!A175,"")</f>
        <v>0</v>
      </c>
      <c r="C175" s="8">
        <f>IF('2-定性盤查'!C175&lt;&gt;"",'2-定性盤查'!C175,"")</f>
        <v>0</v>
      </c>
      <c r="D175" s="8">
        <f>IF('2-定性盤查'!D175&lt;&gt;"",'2-定性盤查'!D175,"")</f>
        <v>0</v>
      </c>
      <c r="E175" s="9"/>
      <c r="F175" s="8">
        <f>IF(E175&lt;&gt;"",IF(E175="連續量測",1,IF(E175="定期(間歇)量測",2,IF(E175="財務會計推估",3,IF(E175="自行評估",3,"0")))),"")</f>
        <v>0</v>
      </c>
      <c r="G175" s="9"/>
      <c r="H175" s="8">
        <f>IF(G175&lt;&gt;"",IF(G175="(1) 有進行外部校正或有多組數據茲佐證者",1,IF(G175="(2) 有進行內部校正或經過會計簽證等証明者",2,IF(G175="(3) 未進行儀器校正或未進行紀錄彙整者",3,"0"))),"")</f>
        <v>0</v>
      </c>
      <c r="I175" s="9"/>
      <c r="J175" s="8">
        <f>IF(I175="1 自廠發展係數/質量平衡所得係數",1,IF(I175="2 同製程/設備經驗係數",1,IF(I175="3 製造廠提供係數",2,IF(I175="4 區域排放係數",2,IF(I175="5 國家排放係數",3,IF(I175="6 國際排放係數",3,""))))))</f>
        <v>0</v>
      </c>
      <c r="K175" s="8">
        <f>IF(OR(F175="", H175="", J175=""), "系統未選擇", F175*H175*J175)</f>
        <v>0</v>
      </c>
      <c r="L175" s="8">
        <f>IF('3-定量盤查'!AD174&lt;&gt;"",ROUND('3-定量盤查'!AD174,4),"")</f>
        <v>0</v>
      </c>
      <c r="M175" s="8">
        <f>IF(K175="系統未選擇","系統未選擇",IF(K175&lt;10,"1",IF(19&gt;K175,"2",IF(K175&gt;=27,"3","-"))))</f>
        <v>0</v>
      </c>
      <c r="N175" s="8">
        <f>IF(K175="系統未選擇","系統未選擇",IF(L175="","",ROUND(K175*L175,2)))</f>
        <v>0</v>
      </c>
    </row>
    <row r="176" spans="2:14">
      <c r="B176" s="8">
        <f>IF('2-定性盤查'!A176&lt;&gt;"",'2-定性盤查'!A176,"")</f>
        <v>0</v>
      </c>
      <c r="C176" s="8">
        <f>IF('2-定性盤查'!C176&lt;&gt;"",'2-定性盤查'!C176,"")</f>
        <v>0</v>
      </c>
      <c r="D176" s="8">
        <f>IF('2-定性盤查'!D176&lt;&gt;"",'2-定性盤查'!D176,"")</f>
        <v>0</v>
      </c>
      <c r="E176" s="9"/>
      <c r="F176" s="8">
        <f>IF(E176&lt;&gt;"",IF(E176="連續量測",1,IF(E176="定期(間歇)量測",2,IF(E176="財務會計推估",3,IF(E176="自行評估",3,"0")))),"")</f>
        <v>0</v>
      </c>
      <c r="G176" s="9"/>
      <c r="H176" s="8">
        <f>IF(G176&lt;&gt;"",IF(G176="(1) 有進行外部校正或有多組數據茲佐證者",1,IF(G176="(2) 有進行內部校正或經過會計簽證等証明者",2,IF(G176="(3) 未進行儀器校正或未進行紀錄彙整者",3,"0"))),"")</f>
        <v>0</v>
      </c>
      <c r="I176" s="9"/>
      <c r="J176" s="8">
        <f>IF(I176="1 自廠發展係數/質量平衡所得係數",1,IF(I176="2 同製程/設備經驗係數",1,IF(I176="3 製造廠提供係數",2,IF(I176="4 區域排放係數",2,IF(I176="5 國家排放係數",3,IF(I176="6 國際排放係數",3,""))))))</f>
        <v>0</v>
      </c>
      <c r="K176" s="8">
        <f>IF(OR(F176="", H176="", J176=""), "系統未選擇", F176*H176*J176)</f>
        <v>0</v>
      </c>
      <c r="L176" s="8">
        <f>IF('3-定量盤查'!AD175&lt;&gt;"",ROUND('3-定量盤查'!AD175,4),"")</f>
        <v>0</v>
      </c>
      <c r="M176" s="8">
        <f>IF(K176="系統未選擇","系統未選擇",IF(K176&lt;10,"1",IF(19&gt;K176,"2",IF(K176&gt;=27,"3","-"))))</f>
        <v>0</v>
      </c>
      <c r="N176" s="8">
        <f>IF(K176="系統未選擇","系統未選擇",IF(L176="","",ROUND(K176*L176,2)))</f>
        <v>0</v>
      </c>
    </row>
    <row r="177" spans="2:14">
      <c r="B177" s="8">
        <f>IF('2-定性盤查'!A177&lt;&gt;"",'2-定性盤查'!A177,"")</f>
        <v>0</v>
      </c>
      <c r="C177" s="8">
        <f>IF('2-定性盤查'!C177&lt;&gt;"",'2-定性盤查'!C177,"")</f>
        <v>0</v>
      </c>
      <c r="D177" s="8">
        <f>IF('2-定性盤查'!D177&lt;&gt;"",'2-定性盤查'!D177,"")</f>
        <v>0</v>
      </c>
      <c r="E177" s="9"/>
      <c r="F177" s="8">
        <f>IF(E177&lt;&gt;"",IF(E177="連續量測",1,IF(E177="定期(間歇)量測",2,IF(E177="財務會計推估",3,IF(E177="自行評估",3,"0")))),"")</f>
        <v>0</v>
      </c>
      <c r="G177" s="9"/>
      <c r="H177" s="8">
        <f>IF(G177&lt;&gt;"",IF(G177="(1) 有進行外部校正或有多組數據茲佐證者",1,IF(G177="(2) 有進行內部校正或經過會計簽證等証明者",2,IF(G177="(3) 未進行儀器校正或未進行紀錄彙整者",3,"0"))),"")</f>
        <v>0</v>
      </c>
      <c r="I177" s="9"/>
      <c r="J177" s="8">
        <f>IF(I177="1 自廠發展係數/質量平衡所得係數",1,IF(I177="2 同製程/設備經驗係數",1,IF(I177="3 製造廠提供係數",2,IF(I177="4 區域排放係數",2,IF(I177="5 國家排放係數",3,IF(I177="6 國際排放係數",3,""))))))</f>
        <v>0</v>
      </c>
      <c r="K177" s="8">
        <f>IF(OR(F177="", H177="", J177=""), "系統未選擇", F177*H177*J177)</f>
        <v>0</v>
      </c>
      <c r="L177" s="8">
        <f>IF('3-定量盤查'!AD176&lt;&gt;"",ROUND('3-定量盤查'!AD176,4),"")</f>
        <v>0</v>
      </c>
      <c r="M177" s="8">
        <f>IF(K177="系統未選擇","系統未選擇",IF(K177&lt;10,"1",IF(19&gt;K177,"2",IF(K177&gt;=27,"3","-"))))</f>
        <v>0</v>
      </c>
      <c r="N177" s="8">
        <f>IF(K177="系統未選擇","系統未選擇",IF(L177="","",ROUND(K177*L177,2)))</f>
        <v>0</v>
      </c>
    </row>
    <row r="178" spans="2:14">
      <c r="B178" s="8">
        <f>IF('2-定性盤查'!A178&lt;&gt;"",'2-定性盤查'!A178,"")</f>
        <v>0</v>
      </c>
      <c r="C178" s="8">
        <f>IF('2-定性盤查'!C178&lt;&gt;"",'2-定性盤查'!C178,"")</f>
        <v>0</v>
      </c>
      <c r="D178" s="8">
        <f>IF('2-定性盤查'!D178&lt;&gt;"",'2-定性盤查'!D178,"")</f>
        <v>0</v>
      </c>
      <c r="E178" s="9"/>
      <c r="F178" s="8">
        <f>IF(E178&lt;&gt;"",IF(E178="連續量測",1,IF(E178="定期(間歇)量測",2,IF(E178="財務會計推估",3,IF(E178="自行評估",3,"0")))),"")</f>
        <v>0</v>
      </c>
      <c r="G178" s="9"/>
      <c r="H178" s="8">
        <f>IF(G178&lt;&gt;"",IF(G178="(1) 有進行外部校正或有多組數據茲佐證者",1,IF(G178="(2) 有進行內部校正或經過會計簽證等証明者",2,IF(G178="(3) 未進行儀器校正或未進行紀錄彙整者",3,"0"))),"")</f>
        <v>0</v>
      </c>
      <c r="I178" s="9"/>
      <c r="J178" s="8">
        <f>IF(I178="1 自廠發展係數/質量平衡所得係數",1,IF(I178="2 同製程/設備經驗係數",1,IF(I178="3 製造廠提供係數",2,IF(I178="4 區域排放係數",2,IF(I178="5 國家排放係數",3,IF(I178="6 國際排放係數",3,""))))))</f>
        <v>0</v>
      </c>
      <c r="K178" s="8">
        <f>IF(OR(F178="", H178="", J178=""), "系統未選擇", F178*H178*J178)</f>
        <v>0</v>
      </c>
      <c r="L178" s="8">
        <f>IF('3-定量盤查'!AD177&lt;&gt;"",ROUND('3-定量盤查'!AD177,4),"")</f>
        <v>0</v>
      </c>
      <c r="M178" s="8">
        <f>IF(K178="系統未選擇","系統未選擇",IF(K178&lt;10,"1",IF(19&gt;K178,"2",IF(K178&gt;=27,"3","-"))))</f>
        <v>0</v>
      </c>
      <c r="N178" s="8">
        <f>IF(K178="系統未選擇","系統未選擇",IF(L178="","",ROUND(K178*L178,2)))</f>
        <v>0</v>
      </c>
    </row>
    <row r="179" spans="2:14">
      <c r="B179" s="8">
        <f>IF('2-定性盤查'!A179&lt;&gt;"",'2-定性盤查'!A179,"")</f>
        <v>0</v>
      </c>
      <c r="C179" s="8">
        <f>IF('2-定性盤查'!C179&lt;&gt;"",'2-定性盤查'!C179,"")</f>
        <v>0</v>
      </c>
      <c r="D179" s="8">
        <f>IF('2-定性盤查'!D179&lt;&gt;"",'2-定性盤查'!D179,"")</f>
        <v>0</v>
      </c>
      <c r="E179" s="9"/>
      <c r="F179" s="8">
        <f>IF(E179&lt;&gt;"",IF(E179="連續量測",1,IF(E179="定期(間歇)量測",2,IF(E179="財務會計推估",3,IF(E179="自行評估",3,"0")))),"")</f>
        <v>0</v>
      </c>
      <c r="G179" s="9"/>
      <c r="H179" s="8">
        <f>IF(G179&lt;&gt;"",IF(G179="(1) 有進行外部校正或有多組數據茲佐證者",1,IF(G179="(2) 有進行內部校正或經過會計簽證等証明者",2,IF(G179="(3) 未進行儀器校正或未進行紀錄彙整者",3,"0"))),"")</f>
        <v>0</v>
      </c>
      <c r="I179" s="9"/>
      <c r="J179" s="8">
        <f>IF(I179="1 自廠發展係數/質量平衡所得係數",1,IF(I179="2 同製程/設備經驗係數",1,IF(I179="3 製造廠提供係數",2,IF(I179="4 區域排放係數",2,IF(I179="5 國家排放係數",3,IF(I179="6 國際排放係數",3,""))))))</f>
        <v>0</v>
      </c>
      <c r="K179" s="8">
        <f>IF(OR(F179="", H179="", J179=""), "系統未選擇", F179*H179*J179)</f>
        <v>0</v>
      </c>
      <c r="L179" s="8">
        <f>IF('3-定量盤查'!AD178&lt;&gt;"",ROUND('3-定量盤查'!AD178,4),"")</f>
        <v>0</v>
      </c>
      <c r="M179" s="8">
        <f>IF(K179="系統未選擇","系統未選擇",IF(K179&lt;10,"1",IF(19&gt;K179,"2",IF(K179&gt;=27,"3","-"))))</f>
        <v>0</v>
      </c>
      <c r="N179" s="8">
        <f>IF(K179="系統未選擇","系統未選擇",IF(L179="","",ROUND(K179*L179,2)))</f>
        <v>0</v>
      </c>
    </row>
    <row r="180" spans="2:14">
      <c r="B180" s="8">
        <f>IF('2-定性盤查'!A180&lt;&gt;"",'2-定性盤查'!A180,"")</f>
        <v>0</v>
      </c>
      <c r="C180" s="8">
        <f>IF('2-定性盤查'!C180&lt;&gt;"",'2-定性盤查'!C180,"")</f>
        <v>0</v>
      </c>
      <c r="D180" s="8">
        <f>IF('2-定性盤查'!D180&lt;&gt;"",'2-定性盤查'!D180,"")</f>
        <v>0</v>
      </c>
      <c r="E180" s="9"/>
      <c r="F180" s="8">
        <f>IF(E180&lt;&gt;"",IF(E180="連續量測",1,IF(E180="定期(間歇)量測",2,IF(E180="財務會計推估",3,IF(E180="自行評估",3,"0")))),"")</f>
        <v>0</v>
      </c>
      <c r="G180" s="9"/>
      <c r="H180" s="8">
        <f>IF(G180&lt;&gt;"",IF(G180="(1) 有進行外部校正或有多組數據茲佐證者",1,IF(G180="(2) 有進行內部校正或經過會計簽證等証明者",2,IF(G180="(3) 未進行儀器校正或未進行紀錄彙整者",3,"0"))),"")</f>
        <v>0</v>
      </c>
      <c r="I180" s="9"/>
      <c r="J180" s="8">
        <f>IF(I180="1 自廠發展係數/質量平衡所得係數",1,IF(I180="2 同製程/設備經驗係數",1,IF(I180="3 製造廠提供係數",2,IF(I180="4 區域排放係數",2,IF(I180="5 國家排放係數",3,IF(I180="6 國際排放係數",3,""))))))</f>
        <v>0</v>
      </c>
      <c r="K180" s="8">
        <f>IF(OR(F180="", H180="", J180=""), "系統未選擇", F180*H180*J180)</f>
        <v>0</v>
      </c>
      <c r="L180" s="8">
        <f>IF('3-定量盤查'!AD179&lt;&gt;"",ROUND('3-定量盤查'!AD179,4),"")</f>
        <v>0</v>
      </c>
      <c r="M180" s="8">
        <f>IF(K180="系統未選擇","系統未選擇",IF(K180&lt;10,"1",IF(19&gt;K180,"2",IF(K180&gt;=27,"3","-"))))</f>
        <v>0</v>
      </c>
      <c r="N180" s="8">
        <f>IF(K180="系統未選擇","系統未選擇",IF(L180="","",ROUND(K180*L180,2)))</f>
        <v>0</v>
      </c>
    </row>
    <row r="181" spans="2:14">
      <c r="B181" s="8">
        <f>IF('2-定性盤查'!A181&lt;&gt;"",'2-定性盤查'!A181,"")</f>
        <v>0</v>
      </c>
      <c r="C181" s="8">
        <f>IF('2-定性盤查'!C181&lt;&gt;"",'2-定性盤查'!C181,"")</f>
        <v>0</v>
      </c>
      <c r="D181" s="8">
        <f>IF('2-定性盤查'!D181&lt;&gt;"",'2-定性盤查'!D181,"")</f>
        <v>0</v>
      </c>
      <c r="E181" s="9"/>
      <c r="F181" s="8">
        <f>IF(E181&lt;&gt;"",IF(E181="連續量測",1,IF(E181="定期(間歇)量測",2,IF(E181="財務會計推估",3,IF(E181="自行評估",3,"0")))),"")</f>
        <v>0</v>
      </c>
      <c r="G181" s="9"/>
      <c r="H181" s="8">
        <f>IF(G181&lt;&gt;"",IF(G181="(1) 有進行外部校正或有多組數據茲佐證者",1,IF(G181="(2) 有進行內部校正或經過會計簽證等証明者",2,IF(G181="(3) 未進行儀器校正或未進行紀錄彙整者",3,"0"))),"")</f>
        <v>0</v>
      </c>
      <c r="I181" s="9"/>
      <c r="J181" s="8">
        <f>IF(I181="1 自廠發展係數/質量平衡所得係數",1,IF(I181="2 同製程/設備經驗係數",1,IF(I181="3 製造廠提供係數",2,IF(I181="4 區域排放係數",2,IF(I181="5 國家排放係數",3,IF(I181="6 國際排放係數",3,""))))))</f>
        <v>0</v>
      </c>
      <c r="K181" s="8">
        <f>IF(OR(F181="", H181="", J181=""), "系統未選擇", F181*H181*J181)</f>
        <v>0</v>
      </c>
      <c r="L181" s="8">
        <f>IF('3-定量盤查'!AD180&lt;&gt;"",ROUND('3-定量盤查'!AD180,4),"")</f>
        <v>0</v>
      </c>
      <c r="M181" s="8">
        <f>IF(K181="系統未選擇","系統未選擇",IF(K181&lt;10,"1",IF(19&gt;K181,"2",IF(K181&gt;=27,"3","-"))))</f>
        <v>0</v>
      </c>
      <c r="N181" s="8">
        <f>IF(K181="系統未選擇","系統未選擇",IF(L181="","",ROUND(K181*L181,2)))</f>
        <v>0</v>
      </c>
    </row>
    <row r="182" spans="2:14">
      <c r="B182" s="8">
        <f>IF('2-定性盤查'!A182&lt;&gt;"",'2-定性盤查'!A182,"")</f>
        <v>0</v>
      </c>
      <c r="C182" s="8">
        <f>IF('2-定性盤查'!C182&lt;&gt;"",'2-定性盤查'!C182,"")</f>
        <v>0</v>
      </c>
      <c r="D182" s="8">
        <f>IF('2-定性盤查'!D182&lt;&gt;"",'2-定性盤查'!D182,"")</f>
        <v>0</v>
      </c>
      <c r="E182" s="9"/>
      <c r="F182" s="8">
        <f>IF(E182&lt;&gt;"",IF(E182="連續量測",1,IF(E182="定期(間歇)量測",2,IF(E182="財務會計推估",3,IF(E182="自行評估",3,"0")))),"")</f>
        <v>0</v>
      </c>
      <c r="G182" s="9"/>
      <c r="H182" s="8">
        <f>IF(G182&lt;&gt;"",IF(G182="(1) 有進行外部校正或有多組數據茲佐證者",1,IF(G182="(2) 有進行內部校正或經過會計簽證等証明者",2,IF(G182="(3) 未進行儀器校正或未進行紀錄彙整者",3,"0"))),"")</f>
        <v>0</v>
      </c>
      <c r="I182" s="9"/>
      <c r="J182" s="8">
        <f>IF(I182="1 自廠發展係數/質量平衡所得係數",1,IF(I182="2 同製程/設備經驗係數",1,IF(I182="3 製造廠提供係數",2,IF(I182="4 區域排放係數",2,IF(I182="5 國家排放係數",3,IF(I182="6 國際排放係數",3,""))))))</f>
        <v>0</v>
      </c>
      <c r="K182" s="8">
        <f>IF(OR(F182="", H182="", J182=""), "系統未選擇", F182*H182*J182)</f>
        <v>0</v>
      </c>
      <c r="L182" s="8">
        <f>IF('3-定量盤查'!AD181&lt;&gt;"",ROUND('3-定量盤查'!AD181,4),"")</f>
        <v>0</v>
      </c>
      <c r="M182" s="8">
        <f>IF(K182="系統未選擇","系統未選擇",IF(K182&lt;10,"1",IF(19&gt;K182,"2",IF(K182&gt;=27,"3","-"))))</f>
        <v>0</v>
      </c>
      <c r="N182" s="8">
        <f>IF(K182="系統未選擇","系統未選擇",IF(L182="","",ROUND(K182*L182,2)))</f>
        <v>0</v>
      </c>
    </row>
    <row r="183" spans="2:14">
      <c r="B183" s="8">
        <f>IF('2-定性盤查'!A183&lt;&gt;"",'2-定性盤查'!A183,"")</f>
        <v>0</v>
      </c>
      <c r="C183" s="8">
        <f>IF('2-定性盤查'!C183&lt;&gt;"",'2-定性盤查'!C183,"")</f>
        <v>0</v>
      </c>
      <c r="D183" s="8">
        <f>IF('2-定性盤查'!D183&lt;&gt;"",'2-定性盤查'!D183,"")</f>
        <v>0</v>
      </c>
      <c r="E183" s="9"/>
      <c r="F183" s="8">
        <f>IF(E183&lt;&gt;"",IF(E183="連續量測",1,IF(E183="定期(間歇)量測",2,IF(E183="財務會計推估",3,IF(E183="自行評估",3,"0")))),"")</f>
        <v>0</v>
      </c>
      <c r="G183" s="9"/>
      <c r="H183" s="8">
        <f>IF(G183&lt;&gt;"",IF(G183="(1) 有進行外部校正或有多組數據茲佐證者",1,IF(G183="(2) 有進行內部校正或經過會計簽證等証明者",2,IF(G183="(3) 未進行儀器校正或未進行紀錄彙整者",3,"0"))),"")</f>
        <v>0</v>
      </c>
      <c r="I183" s="9"/>
      <c r="J183" s="8">
        <f>IF(I183="1 自廠發展係數/質量平衡所得係數",1,IF(I183="2 同製程/設備經驗係數",1,IF(I183="3 製造廠提供係數",2,IF(I183="4 區域排放係數",2,IF(I183="5 國家排放係數",3,IF(I183="6 國際排放係數",3,""))))))</f>
        <v>0</v>
      </c>
      <c r="K183" s="8">
        <f>IF(OR(F183="", H183="", J183=""), "系統未選擇", F183*H183*J183)</f>
        <v>0</v>
      </c>
      <c r="L183" s="8">
        <f>IF('3-定量盤查'!AD182&lt;&gt;"",ROUND('3-定量盤查'!AD182,4),"")</f>
        <v>0</v>
      </c>
      <c r="M183" s="8">
        <f>IF(K183="系統未選擇","系統未選擇",IF(K183&lt;10,"1",IF(19&gt;K183,"2",IF(K183&gt;=27,"3","-"))))</f>
        <v>0</v>
      </c>
      <c r="N183" s="8">
        <f>IF(K183="系統未選擇","系統未選擇",IF(L183="","",ROUND(K183*L183,2)))</f>
        <v>0</v>
      </c>
    </row>
    <row r="184" spans="2:14">
      <c r="B184" s="8">
        <f>IF('2-定性盤查'!A184&lt;&gt;"",'2-定性盤查'!A184,"")</f>
        <v>0</v>
      </c>
      <c r="C184" s="8">
        <f>IF('2-定性盤查'!C184&lt;&gt;"",'2-定性盤查'!C184,"")</f>
        <v>0</v>
      </c>
      <c r="D184" s="8">
        <f>IF('2-定性盤查'!D184&lt;&gt;"",'2-定性盤查'!D184,"")</f>
        <v>0</v>
      </c>
      <c r="E184" s="9"/>
      <c r="F184" s="8">
        <f>IF(E184&lt;&gt;"",IF(E184="連續量測",1,IF(E184="定期(間歇)量測",2,IF(E184="財務會計推估",3,IF(E184="自行評估",3,"0")))),"")</f>
        <v>0</v>
      </c>
      <c r="G184" s="9"/>
      <c r="H184" s="8">
        <f>IF(G184&lt;&gt;"",IF(G184="(1) 有進行外部校正或有多組數據茲佐證者",1,IF(G184="(2) 有進行內部校正或經過會計簽證等証明者",2,IF(G184="(3) 未進行儀器校正或未進行紀錄彙整者",3,"0"))),"")</f>
        <v>0</v>
      </c>
      <c r="I184" s="9"/>
      <c r="J184" s="8">
        <f>IF(I184="1 自廠發展係數/質量平衡所得係數",1,IF(I184="2 同製程/設備經驗係數",1,IF(I184="3 製造廠提供係數",2,IF(I184="4 區域排放係數",2,IF(I184="5 國家排放係數",3,IF(I184="6 國際排放係數",3,""))))))</f>
        <v>0</v>
      </c>
      <c r="K184" s="8">
        <f>IF(OR(F184="", H184="", J184=""), "系統未選擇", F184*H184*J184)</f>
        <v>0</v>
      </c>
      <c r="L184" s="8">
        <f>IF('3-定量盤查'!AD183&lt;&gt;"",ROUND('3-定量盤查'!AD183,4),"")</f>
        <v>0</v>
      </c>
      <c r="M184" s="8">
        <f>IF(K184="系統未選擇","系統未選擇",IF(K184&lt;10,"1",IF(19&gt;K184,"2",IF(K184&gt;=27,"3","-"))))</f>
        <v>0</v>
      </c>
      <c r="N184" s="8">
        <f>IF(K184="系統未選擇","系統未選擇",IF(L184="","",ROUND(K184*L184,2)))</f>
        <v>0</v>
      </c>
    </row>
    <row r="185" spans="2:14">
      <c r="B185" s="8">
        <f>IF('2-定性盤查'!A185&lt;&gt;"",'2-定性盤查'!A185,"")</f>
        <v>0</v>
      </c>
      <c r="C185" s="8">
        <f>IF('2-定性盤查'!C185&lt;&gt;"",'2-定性盤查'!C185,"")</f>
        <v>0</v>
      </c>
      <c r="D185" s="8">
        <f>IF('2-定性盤查'!D185&lt;&gt;"",'2-定性盤查'!D185,"")</f>
        <v>0</v>
      </c>
      <c r="E185" s="9"/>
      <c r="F185" s="8">
        <f>IF(E185&lt;&gt;"",IF(E185="連續量測",1,IF(E185="定期(間歇)量測",2,IF(E185="財務會計推估",3,IF(E185="自行評估",3,"0")))),"")</f>
        <v>0</v>
      </c>
      <c r="G185" s="9"/>
      <c r="H185" s="8">
        <f>IF(G185&lt;&gt;"",IF(G185="(1) 有進行外部校正或有多組數據茲佐證者",1,IF(G185="(2) 有進行內部校正或經過會計簽證等証明者",2,IF(G185="(3) 未進行儀器校正或未進行紀錄彙整者",3,"0"))),"")</f>
        <v>0</v>
      </c>
      <c r="I185" s="9"/>
      <c r="J185" s="8">
        <f>IF(I185="1 自廠發展係數/質量平衡所得係數",1,IF(I185="2 同製程/設備經驗係數",1,IF(I185="3 製造廠提供係數",2,IF(I185="4 區域排放係數",2,IF(I185="5 國家排放係數",3,IF(I185="6 國際排放係數",3,""))))))</f>
        <v>0</v>
      </c>
      <c r="K185" s="8">
        <f>IF(OR(F185="", H185="", J185=""), "系統未選擇", F185*H185*J185)</f>
        <v>0</v>
      </c>
      <c r="L185" s="8">
        <f>IF('3-定量盤查'!AD184&lt;&gt;"",ROUND('3-定量盤查'!AD184,4),"")</f>
        <v>0</v>
      </c>
      <c r="M185" s="8">
        <f>IF(K185="系統未選擇","系統未選擇",IF(K185&lt;10,"1",IF(19&gt;K185,"2",IF(K185&gt;=27,"3","-"))))</f>
        <v>0</v>
      </c>
      <c r="N185" s="8">
        <f>IF(K185="系統未選擇","系統未選擇",IF(L185="","",ROUND(K185*L185,2)))</f>
        <v>0</v>
      </c>
    </row>
    <row r="186" spans="2:14">
      <c r="B186" s="8">
        <f>IF('2-定性盤查'!A186&lt;&gt;"",'2-定性盤查'!A186,"")</f>
        <v>0</v>
      </c>
      <c r="C186" s="8">
        <f>IF('2-定性盤查'!C186&lt;&gt;"",'2-定性盤查'!C186,"")</f>
        <v>0</v>
      </c>
      <c r="D186" s="8">
        <f>IF('2-定性盤查'!D186&lt;&gt;"",'2-定性盤查'!D186,"")</f>
        <v>0</v>
      </c>
      <c r="E186" s="9"/>
      <c r="F186" s="8">
        <f>IF(E186&lt;&gt;"",IF(E186="連續量測",1,IF(E186="定期(間歇)量測",2,IF(E186="財務會計推估",3,IF(E186="自行評估",3,"0")))),"")</f>
        <v>0</v>
      </c>
      <c r="G186" s="9"/>
      <c r="H186" s="8">
        <f>IF(G186&lt;&gt;"",IF(G186="(1) 有進行外部校正或有多組數據茲佐證者",1,IF(G186="(2) 有進行內部校正或經過會計簽證等証明者",2,IF(G186="(3) 未進行儀器校正或未進行紀錄彙整者",3,"0"))),"")</f>
        <v>0</v>
      </c>
      <c r="I186" s="9"/>
      <c r="J186" s="8">
        <f>IF(I186="1 自廠發展係數/質量平衡所得係數",1,IF(I186="2 同製程/設備經驗係數",1,IF(I186="3 製造廠提供係數",2,IF(I186="4 區域排放係數",2,IF(I186="5 國家排放係數",3,IF(I186="6 國際排放係數",3,""))))))</f>
        <v>0</v>
      </c>
      <c r="K186" s="8">
        <f>IF(OR(F186="", H186="", J186=""), "系統未選擇", F186*H186*J186)</f>
        <v>0</v>
      </c>
      <c r="L186" s="8">
        <f>IF('3-定量盤查'!AD185&lt;&gt;"",ROUND('3-定量盤查'!AD185,4),"")</f>
        <v>0</v>
      </c>
      <c r="M186" s="8">
        <f>IF(K186="系統未選擇","系統未選擇",IF(K186&lt;10,"1",IF(19&gt;K186,"2",IF(K186&gt;=27,"3","-"))))</f>
        <v>0</v>
      </c>
      <c r="N186" s="8">
        <f>IF(K186="系統未選擇","系統未選擇",IF(L186="","",ROUND(K186*L186,2)))</f>
        <v>0</v>
      </c>
    </row>
    <row r="187" spans="2:14">
      <c r="B187" s="8">
        <f>IF('2-定性盤查'!A187&lt;&gt;"",'2-定性盤查'!A187,"")</f>
        <v>0</v>
      </c>
      <c r="C187" s="8">
        <f>IF('2-定性盤查'!C187&lt;&gt;"",'2-定性盤查'!C187,"")</f>
        <v>0</v>
      </c>
      <c r="D187" s="8">
        <f>IF('2-定性盤查'!D187&lt;&gt;"",'2-定性盤查'!D187,"")</f>
        <v>0</v>
      </c>
      <c r="E187" s="9"/>
      <c r="F187" s="8">
        <f>IF(E187&lt;&gt;"",IF(E187="連續量測",1,IF(E187="定期(間歇)量測",2,IF(E187="財務會計推估",3,IF(E187="自行評估",3,"0")))),"")</f>
        <v>0</v>
      </c>
      <c r="G187" s="9"/>
      <c r="H187" s="8">
        <f>IF(G187&lt;&gt;"",IF(G187="(1) 有進行外部校正或有多組數據茲佐證者",1,IF(G187="(2) 有進行內部校正或經過會計簽證等証明者",2,IF(G187="(3) 未進行儀器校正或未進行紀錄彙整者",3,"0"))),"")</f>
        <v>0</v>
      </c>
      <c r="I187" s="9"/>
      <c r="J187" s="8">
        <f>IF(I187="1 自廠發展係數/質量平衡所得係數",1,IF(I187="2 同製程/設備經驗係數",1,IF(I187="3 製造廠提供係數",2,IF(I187="4 區域排放係數",2,IF(I187="5 國家排放係數",3,IF(I187="6 國際排放係數",3,""))))))</f>
        <v>0</v>
      </c>
      <c r="K187" s="8">
        <f>IF(OR(F187="", H187="", J187=""), "系統未選擇", F187*H187*J187)</f>
        <v>0</v>
      </c>
      <c r="L187" s="8">
        <f>IF('3-定量盤查'!AD186&lt;&gt;"",ROUND('3-定量盤查'!AD186,4),"")</f>
        <v>0</v>
      </c>
      <c r="M187" s="8">
        <f>IF(K187="系統未選擇","系統未選擇",IF(K187&lt;10,"1",IF(19&gt;K187,"2",IF(K187&gt;=27,"3","-"))))</f>
        <v>0</v>
      </c>
      <c r="N187" s="8">
        <f>IF(K187="系統未選擇","系統未選擇",IF(L187="","",ROUND(K187*L187,2)))</f>
        <v>0</v>
      </c>
    </row>
    <row r="188" spans="2:14">
      <c r="B188" s="8">
        <f>IF('2-定性盤查'!A188&lt;&gt;"",'2-定性盤查'!A188,"")</f>
        <v>0</v>
      </c>
      <c r="C188" s="8">
        <f>IF('2-定性盤查'!C188&lt;&gt;"",'2-定性盤查'!C188,"")</f>
        <v>0</v>
      </c>
      <c r="D188" s="8">
        <f>IF('2-定性盤查'!D188&lt;&gt;"",'2-定性盤查'!D188,"")</f>
        <v>0</v>
      </c>
      <c r="E188" s="9"/>
      <c r="F188" s="8">
        <f>IF(E188&lt;&gt;"",IF(E188="連續量測",1,IF(E188="定期(間歇)量測",2,IF(E188="財務會計推估",3,IF(E188="自行評估",3,"0")))),"")</f>
        <v>0</v>
      </c>
      <c r="G188" s="9"/>
      <c r="H188" s="8">
        <f>IF(G188&lt;&gt;"",IF(G188="(1) 有進行外部校正或有多組數據茲佐證者",1,IF(G188="(2) 有進行內部校正或經過會計簽證等証明者",2,IF(G188="(3) 未進行儀器校正或未進行紀錄彙整者",3,"0"))),"")</f>
        <v>0</v>
      </c>
      <c r="I188" s="9"/>
      <c r="J188" s="8">
        <f>IF(I188="1 自廠發展係數/質量平衡所得係數",1,IF(I188="2 同製程/設備經驗係數",1,IF(I188="3 製造廠提供係數",2,IF(I188="4 區域排放係數",2,IF(I188="5 國家排放係數",3,IF(I188="6 國際排放係數",3,""))))))</f>
        <v>0</v>
      </c>
      <c r="K188" s="8">
        <f>IF(OR(F188="", H188="", J188=""), "系統未選擇", F188*H188*J188)</f>
        <v>0</v>
      </c>
      <c r="L188" s="8">
        <f>IF('3-定量盤查'!AD187&lt;&gt;"",ROUND('3-定量盤查'!AD187,4),"")</f>
        <v>0</v>
      </c>
      <c r="M188" s="8">
        <f>IF(K188="系統未選擇","系統未選擇",IF(K188&lt;10,"1",IF(19&gt;K188,"2",IF(K188&gt;=27,"3","-"))))</f>
        <v>0</v>
      </c>
      <c r="N188" s="8">
        <f>IF(K188="系統未選擇","系統未選擇",IF(L188="","",ROUND(K188*L188,2)))</f>
        <v>0</v>
      </c>
    </row>
    <row r="189" spans="2:14">
      <c r="B189" s="8">
        <f>IF('2-定性盤查'!A189&lt;&gt;"",'2-定性盤查'!A189,"")</f>
        <v>0</v>
      </c>
      <c r="C189" s="8">
        <f>IF('2-定性盤查'!C189&lt;&gt;"",'2-定性盤查'!C189,"")</f>
        <v>0</v>
      </c>
      <c r="D189" s="8">
        <f>IF('2-定性盤查'!D189&lt;&gt;"",'2-定性盤查'!D189,"")</f>
        <v>0</v>
      </c>
      <c r="E189" s="9"/>
      <c r="F189" s="8">
        <f>IF(E189&lt;&gt;"",IF(E189="連續量測",1,IF(E189="定期(間歇)量測",2,IF(E189="財務會計推估",3,IF(E189="自行評估",3,"0")))),"")</f>
        <v>0</v>
      </c>
      <c r="G189" s="9"/>
      <c r="H189" s="8">
        <f>IF(G189&lt;&gt;"",IF(G189="(1) 有進行外部校正或有多組數據茲佐證者",1,IF(G189="(2) 有進行內部校正或經過會計簽證等証明者",2,IF(G189="(3) 未進行儀器校正或未進行紀錄彙整者",3,"0"))),"")</f>
        <v>0</v>
      </c>
      <c r="I189" s="9"/>
      <c r="J189" s="8">
        <f>IF(I189="1 自廠發展係數/質量平衡所得係數",1,IF(I189="2 同製程/設備經驗係數",1,IF(I189="3 製造廠提供係數",2,IF(I189="4 區域排放係數",2,IF(I189="5 國家排放係數",3,IF(I189="6 國際排放係數",3,""))))))</f>
        <v>0</v>
      </c>
      <c r="K189" s="8">
        <f>IF(OR(F189="", H189="", J189=""), "系統未選擇", F189*H189*J189)</f>
        <v>0</v>
      </c>
      <c r="L189" s="8">
        <f>IF('3-定量盤查'!AD188&lt;&gt;"",ROUND('3-定量盤查'!AD188,4),"")</f>
        <v>0</v>
      </c>
      <c r="M189" s="8">
        <f>IF(K189="系統未選擇","系統未選擇",IF(K189&lt;10,"1",IF(19&gt;K189,"2",IF(K189&gt;=27,"3","-"))))</f>
        <v>0</v>
      </c>
      <c r="N189" s="8">
        <f>IF(K189="系統未選擇","系統未選擇",IF(L189="","",ROUND(K189*L189,2)))</f>
        <v>0</v>
      </c>
    </row>
    <row r="190" spans="2:14">
      <c r="B190" s="8">
        <f>IF('2-定性盤查'!A190&lt;&gt;"",'2-定性盤查'!A190,"")</f>
        <v>0</v>
      </c>
      <c r="C190" s="8">
        <f>IF('2-定性盤查'!C190&lt;&gt;"",'2-定性盤查'!C190,"")</f>
        <v>0</v>
      </c>
      <c r="D190" s="8">
        <f>IF('2-定性盤查'!D190&lt;&gt;"",'2-定性盤查'!D190,"")</f>
        <v>0</v>
      </c>
      <c r="E190" s="9"/>
      <c r="F190" s="8">
        <f>IF(E190&lt;&gt;"",IF(E190="連續量測",1,IF(E190="定期(間歇)量測",2,IF(E190="財務會計推估",3,IF(E190="自行評估",3,"0")))),"")</f>
        <v>0</v>
      </c>
      <c r="G190" s="9"/>
      <c r="H190" s="8">
        <f>IF(G190&lt;&gt;"",IF(G190="(1) 有進行外部校正或有多組數據茲佐證者",1,IF(G190="(2) 有進行內部校正或經過會計簽證等証明者",2,IF(G190="(3) 未進行儀器校正或未進行紀錄彙整者",3,"0"))),"")</f>
        <v>0</v>
      </c>
      <c r="I190" s="9"/>
      <c r="J190" s="8">
        <f>IF(I190="1 自廠發展係數/質量平衡所得係數",1,IF(I190="2 同製程/設備經驗係數",1,IF(I190="3 製造廠提供係數",2,IF(I190="4 區域排放係數",2,IF(I190="5 國家排放係數",3,IF(I190="6 國際排放係數",3,""))))))</f>
        <v>0</v>
      </c>
      <c r="K190" s="8">
        <f>IF(OR(F190="", H190="", J190=""), "系統未選擇", F190*H190*J190)</f>
        <v>0</v>
      </c>
      <c r="L190" s="8">
        <f>IF('3-定量盤查'!AD189&lt;&gt;"",ROUND('3-定量盤查'!AD189,4),"")</f>
        <v>0</v>
      </c>
      <c r="M190" s="8">
        <f>IF(K190="系統未選擇","系統未選擇",IF(K190&lt;10,"1",IF(19&gt;K190,"2",IF(K190&gt;=27,"3","-"))))</f>
        <v>0</v>
      </c>
      <c r="N190" s="8">
        <f>IF(K190="系統未選擇","系統未選擇",IF(L190="","",ROUND(K190*L190,2)))</f>
        <v>0</v>
      </c>
    </row>
    <row r="191" spans="2:14">
      <c r="B191" s="8">
        <f>IF('2-定性盤查'!A191&lt;&gt;"",'2-定性盤查'!A191,"")</f>
        <v>0</v>
      </c>
      <c r="C191" s="8">
        <f>IF('2-定性盤查'!C191&lt;&gt;"",'2-定性盤查'!C191,"")</f>
        <v>0</v>
      </c>
      <c r="D191" s="8">
        <f>IF('2-定性盤查'!D191&lt;&gt;"",'2-定性盤查'!D191,"")</f>
        <v>0</v>
      </c>
      <c r="E191" s="9"/>
      <c r="F191" s="8">
        <f>IF(E191&lt;&gt;"",IF(E191="連續量測",1,IF(E191="定期(間歇)量測",2,IF(E191="財務會計推估",3,IF(E191="自行評估",3,"0")))),"")</f>
        <v>0</v>
      </c>
      <c r="G191" s="9"/>
      <c r="H191" s="8">
        <f>IF(G191&lt;&gt;"",IF(G191="(1) 有進行外部校正或有多組數據茲佐證者",1,IF(G191="(2) 有進行內部校正或經過會計簽證等証明者",2,IF(G191="(3) 未進行儀器校正或未進行紀錄彙整者",3,"0"))),"")</f>
        <v>0</v>
      </c>
      <c r="I191" s="9"/>
      <c r="J191" s="8">
        <f>IF(I191="1 自廠發展係數/質量平衡所得係數",1,IF(I191="2 同製程/設備經驗係數",1,IF(I191="3 製造廠提供係數",2,IF(I191="4 區域排放係數",2,IF(I191="5 國家排放係數",3,IF(I191="6 國際排放係數",3,""))))))</f>
        <v>0</v>
      </c>
      <c r="K191" s="8">
        <f>IF(OR(F191="", H191="", J191=""), "系統未選擇", F191*H191*J191)</f>
        <v>0</v>
      </c>
      <c r="L191" s="8">
        <f>IF('3-定量盤查'!AD190&lt;&gt;"",ROUND('3-定量盤查'!AD190,4),"")</f>
        <v>0</v>
      </c>
      <c r="M191" s="8">
        <f>IF(K191="系統未選擇","系統未選擇",IF(K191&lt;10,"1",IF(19&gt;K191,"2",IF(K191&gt;=27,"3","-"))))</f>
        <v>0</v>
      </c>
      <c r="N191" s="8">
        <f>IF(K191="系統未選擇","系統未選擇",IF(L191="","",ROUND(K191*L191,2)))</f>
        <v>0</v>
      </c>
    </row>
    <row r="192" spans="2:14">
      <c r="B192" s="8">
        <f>IF('2-定性盤查'!A192&lt;&gt;"",'2-定性盤查'!A192,"")</f>
        <v>0</v>
      </c>
      <c r="C192" s="8">
        <f>IF('2-定性盤查'!C192&lt;&gt;"",'2-定性盤查'!C192,"")</f>
        <v>0</v>
      </c>
      <c r="D192" s="8">
        <f>IF('2-定性盤查'!D192&lt;&gt;"",'2-定性盤查'!D192,"")</f>
        <v>0</v>
      </c>
      <c r="E192" s="9"/>
      <c r="F192" s="8">
        <f>IF(E192&lt;&gt;"",IF(E192="連續量測",1,IF(E192="定期(間歇)量測",2,IF(E192="財務會計推估",3,IF(E192="自行評估",3,"0")))),"")</f>
        <v>0</v>
      </c>
      <c r="G192" s="9"/>
      <c r="H192" s="8">
        <f>IF(G192&lt;&gt;"",IF(G192="(1) 有進行外部校正或有多組數據茲佐證者",1,IF(G192="(2) 有進行內部校正或經過會計簽證等証明者",2,IF(G192="(3) 未進行儀器校正或未進行紀錄彙整者",3,"0"))),"")</f>
        <v>0</v>
      </c>
      <c r="I192" s="9"/>
      <c r="J192" s="8">
        <f>IF(I192="1 自廠發展係數/質量平衡所得係數",1,IF(I192="2 同製程/設備經驗係數",1,IF(I192="3 製造廠提供係數",2,IF(I192="4 區域排放係數",2,IF(I192="5 國家排放係數",3,IF(I192="6 國際排放係數",3,""))))))</f>
        <v>0</v>
      </c>
      <c r="K192" s="8">
        <f>IF(OR(F192="", H192="", J192=""), "系統未選擇", F192*H192*J192)</f>
        <v>0</v>
      </c>
      <c r="L192" s="8">
        <f>IF('3-定量盤查'!AD191&lt;&gt;"",ROUND('3-定量盤查'!AD191,4),"")</f>
        <v>0</v>
      </c>
      <c r="M192" s="8">
        <f>IF(K192="系統未選擇","系統未選擇",IF(K192&lt;10,"1",IF(19&gt;K192,"2",IF(K192&gt;=27,"3","-"))))</f>
        <v>0</v>
      </c>
      <c r="N192" s="8">
        <f>IF(K192="系統未選擇","系統未選擇",IF(L192="","",ROUND(K192*L192,2)))</f>
        <v>0</v>
      </c>
    </row>
    <row r="193" spans="2:14">
      <c r="B193" s="8">
        <f>IF('2-定性盤查'!A193&lt;&gt;"",'2-定性盤查'!A193,"")</f>
        <v>0</v>
      </c>
      <c r="C193" s="8">
        <f>IF('2-定性盤查'!C193&lt;&gt;"",'2-定性盤查'!C193,"")</f>
        <v>0</v>
      </c>
      <c r="D193" s="8">
        <f>IF('2-定性盤查'!D193&lt;&gt;"",'2-定性盤查'!D193,"")</f>
        <v>0</v>
      </c>
      <c r="E193" s="9"/>
      <c r="F193" s="8">
        <f>IF(E193&lt;&gt;"",IF(E193="連續量測",1,IF(E193="定期(間歇)量測",2,IF(E193="財務會計推估",3,IF(E193="自行評估",3,"0")))),"")</f>
        <v>0</v>
      </c>
      <c r="G193" s="9"/>
      <c r="H193" s="8">
        <f>IF(G193&lt;&gt;"",IF(G193="(1) 有進行外部校正或有多組數據茲佐證者",1,IF(G193="(2) 有進行內部校正或經過會計簽證等証明者",2,IF(G193="(3) 未進行儀器校正或未進行紀錄彙整者",3,"0"))),"")</f>
        <v>0</v>
      </c>
      <c r="I193" s="9"/>
      <c r="J193" s="8">
        <f>IF(I193="1 自廠發展係數/質量平衡所得係數",1,IF(I193="2 同製程/設備經驗係數",1,IF(I193="3 製造廠提供係數",2,IF(I193="4 區域排放係數",2,IF(I193="5 國家排放係數",3,IF(I193="6 國際排放係數",3,""))))))</f>
        <v>0</v>
      </c>
      <c r="K193" s="8">
        <f>IF(OR(F193="", H193="", J193=""), "系統未選擇", F193*H193*J193)</f>
        <v>0</v>
      </c>
      <c r="L193" s="8">
        <f>IF('3-定量盤查'!AD192&lt;&gt;"",ROUND('3-定量盤查'!AD192,4),"")</f>
        <v>0</v>
      </c>
      <c r="M193" s="8">
        <f>IF(K193="系統未選擇","系統未選擇",IF(K193&lt;10,"1",IF(19&gt;K193,"2",IF(K193&gt;=27,"3","-"))))</f>
        <v>0</v>
      </c>
      <c r="N193" s="8">
        <f>IF(K193="系統未選擇","系統未選擇",IF(L193="","",ROUND(K193*L193,2)))</f>
        <v>0</v>
      </c>
    </row>
    <row r="194" spans="2:14">
      <c r="B194" s="8">
        <f>IF('2-定性盤查'!A194&lt;&gt;"",'2-定性盤查'!A194,"")</f>
        <v>0</v>
      </c>
      <c r="C194" s="8">
        <f>IF('2-定性盤查'!C194&lt;&gt;"",'2-定性盤查'!C194,"")</f>
        <v>0</v>
      </c>
      <c r="D194" s="8">
        <f>IF('2-定性盤查'!D194&lt;&gt;"",'2-定性盤查'!D194,"")</f>
        <v>0</v>
      </c>
      <c r="E194" s="9"/>
      <c r="F194" s="8">
        <f>IF(E194&lt;&gt;"",IF(E194="連續量測",1,IF(E194="定期(間歇)量測",2,IF(E194="財務會計推估",3,IF(E194="自行評估",3,"0")))),"")</f>
        <v>0</v>
      </c>
      <c r="G194" s="9"/>
      <c r="H194" s="8">
        <f>IF(G194&lt;&gt;"",IF(G194="(1) 有進行外部校正或有多組數據茲佐證者",1,IF(G194="(2) 有進行內部校正或經過會計簽證等証明者",2,IF(G194="(3) 未進行儀器校正或未進行紀錄彙整者",3,"0"))),"")</f>
        <v>0</v>
      </c>
      <c r="I194" s="9"/>
      <c r="J194" s="8">
        <f>IF(I194="1 自廠發展係數/質量平衡所得係數",1,IF(I194="2 同製程/設備經驗係數",1,IF(I194="3 製造廠提供係數",2,IF(I194="4 區域排放係數",2,IF(I194="5 國家排放係數",3,IF(I194="6 國際排放係數",3,""))))))</f>
        <v>0</v>
      </c>
      <c r="K194" s="8">
        <f>IF(OR(F194="", H194="", J194=""), "系統未選擇", F194*H194*J194)</f>
        <v>0</v>
      </c>
      <c r="L194" s="8">
        <f>IF('3-定量盤查'!AD193&lt;&gt;"",ROUND('3-定量盤查'!AD193,4),"")</f>
        <v>0</v>
      </c>
      <c r="M194" s="8">
        <f>IF(K194="系統未選擇","系統未選擇",IF(K194&lt;10,"1",IF(19&gt;K194,"2",IF(K194&gt;=27,"3","-"))))</f>
        <v>0</v>
      </c>
      <c r="N194" s="8">
        <f>IF(K194="系統未選擇","系統未選擇",IF(L194="","",ROUND(K194*L194,2)))</f>
        <v>0</v>
      </c>
    </row>
    <row r="195" spans="2:14">
      <c r="B195" s="8">
        <f>IF('2-定性盤查'!A195&lt;&gt;"",'2-定性盤查'!A195,"")</f>
        <v>0</v>
      </c>
      <c r="C195" s="8">
        <f>IF('2-定性盤查'!C195&lt;&gt;"",'2-定性盤查'!C195,"")</f>
        <v>0</v>
      </c>
      <c r="D195" s="8">
        <f>IF('2-定性盤查'!D195&lt;&gt;"",'2-定性盤查'!D195,"")</f>
        <v>0</v>
      </c>
      <c r="E195" s="9"/>
      <c r="F195" s="8">
        <f>IF(E195&lt;&gt;"",IF(E195="連續量測",1,IF(E195="定期(間歇)量測",2,IF(E195="財務會計推估",3,IF(E195="自行評估",3,"0")))),"")</f>
        <v>0</v>
      </c>
      <c r="G195" s="9"/>
      <c r="H195" s="8">
        <f>IF(G195&lt;&gt;"",IF(G195="(1) 有進行外部校正或有多組數據茲佐證者",1,IF(G195="(2) 有進行內部校正或經過會計簽證等証明者",2,IF(G195="(3) 未進行儀器校正或未進行紀錄彙整者",3,"0"))),"")</f>
        <v>0</v>
      </c>
      <c r="I195" s="9"/>
      <c r="J195" s="8">
        <f>IF(I195="1 自廠發展係數/質量平衡所得係數",1,IF(I195="2 同製程/設備經驗係數",1,IF(I195="3 製造廠提供係數",2,IF(I195="4 區域排放係數",2,IF(I195="5 國家排放係數",3,IF(I195="6 國際排放係數",3,""))))))</f>
        <v>0</v>
      </c>
      <c r="K195" s="8">
        <f>IF(OR(F195="", H195="", J195=""), "系統未選擇", F195*H195*J195)</f>
        <v>0</v>
      </c>
      <c r="L195" s="8">
        <f>IF('3-定量盤查'!AD194&lt;&gt;"",ROUND('3-定量盤查'!AD194,4),"")</f>
        <v>0</v>
      </c>
      <c r="M195" s="8">
        <f>IF(K195="系統未選擇","系統未選擇",IF(K195&lt;10,"1",IF(19&gt;K195,"2",IF(K195&gt;=27,"3","-"))))</f>
        <v>0</v>
      </c>
      <c r="N195" s="8">
        <f>IF(K195="系統未選擇","系統未選擇",IF(L195="","",ROUND(K195*L195,2)))</f>
        <v>0</v>
      </c>
    </row>
  </sheetData>
  <mergeCells count="6">
    <mergeCell ref="B2:B3"/>
    <mergeCell ref="C2:C3"/>
    <mergeCell ref="D2:D3"/>
    <mergeCell ref="E2:H2"/>
    <mergeCell ref="I2:J2"/>
    <mergeCell ref="K2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I196"/>
  <sheetViews>
    <sheetView workbookViewId="0"/>
  </sheetViews>
  <sheetFormatPr defaultRowHeight="15"/>
  <cols>
    <col min="1" max="1" width="9.7109375" customWidth="1"/>
    <col min="2" max="2" width="9" customWidth="1"/>
    <col min="3" max="3" width="21.140625" customWidth="1"/>
    <col min="4" max="4" width="13.85546875" customWidth="1"/>
    <col min="5" max="5" width="11.7109375" customWidth="1"/>
    <col min="6" max="6" width="11.140625" customWidth="1"/>
    <col min="7" max="7" width="14.5703125" customWidth="1"/>
    <col min="8" max="8" width="11.5703125" customWidth="1"/>
    <col min="9" max="9" width="12.5703125" customWidth="1"/>
    <col min="10" max="10" width="10.140625" customWidth="1"/>
    <col min="11" max="11" width="11.140625" customWidth="1"/>
    <col min="12" max="12" width="14.7109375" customWidth="1"/>
    <col min="13" max="13" width="14.140625" customWidth="1"/>
    <col min="14" max="14" width="14.42578125" customWidth="1"/>
    <col min="15" max="15" width="11.140625" customWidth="1"/>
    <col min="16" max="16" width="11.85546875" customWidth="1"/>
    <col min="17" max="17" width="13.85546875" customWidth="1"/>
    <col min="18" max="18" width="13.7109375" customWidth="1"/>
    <col min="19" max="19" width="14.5703125" customWidth="1"/>
    <col min="20" max="20" width="15.28515625" customWidth="1"/>
    <col min="21" max="21" width="14.85546875" customWidth="1"/>
    <col min="22" max="22" width="9.7109375" customWidth="1"/>
    <col min="23" max="23" width="13.28515625" customWidth="1"/>
    <col min="24" max="24" width="15.28515625" customWidth="1"/>
    <col min="25" max="25" width="14.28515625" customWidth="1"/>
    <col min="26" max="26" width="14.42578125" customWidth="1"/>
    <col min="27" max="29" width="13.7109375" customWidth="1"/>
    <col min="31" max="35" width="0" hidden="1" customWidth="1"/>
  </cols>
  <sheetData>
    <row r="2" spans="2:35">
      <c r="B2" s="7" t="s">
        <v>19</v>
      </c>
      <c r="C2" s="7" t="s">
        <v>550</v>
      </c>
      <c r="D2" s="7" t="s">
        <v>22</v>
      </c>
      <c r="E2" s="7" t="s">
        <v>564</v>
      </c>
      <c r="F2" s="7"/>
      <c r="G2" s="7"/>
      <c r="H2" s="7" t="s">
        <v>565</v>
      </c>
      <c r="I2" s="7"/>
      <c r="J2" s="7"/>
      <c r="K2" s="7"/>
      <c r="L2" s="7"/>
      <c r="M2" s="7"/>
      <c r="N2" s="7"/>
      <c r="O2" s="7" t="s">
        <v>566</v>
      </c>
      <c r="P2" s="7"/>
      <c r="Q2" s="7"/>
      <c r="R2" s="7"/>
      <c r="S2" s="7"/>
      <c r="T2" s="7"/>
      <c r="U2" s="7"/>
      <c r="V2" s="7" t="s">
        <v>567</v>
      </c>
      <c r="W2" s="7"/>
      <c r="X2" s="7"/>
      <c r="Y2" s="7"/>
      <c r="Z2" s="7"/>
      <c r="AA2" s="7"/>
      <c r="AB2" s="7"/>
      <c r="AC2" s="7" t="s">
        <v>568</v>
      </c>
      <c r="AD2" s="7"/>
      <c r="AE2" s="10" t="s">
        <v>575</v>
      </c>
      <c r="AF2" s="10"/>
      <c r="AG2" s="10"/>
      <c r="AH2" s="10"/>
      <c r="AI2" s="10"/>
    </row>
    <row r="3" spans="2:35">
      <c r="B3" s="7"/>
      <c r="C3" s="7"/>
      <c r="D3" s="7"/>
      <c r="E3" s="7" t="s">
        <v>569</v>
      </c>
      <c r="F3" s="7" t="s">
        <v>570</v>
      </c>
      <c r="G3" s="7" t="s">
        <v>571</v>
      </c>
      <c r="H3" s="7" t="s">
        <v>545</v>
      </c>
      <c r="I3" s="7" t="s">
        <v>572</v>
      </c>
      <c r="J3" s="7" t="s">
        <v>569</v>
      </c>
      <c r="K3" s="7" t="s">
        <v>570</v>
      </c>
      <c r="L3" s="7" t="s">
        <v>573</v>
      </c>
      <c r="M3" s="7" t="s">
        <v>574</v>
      </c>
      <c r="N3" s="7"/>
      <c r="O3" s="7" t="s">
        <v>545</v>
      </c>
      <c r="P3" s="7" t="s">
        <v>572</v>
      </c>
      <c r="Q3" s="7" t="s">
        <v>569</v>
      </c>
      <c r="R3" s="7" t="s">
        <v>570</v>
      </c>
      <c r="S3" s="7" t="s">
        <v>573</v>
      </c>
      <c r="T3" s="7" t="s">
        <v>574</v>
      </c>
      <c r="U3" s="7"/>
      <c r="V3" s="7" t="s">
        <v>545</v>
      </c>
      <c r="W3" s="7" t="s">
        <v>572</v>
      </c>
      <c r="X3" s="7" t="s">
        <v>569</v>
      </c>
      <c r="Y3" s="7" t="s">
        <v>570</v>
      </c>
      <c r="Z3" s="7" t="s">
        <v>573</v>
      </c>
      <c r="AA3" s="7" t="s">
        <v>574</v>
      </c>
      <c r="AB3" s="7"/>
      <c r="AC3" s="7"/>
      <c r="AD3" s="7"/>
      <c r="AG3" s="10" t="s">
        <v>576</v>
      </c>
      <c r="AH3" s="10" t="s">
        <v>577</v>
      </c>
      <c r="AI3" s="10" t="s">
        <v>578</v>
      </c>
    </row>
    <row r="4" spans="2:3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 t="s">
        <v>569</v>
      </c>
      <c r="N4" s="7" t="s">
        <v>570</v>
      </c>
      <c r="O4" s="7"/>
      <c r="P4" s="7"/>
      <c r="Q4" s="7"/>
      <c r="R4" s="7"/>
      <c r="S4" s="7"/>
      <c r="T4" s="7" t="s">
        <v>569</v>
      </c>
      <c r="U4" s="7" t="s">
        <v>570</v>
      </c>
      <c r="V4" s="7"/>
      <c r="W4" s="7"/>
      <c r="X4" s="7"/>
      <c r="Y4" s="7"/>
      <c r="Z4" s="7"/>
      <c r="AA4" s="7" t="s">
        <v>569</v>
      </c>
      <c r="AB4" s="7" t="s">
        <v>570</v>
      </c>
      <c r="AC4" s="7" t="s">
        <v>569</v>
      </c>
      <c r="AD4" s="7" t="s">
        <v>570</v>
      </c>
    </row>
    <row r="5" spans="2:35">
      <c r="B5">
        <v>1</v>
      </c>
      <c r="C5" t="s">
        <v>37</v>
      </c>
      <c r="D5" t="s">
        <v>38</v>
      </c>
      <c r="H5">
        <f>IF('3-定量盤查'!J3&lt;&gt;"",'3-定量盤查'!J3,"")</f>
        <v>0</v>
      </c>
      <c r="I5">
        <f>IF(E5&lt;&gt;"",IF(J5&lt;&gt;"",IF('3-定量盤查'!O3&lt;&gt;"",'3-定量盤查'!O3,0),""),"")</f>
        <v>0</v>
      </c>
      <c r="M5">
        <f>ROUND(IF($E5="",IF(J5="",0,0),IF(I5="",0,($E5^2+J5^2)^0.5)),5)</f>
        <v>0</v>
      </c>
      <c r="N5">
        <f>ROUND(IF($F5="",IF(K5="",0,0),IF(K5="",0,($F5^2+K5^2)^0.5)),5)</f>
        <v>0</v>
      </c>
      <c r="O5">
        <f>IF('3-定量盤查'!P3&lt;&gt;"",'3-定量盤查'!P3,"")</f>
        <v>0</v>
      </c>
      <c r="T5">
        <f>ROUND(IF($E5="",IF(Q5="",0,0),IF(Q5="",0,($E5^2+Q5^2)^0.5)),5)</f>
        <v>0</v>
      </c>
      <c r="U5">
        <f>ROUND(IF($F5="",IF(R5="",0,0),IF(R5="",0,($F5^2+R5^2)^0.5)),5)</f>
        <v>0</v>
      </c>
      <c r="V5">
        <f>IF('3-定量盤查'!V3&lt;&gt;"",'3-定量盤查'!V3,"")</f>
        <v>0</v>
      </c>
      <c r="AA5">
        <f>ROUND(IF($E5="",IF(X5="",0,0),IF(X5="",0,($E5^2+X5^2)^0.5)),5)</f>
        <v>0</v>
      </c>
      <c r="AB5">
        <f>ROUND(IF($F5="",IF(Y5="",0,0),IF(Y5="",0,($F5^2+Y5^2)^0.5)),5)</f>
        <v>0</v>
      </c>
      <c r="AC5">
        <f>IF(SUM($I5,$P5),IF($I5&lt;&gt;"",IF($P5&lt;&gt;"",IF($W5&lt;&gt;"",(($I5*M5)^2+($P5*T5)^2+($W5*AA5)^2)^0.5/SUM($I5,$P5,$W5),(($I5*M5)^2+($P5*T5)^2)^0.5/SUM($I5,$P5)),M5),""),0)</f>
        <v>0</v>
      </c>
      <c r="AD5">
        <f>IF(SUM($I5,$P5),IF($I5&lt;&gt;"",IF($P5&lt;&gt;"",IF($W5&lt;&gt;"",(($I5*N5)^2+($P5*U5)^2+($W5*AB5)^2)^0.5/SUM($I5,$P5,$W5),(($I5*N5)^2+($P5*U5)^2)^0.5/SUM($I5,$P5)),N5),""),0)</f>
        <v>0</v>
      </c>
      <c r="AE5" s="10">
        <f>IF(AC5&lt;&gt;"",(AC5*SUM($I5,$P5,$W5))^2,"")</f>
        <v>0</v>
      </c>
      <c r="AF5" s="10">
        <f>IF(AD5&lt;&gt;"",(AD5*SUM($I5,$P5,$W5))^2,"")</f>
        <v>0</v>
      </c>
      <c r="AG5" s="10">
        <f>IFERROR(ABS(I5),"")</f>
        <v>0</v>
      </c>
      <c r="AH5" s="10">
        <f>IFERROR(ABS(P5),"")</f>
        <v>0</v>
      </c>
      <c r="AI5" s="10">
        <f>IFERROR(ABS(W5),"")</f>
        <v>0</v>
      </c>
    </row>
    <row r="6" spans="2:35">
      <c r="B6">
        <v>2</v>
      </c>
      <c r="C6" t="s">
        <v>43</v>
      </c>
      <c r="D6" t="s">
        <v>44</v>
      </c>
      <c r="H6">
        <f>IF('3-定量盤查'!J4&lt;&gt;"",'3-定量盤查'!J4,"")</f>
        <v>0</v>
      </c>
      <c r="I6">
        <f>IF(E6&lt;&gt;"",IF(J6&lt;&gt;"",IF('3-定量盤查'!O4&lt;&gt;"",'3-定量盤查'!O4,0),""),"")</f>
        <v>0</v>
      </c>
      <c r="M6">
        <f>ROUND(IF($E6="",IF(J6="",0,0),IF(I6="",0,($E6^2+J6^2)^0.5)),5)</f>
        <v>0</v>
      </c>
      <c r="N6">
        <f>ROUND(IF($F6="",IF(K6="",0,0),IF(K6="",0,($F6^2+K6^2)^0.5)),5)</f>
        <v>0</v>
      </c>
      <c r="O6">
        <f>IF('3-定量盤查'!P4&lt;&gt;"",'3-定量盤查'!P4,"")</f>
        <v>0</v>
      </c>
      <c r="T6">
        <f>ROUND(IF($E6="",IF(Q6="",0,0),IF(Q6="",0,($E6^2+Q6^2)^0.5)),5)</f>
        <v>0</v>
      </c>
      <c r="U6">
        <f>ROUND(IF($F6="",IF(R6="",0,0),IF(R6="",0,($F6^2+R6^2)^0.5)),5)</f>
        <v>0</v>
      </c>
      <c r="V6">
        <f>IF('3-定量盤查'!V4&lt;&gt;"",'3-定量盤查'!V4,"")</f>
        <v>0</v>
      </c>
      <c r="AA6">
        <f>ROUND(IF($E6="",IF(X6="",0,0),IF(X6="",0,($E6^2+X6^2)^0.5)),5)</f>
        <v>0</v>
      </c>
      <c r="AB6">
        <f>ROUND(IF($F6="",IF(Y6="",0,0),IF(Y6="",0,($F6^2+Y6^2)^0.5)),5)</f>
        <v>0</v>
      </c>
      <c r="AC6">
        <f>IF(SUM($I6,$P6),IF($I6&lt;&gt;"",IF($P6&lt;&gt;"",IF($W6&lt;&gt;"",(($I6*M6)^2+($P6*T6)^2+($W6*AA6)^2)^0.5/SUM($I6,$P6,$W6),(($I6*M6)^2+($P6*T6)^2)^0.5/SUM($I6,$P6)),M6),""),0)</f>
        <v>0</v>
      </c>
      <c r="AD6">
        <f>IF(SUM($I6,$P6),IF($I6&lt;&gt;"",IF($P6&lt;&gt;"",IF($W6&lt;&gt;"",(($I6*N6)^2+($P6*U6)^2+($W6*AB6)^2)^0.5/SUM($I6,$P6,$W6),(($I6*N6)^2+($P6*U6)^2)^0.5/SUM($I6,$P6)),N6),""),0)</f>
        <v>0</v>
      </c>
      <c r="AE6" s="10">
        <f>IF(AC6&lt;&gt;"",(AC6*SUM($I6,$P6,$W6))^2,"")</f>
        <v>0</v>
      </c>
      <c r="AF6" s="10">
        <f>IF(AD6&lt;&gt;"",(AD6*SUM($I6,$P6,$W6))^2,"")</f>
        <v>0</v>
      </c>
      <c r="AG6" s="10">
        <f>IFERROR(ABS(I6),"")</f>
        <v>0</v>
      </c>
      <c r="AH6" s="10">
        <f>IFERROR(ABS(P6),"")</f>
        <v>0</v>
      </c>
      <c r="AI6" s="10">
        <f>IFERROR(ABS(W6),"")</f>
        <v>0</v>
      </c>
    </row>
    <row r="7" spans="2:35">
      <c r="B7">
        <v>3</v>
      </c>
      <c r="C7" t="s">
        <v>45</v>
      </c>
      <c r="D7" t="s">
        <v>46</v>
      </c>
      <c r="H7">
        <f>IF('3-定量盤查'!J5&lt;&gt;"",'3-定量盤查'!J5,"")</f>
        <v>0</v>
      </c>
      <c r="I7">
        <f>IF(E7&lt;&gt;"",IF(J7&lt;&gt;"",IF('3-定量盤查'!O5&lt;&gt;"",'3-定量盤查'!O5,0),""),"")</f>
        <v>0</v>
      </c>
      <c r="M7">
        <f>ROUND(IF($E7="",IF(J7="",0,0),IF(I7="",0,($E7^2+J7^2)^0.5)),5)</f>
        <v>0</v>
      </c>
      <c r="N7">
        <f>ROUND(IF($F7="",IF(K7="",0,0),IF(K7="",0,($F7^2+K7^2)^0.5)),5)</f>
        <v>0</v>
      </c>
      <c r="O7">
        <f>IF('3-定量盤查'!P5&lt;&gt;"",'3-定量盤查'!P5,"")</f>
        <v>0</v>
      </c>
      <c r="T7">
        <f>ROUND(IF($E7="",IF(Q7="",0,0),IF(Q7="",0,($E7^2+Q7^2)^0.5)),5)</f>
        <v>0</v>
      </c>
      <c r="U7">
        <f>ROUND(IF($F7="",IF(R7="",0,0),IF(R7="",0,($F7^2+R7^2)^0.5)),5)</f>
        <v>0</v>
      </c>
      <c r="V7">
        <f>IF('3-定量盤查'!V5&lt;&gt;"",'3-定量盤查'!V5,"")</f>
        <v>0</v>
      </c>
      <c r="AA7">
        <f>ROUND(IF($E7="",IF(X7="",0,0),IF(X7="",0,($E7^2+X7^2)^0.5)),5)</f>
        <v>0</v>
      </c>
      <c r="AB7">
        <f>ROUND(IF($F7="",IF(Y7="",0,0),IF(Y7="",0,($F7^2+Y7^2)^0.5)),5)</f>
        <v>0</v>
      </c>
      <c r="AC7">
        <f>IF(SUM($I7,$P7),IF($I7&lt;&gt;"",IF($P7&lt;&gt;"",IF($W7&lt;&gt;"",(($I7*M7)^2+($P7*T7)^2+($W7*AA7)^2)^0.5/SUM($I7,$P7,$W7),(($I7*M7)^2+($P7*T7)^2)^0.5/SUM($I7,$P7)),M7),""),0)</f>
        <v>0</v>
      </c>
      <c r="AD7">
        <f>IF(SUM($I7,$P7),IF($I7&lt;&gt;"",IF($P7&lt;&gt;"",IF($W7&lt;&gt;"",(($I7*N7)^2+($P7*U7)^2+($W7*AB7)^2)^0.5/SUM($I7,$P7,$W7),(($I7*N7)^2+($P7*U7)^2)^0.5/SUM($I7,$P7)),N7),""),0)</f>
        <v>0</v>
      </c>
      <c r="AE7" s="10">
        <f>IF(AC7&lt;&gt;"",(AC7*SUM($I7,$P7,$W7))^2,"")</f>
        <v>0</v>
      </c>
      <c r="AF7" s="10">
        <f>IF(AD7&lt;&gt;"",(AD7*SUM($I7,$P7,$W7))^2,"")</f>
        <v>0</v>
      </c>
      <c r="AG7" s="10">
        <f>IFERROR(ABS(I7),"")</f>
        <v>0</v>
      </c>
      <c r="AH7" s="10">
        <f>IFERROR(ABS(P7),"")</f>
        <v>0</v>
      </c>
      <c r="AI7" s="10">
        <f>IFERROR(ABS(W7),"")</f>
        <v>0</v>
      </c>
    </row>
    <row r="8" spans="2:35">
      <c r="B8">
        <v>4</v>
      </c>
      <c r="C8" t="s">
        <v>47</v>
      </c>
      <c r="D8" t="s">
        <v>48</v>
      </c>
      <c r="H8">
        <f>IF('3-定量盤查'!J6&lt;&gt;"",'3-定量盤查'!J6,"")</f>
        <v>0</v>
      </c>
      <c r="I8">
        <f>IF(E8&lt;&gt;"",IF(J8&lt;&gt;"",IF('3-定量盤查'!O6&lt;&gt;"",'3-定量盤查'!O6,0),""),"")</f>
        <v>0</v>
      </c>
      <c r="M8">
        <f>ROUND(IF($E8="",IF(J8="",0,0),IF(I8="",0,($E8^2+J8^2)^0.5)),5)</f>
        <v>0</v>
      </c>
      <c r="N8">
        <f>ROUND(IF($F8="",IF(K8="",0,0),IF(K8="",0,($F8^2+K8^2)^0.5)),5)</f>
        <v>0</v>
      </c>
      <c r="O8">
        <f>IF('3-定量盤查'!P6&lt;&gt;"",'3-定量盤查'!P6,"")</f>
        <v>0</v>
      </c>
      <c r="T8">
        <f>ROUND(IF($E8="",IF(Q8="",0,0),IF(Q8="",0,($E8^2+Q8^2)^0.5)),5)</f>
        <v>0</v>
      </c>
      <c r="U8">
        <f>ROUND(IF($F8="",IF(R8="",0,0),IF(R8="",0,($F8^2+R8^2)^0.5)),5)</f>
        <v>0</v>
      </c>
      <c r="V8">
        <f>IF('3-定量盤查'!V6&lt;&gt;"",'3-定量盤查'!V6,"")</f>
        <v>0</v>
      </c>
      <c r="AA8">
        <f>ROUND(IF($E8="",IF(X8="",0,0),IF(X8="",0,($E8^2+X8^2)^0.5)),5)</f>
        <v>0</v>
      </c>
      <c r="AB8">
        <f>ROUND(IF($F8="",IF(Y8="",0,0),IF(Y8="",0,($F8^2+Y8^2)^0.5)),5)</f>
        <v>0</v>
      </c>
      <c r="AC8">
        <f>IF(SUM($I8,$P8),IF($I8&lt;&gt;"",IF($P8&lt;&gt;"",IF($W8&lt;&gt;"",(($I8*M8)^2+($P8*T8)^2+($W8*AA8)^2)^0.5/SUM($I8,$P8,$W8),(($I8*M8)^2+($P8*T8)^2)^0.5/SUM($I8,$P8)),M8),""),0)</f>
        <v>0</v>
      </c>
      <c r="AD8">
        <f>IF(SUM($I8,$P8),IF($I8&lt;&gt;"",IF($P8&lt;&gt;"",IF($W8&lt;&gt;"",(($I8*N8)^2+($P8*U8)^2+($W8*AB8)^2)^0.5/SUM($I8,$P8,$W8),(($I8*N8)^2+($P8*U8)^2)^0.5/SUM($I8,$P8)),N8),""),0)</f>
        <v>0</v>
      </c>
      <c r="AE8" s="10">
        <f>IF(AC8&lt;&gt;"",(AC8*SUM($I8,$P8,$W8))^2,"")</f>
        <v>0</v>
      </c>
      <c r="AF8" s="10">
        <f>IF(AD8&lt;&gt;"",(AD8*SUM($I8,$P8,$W8))^2,"")</f>
        <v>0</v>
      </c>
      <c r="AG8" s="10">
        <f>IFERROR(ABS(I8),"")</f>
        <v>0</v>
      </c>
      <c r="AH8" s="10">
        <f>IFERROR(ABS(P8),"")</f>
        <v>0</v>
      </c>
      <c r="AI8" s="10">
        <f>IFERROR(ABS(W8),"")</f>
        <v>0</v>
      </c>
    </row>
    <row r="9" spans="2:35">
      <c r="B9">
        <v>5</v>
      </c>
      <c r="C9" t="s">
        <v>49</v>
      </c>
      <c r="D9" t="s">
        <v>50</v>
      </c>
      <c r="H9">
        <f>IF('3-定量盤查'!J7&lt;&gt;"",'3-定量盤查'!J7,"")</f>
        <v>0</v>
      </c>
      <c r="I9">
        <f>IF(E9&lt;&gt;"",IF(J9&lt;&gt;"",IF('3-定量盤查'!O7&lt;&gt;"",'3-定量盤查'!O7,0),""),"")</f>
        <v>0</v>
      </c>
      <c r="M9">
        <f>ROUND(IF($E9="",IF(J9="",0,0),IF(I9="",0,($E9^2+J9^2)^0.5)),5)</f>
        <v>0</v>
      </c>
      <c r="N9">
        <f>ROUND(IF($F9="",IF(K9="",0,0),IF(K9="",0,($F9^2+K9^2)^0.5)),5)</f>
        <v>0</v>
      </c>
      <c r="O9">
        <f>IF('3-定量盤查'!P7&lt;&gt;"",'3-定量盤查'!P7,"")</f>
        <v>0</v>
      </c>
      <c r="T9">
        <f>ROUND(IF($E9="",IF(Q9="",0,0),IF(Q9="",0,($E9^2+Q9^2)^0.5)),5)</f>
        <v>0</v>
      </c>
      <c r="U9">
        <f>ROUND(IF($F9="",IF(R9="",0,0),IF(R9="",0,($F9^2+R9^2)^0.5)),5)</f>
        <v>0</v>
      </c>
      <c r="V9">
        <f>IF('3-定量盤查'!V7&lt;&gt;"",'3-定量盤查'!V7,"")</f>
        <v>0</v>
      </c>
      <c r="AA9">
        <f>ROUND(IF($E9="",IF(X9="",0,0),IF(X9="",0,($E9^2+X9^2)^0.5)),5)</f>
        <v>0</v>
      </c>
      <c r="AB9">
        <f>ROUND(IF($F9="",IF(Y9="",0,0),IF(Y9="",0,($F9^2+Y9^2)^0.5)),5)</f>
        <v>0</v>
      </c>
      <c r="AC9">
        <f>IF(SUM($I9,$P9),IF($I9&lt;&gt;"",IF($P9&lt;&gt;"",IF($W9&lt;&gt;"",(($I9*M9)^2+($P9*T9)^2+($W9*AA9)^2)^0.5/SUM($I9,$P9,$W9),(($I9*M9)^2+($P9*T9)^2)^0.5/SUM($I9,$P9)),M9),""),0)</f>
        <v>0</v>
      </c>
      <c r="AD9">
        <f>IF(SUM($I9,$P9),IF($I9&lt;&gt;"",IF($P9&lt;&gt;"",IF($W9&lt;&gt;"",(($I9*N9)^2+($P9*U9)^2+($W9*AB9)^2)^0.5/SUM($I9,$P9,$W9),(($I9*N9)^2+($P9*U9)^2)^0.5/SUM($I9,$P9)),N9),""),0)</f>
        <v>0</v>
      </c>
      <c r="AE9" s="10">
        <f>IF(AC9&lt;&gt;"",(AC9*SUM($I9,$P9,$W9))^2,"")</f>
        <v>0</v>
      </c>
      <c r="AF9" s="10">
        <f>IF(AD9&lt;&gt;"",(AD9*SUM($I9,$P9,$W9))^2,"")</f>
        <v>0</v>
      </c>
      <c r="AG9" s="10">
        <f>IFERROR(ABS(I9),"")</f>
        <v>0</v>
      </c>
      <c r="AH9" s="10">
        <f>IFERROR(ABS(P9),"")</f>
        <v>0</v>
      </c>
      <c r="AI9" s="10">
        <f>IFERROR(ABS(W9),"")</f>
        <v>0</v>
      </c>
    </row>
    <row r="10" spans="2:35">
      <c r="B10">
        <v>6</v>
      </c>
      <c r="C10" t="s">
        <v>51</v>
      </c>
      <c r="D10" t="s">
        <v>52</v>
      </c>
      <c r="H10">
        <f>IF('3-定量盤查'!J8&lt;&gt;"",'3-定量盤查'!J8,"")</f>
        <v>0</v>
      </c>
      <c r="I10">
        <f>IF(E10&lt;&gt;"",IF(J10&lt;&gt;"",IF('3-定量盤查'!O8&lt;&gt;"",'3-定量盤查'!O8,0),""),"")</f>
        <v>0</v>
      </c>
      <c r="M10">
        <f>ROUND(IF($E10="",IF(J10="",0,0),IF(I10="",0,($E10^2+J10^2)^0.5)),5)</f>
        <v>0</v>
      </c>
      <c r="N10">
        <f>ROUND(IF($F10="",IF(K10="",0,0),IF(K10="",0,($F10^2+K10^2)^0.5)),5)</f>
        <v>0</v>
      </c>
      <c r="O10">
        <f>IF('3-定量盤查'!P8&lt;&gt;"",'3-定量盤查'!P8,"")</f>
        <v>0</v>
      </c>
      <c r="T10">
        <f>ROUND(IF($E10="",IF(Q10="",0,0),IF(Q10="",0,($E10^2+Q10^2)^0.5)),5)</f>
        <v>0</v>
      </c>
      <c r="U10">
        <f>ROUND(IF($F10="",IF(R10="",0,0),IF(R10="",0,($F10^2+R10^2)^0.5)),5)</f>
        <v>0</v>
      </c>
      <c r="V10">
        <f>IF('3-定量盤查'!V8&lt;&gt;"",'3-定量盤查'!V8,"")</f>
        <v>0</v>
      </c>
      <c r="AA10">
        <f>ROUND(IF($E10="",IF(X10="",0,0),IF(X10="",0,($E10^2+X10^2)^0.5)),5)</f>
        <v>0</v>
      </c>
      <c r="AB10">
        <f>ROUND(IF($F10="",IF(Y10="",0,0),IF(Y10="",0,($F10^2+Y10^2)^0.5)),5)</f>
        <v>0</v>
      </c>
      <c r="AC10">
        <f>IF(SUM($I10,$P10),IF($I10&lt;&gt;"",IF($P10&lt;&gt;"",IF($W10&lt;&gt;"",(($I10*M10)^2+($P10*T10)^2+($W10*AA10)^2)^0.5/SUM($I10,$P10,$W10),(($I10*M10)^2+($P10*T10)^2)^0.5/SUM($I10,$P10)),M10),""),0)</f>
        <v>0</v>
      </c>
      <c r="AD10">
        <f>IF(SUM($I10,$P10),IF($I10&lt;&gt;"",IF($P10&lt;&gt;"",IF($W10&lt;&gt;"",(($I10*N10)^2+($P10*U10)^2+($W10*AB10)^2)^0.5/SUM($I10,$P10,$W10),(($I10*N10)^2+($P10*U10)^2)^0.5/SUM($I10,$P10)),N10),""),0)</f>
        <v>0</v>
      </c>
      <c r="AE10" s="10">
        <f>IF(AC10&lt;&gt;"",(AC10*SUM($I10,$P10,$W10))^2,"")</f>
        <v>0</v>
      </c>
      <c r="AF10" s="10">
        <f>IF(AD10&lt;&gt;"",(AD10*SUM($I10,$P10,$W10))^2,"")</f>
        <v>0</v>
      </c>
      <c r="AG10" s="10">
        <f>IFERROR(ABS(I10),"")</f>
        <v>0</v>
      </c>
      <c r="AH10" s="10">
        <f>IFERROR(ABS(P10),"")</f>
        <v>0</v>
      </c>
      <c r="AI10" s="10">
        <f>IFERROR(ABS(W10),"")</f>
        <v>0</v>
      </c>
    </row>
    <row r="11" spans="2:35">
      <c r="B11">
        <v>7</v>
      </c>
      <c r="C11" t="s">
        <v>53</v>
      </c>
      <c r="D11" t="s">
        <v>54</v>
      </c>
      <c r="H11">
        <f>IF('3-定量盤查'!J9&lt;&gt;"",'3-定量盤查'!J9,"")</f>
        <v>0</v>
      </c>
      <c r="I11">
        <f>IF(E11&lt;&gt;"",IF(J11&lt;&gt;"",IF('3-定量盤查'!O9&lt;&gt;"",'3-定量盤查'!O9,0),""),"")</f>
        <v>0</v>
      </c>
      <c r="M11">
        <f>ROUND(IF($E11="",IF(J11="",0,0),IF(I11="",0,($E11^2+J11^2)^0.5)),5)</f>
        <v>0</v>
      </c>
      <c r="N11">
        <f>ROUND(IF($F11="",IF(K11="",0,0),IF(K11="",0,($F11^2+K11^2)^0.5)),5)</f>
        <v>0</v>
      </c>
      <c r="O11">
        <f>IF('3-定量盤查'!P9&lt;&gt;"",'3-定量盤查'!P9,"")</f>
        <v>0</v>
      </c>
      <c r="T11">
        <f>ROUND(IF($E11="",IF(Q11="",0,0),IF(Q11="",0,($E11^2+Q11^2)^0.5)),5)</f>
        <v>0</v>
      </c>
      <c r="U11">
        <f>ROUND(IF($F11="",IF(R11="",0,0),IF(R11="",0,($F11^2+R11^2)^0.5)),5)</f>
        <v>0</v>
      </c>
      <c r="V11">
        <f>IF('3-定量盤查'!V9&lt;&gt;"",'3-定量盤查'!V9,"")</f>
        <v>0</v>
      </c>
      <c r="AA11">
        <f>ROUND(IF($E11="",IF(X11="",0,0),IF(X11="",0,($E11^2+X11^2)^0.5)),5)</f>
        <v>0</v>
      </c>
      <c r="AB11">
        <f>ROUND(IF($F11="",IF(Y11="",0,0),IF(Y11="",0,($F11^2+Y11^2)^0.5)),5)</f>
        <v>0</v>
      </c>
      <c r="AC11">
        <f>IF(SUM($I11,$P11),IF($I11&lt;&gt;"",IF($P11&lt;&gt;"",IF($W11&lt;&gt;"",(($I11*M11)^2+($P11*T11)^2+($W11*AA11)^2)^0.5/SUM($I11,$P11,$W11),(($I11*M11)^2+($P11*T11)^2)^0.5/SUM($I11,$P11)),M11),""),0)</f>
        <v>0</v>
      </c>
      <c r="AD11">
        <f>IF(SUM($I11,$P11),IF($I11&lt;&gt;"",IF($P11&lt;&gt;"",IF($W11&lt;&gt;"",(($I11*N11)^2+($P11*U11)^2+($W11*AB11)^2)^0.5/SUM($I11,$P11,$W11),(($I11*N11)^2+($P11*U11)^2)^0.5/SUM($I11,$P11)),N11),""),0)</f>
        <v>0</v>
      </c>
      <c r="AE11" s="10">
        <f>IF(AC11&lt;&gt;"",(AC11*SUM($I11,$P11,$W11))^2,"")</f>
        <v>0</v>
      </c>
      <c r="AF11" s="10">
        <f>IF(AD11&lt;&gt;"",(AD11*SUM($I11,$P11,$W11))^2,"")</f>
        <v>0</v>
      </c>
      <c r="AG11" s="10">
        <f>IFERROR(ABS(I11),"")</f>
        <v>0</v>
      </c>
      <c r="AH11" s="10">
        <f>IFERROR(ABS(P11),"")</f>
        <v>0</v>
      </c>
      <c r="AI11" s="10">
        <f>IFERROR(ABS(W11),"")</f>
        <v>0</v>
      </c>
    </row>
    <row r="12" spans="2:35">
      <c r="B12">
        <v>8</v>
      </c>
      <c r="C12" t="s">
        <v>55</v>
      </c>
      <c r="D12" t="s">
        <v>48</v>
      </c>
      <c r="H12">
        <f>IF('3-定量盤查'!J10&lt;&gt;"",'3-定量盤查'!J10,"")</f>
        <v>0</v>
      </c>
      <c r="I12">
        <f>IF(E12&lt;&gt;"",IF(J12&lt;&gt;"",IF('3-定量盤查'!O10&lt;&gt;"",'3-定量盤查'!O10,0),""),"")</f>
        <v>0</v>
      </c>
      <c r="M12">
        <f>ROUND(IF($E12="",IF(J12="",0,0),IF(I12="",0,($E12^2+J12^2)^0.5)),5)</f>
        <v>0</v>
      </c>
      <c r="N12">
        <f>ROUND(IF($F12="",IF(K12="",0,0),IF(K12="",0,($F12^2+K12^2)^0.5)),5)</f>
        <v>0</v>
      </c>
      <c r="O12">
        <f>IF('3-定量盤查'!P10&lt;&gt;"",'3-定量盤查'!P10,"")</f>
        <v>0</v>
      </c>
      <c r="T12">
        <f>ROUND(IF($E12="",IF(Q12="",0,0),IF(Q12="",0,($E12^2+Q12^2)^0.5)),5)</f>
        <v>0</v>
      </c>
      <c r="U12">
        <f>ROUND(IF($F12="",IF(R12="",0,0),IF(R12="",0,($F12^2+R12^2)^0.5)),5)</f>
        <v>0</v>
      </c>
      <c r="V12">
        <f>IF('3-定量盤查'!V10&lt;&gt;"",'3-定量盤查'!V10,"")</f>
        <v>0</v>
      </c>
      <c r="AA12">
        <f>ROUND(IF($E12="",IF(X12="",0,0),IF(X12="",0,($E12^2+X12^2)^0.5)),5)</f>
        <v>0</v>
      </c>
      <c r="AB12">
        <f>ROUND(IF($F12="",IF(Y12="",0,0),IF(Y12="",0,($F12^2+Y12^2)^0.5)),5)</f>
        <v>0</v>
      </c>
      <c r="AC12">
        <f>IF(SUM($I12,$P12),IF($I12&lt;&gt;"",IF($P12&lt;&gt;"",IF($W12&lt;&gt;"",(($I12*M12)^2+($P12*T12)^2+($W12*AA12)^2)^0.5/SUM($I12,$P12,$W12),(($I12*M12)^2+($P12*T12)^2)^0.5/SUM($I12,$P12)),M12),""),0)</f>
        <v>0</v>
      </c>
      <c r="AD12">
        <f>IF(SUM($I12,$P12),IF($I12&lt;&gt;"",IF($P12&lt;&gt;"",IF($W12&lt;&gt;"",(($I12*N12)^2+($P12*U12)^2+($W12*AB12)^2)^0.5/SUM($I12,$P12,$W12),(($I12*N12)^2+($P12*U12)^2)^0.5/SUM($I12,$P12)),N12),""),0)</f>
        <v>0</v>
      </c>
      <c r="AE12" s="10">
        <f>IF(AC12&lt;&gt;"",(AC12*SUM($I12,$P12,$W12))^2,"")</f>
        <v>0</v>
      </c>
      <c r="AF12" s="10">
        <f>IF(AD12&lt;&gt;"",(AD12*SUM($I12,$P12,$W12))^2,"")</f>
        <v>0</v>
      </c>
      <c r="AG12" s="10">
        <f>IFERROR(ABS(I12),"")</f>
        <v>0</v>
      </c>
      <c r="AH12" s="10">
        <f>IFERROR(ABS(P12),"")</f>
        <v>0</v>
      </c>
      <c r="AI12" s="10">
        <f>IFERROR(ABS(W12),"")</f>
        <v>0</v>
      </c>
    </row>
    <row r="13" spans="2:35">
      <c r="B13">
        <v>9</v>
      </c>
      <c r="C13" t="s">
        <v>56</v>
      </c>
      <c r="D13" t="s">
        <v>48</v>
      </c>
      <c r="H13">
        <f>IF('3-定量盤查'!J11&lt;&gt;"",'3-定量盤查'!J11,"")</f>
        <v>0</v>
      </c>
      <c r="I13">
        <f>IF(E13&lt;&gt;"",IF(J13&lt;&gt;"",IF('3-定量盤查'!O11&lt;&gt;"",'3-定量盤查'!O11,0),""),"")</f>
        <v>0</v>
      </c>
      <c r="M13">
        <f>ROUND(IF($E13="",IF(J13="",0,0),IF(I13="",0,($E13^2+J13^2)^0.5)),5)</f>
        <v>0</v>
      </c>
      <c r="N13">
        <f>ROUND(IF($F13="",IF(K13="",0,0),IF(K13="",0,($F13^2+K13^2)^0.5)),5)</f>
        <v>0</v>
      </c>
      <c r="O13">
        <f>IF('3-定量盤查'!P11&lt;&gt;"",'3-定量盤查'!P11,"")</f>
        <v>0</v>
      </c>
      <c r="T13">
        <f>ROUND(IF($E13="",IF(Q13="",0,0),IF(Q13="",0,($E13^2+Q13^2)^0.5)),5)</f>
        <v>0</v>
      </c>
      <c r="U13">
        <f>ROUND(IF($F13="",IF(R13="",0,0),IF(R13="",0,($F13^2+R13^2)^0.5)),5)</f>
        <v>0</v>
      </c>
      <c r="V13">
        <f>IF('3-定量盤查'!V11&lt;&gt;"",'3-定量盤查'!V11,"")</f>
        <v>0</v>
      </c>
      <c r="AA13">
        <f>ROUND(IF($E13="",IF(X13="",0,0),IF(X13="",0,($E13^2+X13^2)^0.5)),5)</f>
        <v>0</v>
      </c>
      <c r="AB13">
        <f>ROUND(IF($F13="",IF(Y13="",0,0),IF(Y13="",0,($F13^2+Y13^2)^0.5)),5)</f>
        <v>0</v>
      </c>
      <c r="AC13">
        <f>IF(SUM($I13,$P13),IF($I13&lt;&gt;"",IF($P13&lt;&gt;"",IF($W13&lt;&gt;"",(($I13*M13)^2+($P13*T13)^2+($W13*AA13)^2)^0.5/SUM($I13,$P13,$W13),(($I13*M13)^2+($P13*T13)^2)^0.5/SUM($I13,$P13)),M13),""),0)</f>
        <v>0</v>
      </c>
      <c r="AD13">
        <f>IF(SUM($I13,$P13),IF($I13&lt;&gt;"",IF($P13&lt;&gt;"",IF($W13&lt;&gt;"",(($I13*N13)^2+($P13*U13)^2+($W13*AB13)^2)^0.5/SUM($I13,$P13,$W13),(($I13*N13)^2+($P13*U13)^2)^0.5/SUM($I13,$P13)),N13),""),0)</f>
        <v>0</v>
      </c>
      <c r="AE13" s="10">
        <f>IF(AC13&lt;&gt;"",(AC13*SUM($I13,$P13,$W13))^2,"")</f>
        <v>0</v>
      </c>
      <c r="AF13" s="10">
        <f>IF(AD13&lt;&gt;"",(AD13*SUM($I13,$P13,$W13))^2,"")</f>
        <v>0</v>
      </c>
      <c r="AG13" s="10">
        <f>IFERROR(ABS(I13),"")</f>
        <v>0</v>
      </c>
      <c r="AH13" s="10">
        <f>IFERROR(ABS(P13),"")</f>
        <v>0</v>
      </c>
      <c r="AI13" s="10">
        <f>IFERROR(ABS(W13),"")</f>
        <v>0</v>
      </c>
    </row>
    <row r="14" spans="2:35">
      <c r="B14">
        <v>10</v>
      </c>
      <c r="C14" t="s">
        <v>57</v>
      </c>
      <c r="D14" t="s">
        <v>58</v>
      </c>
      <c r="H14">
        <f>IF('3-定量盤查'!J12&lt;&gt;"",'3-定量盤查'!J12,"")</f>
        <v>0</v>
      </c>
      <c r="I14">
        <f>IF(E14&lt;&gt;"",IF(J14&lt;&gt;"",IF('3-定量盤查'!O12&lt;&gt;"",'3-定量盤查'!O12,0),""),"")</f>
        <v>0</v>
      </c>
      <c r="M14">
        <f>ROUND(IF($E14="",IF(J14="",0,0),IF(I14="",0,($E14^2+J14^2)^0.5)),5)</f>
        <v>0</v>
      </c>
      <c r="N14">
        <f>ROUND(IF($F14="",IF(K14="",0,0),IF(K14="",0,($F14^2+K14^2)^0.5)),5)</f>
        <v>0</v>
      </c>
      <c r="O14">
        <f>IF('3-定量盤查'!P12&lt;&gt;"",'3-定量盤查'!P12,"")</f>
        <v>0</v>
      </c>
      <c r="T14">
        <f>ROUND(IF($E14="",IF(Q14="",0,0),IF(Q14="",0,($E14^2+Q14^2)^0.5)),5)</f>
        <v>0</v>
      </c>
      <c r="U14">
        <f>ROUND(IF($F14="",IF(R14="",0,0),IF(R14="",0,($F14^2+R14^2)^0.5)),5)</f>
        <v>0</v>
      </c>
      <c r="V14">
        <f>IF('3-定量盤查'!V12&lt;&gt;"",'3-定量盤查'!V12,"")</f>
        <v>0</v>
      </c>
      <c r="AA14">
        <f>ROUND(IF($E14="",IF(X14="",0,0),IF(X14="",0,($E14^2+X14^2)^0.5)),5)</f>
        <v>0</v>
      </c>
      <c r="AB14">
        <f>ROUND(IF($F14="",IF(Y14="",0,0),IF(Y14="",0,($F14^2+Y14^2)^0.5)),5)</f>
        <v>0</v>
      </c>
      <c r="AC14">
        <f>IF(SUM($I14,$P14),IF($I14&lt;&gt;"",IF($P14&lt;&gt;"",IF($W14&lt;&gt;"",(($I14*M14)^2+($P14*T14)^2+($W14*AA14)^2)^0.5/SUM($I14,$P14,$W14),(($I14*M14)^2+($P14*T14)^2)^0.5/SUM($I14,$P14)),M14),""),0)</f>
        <v>0</v>
      </c>
      <c r="AD14">
        <f>IF(SUM($I14,$P14),IF($I14&lt;&gt;"",IF($P14&lt;&gt;"",IF($W14&lt;&gt;"",(($I14*N14)^2+($P14*U14)^2+($W14*AB14)^2)^0.5/SUM($I14,$P14,$W14),(($I14*N14)^2+($P14*U14)^2)^0.5/SUM($I14,$P14)),N14),""),0)</f>
        <v>0</v>
      </c>
      <c r="AE14" s="10">
        <f>IF(AC14&lt;&gt;"",(AC14*SUM($I14,$P14,$W14))^2,"")</f>
        <v>0</v>
      </c>
      <c r="AF14" s="10">
        <f>IF(AD14&lt;&gt;"",(AD14*SUM($I14,$P14,$W14))^2,"")</f>
        <v>0</v>
      </c>
      <c r="AG14" s="10">
        <f>IFERROR(ABS(I14),"")</f>
        <v>0</v>
      </c>
      <c r="AH14" s="10">
        <f>IFERROR(ABS(P14),"")</f>
        <v>0</v>
      </c>
      <c r="AI14" s="10">
        <f>IFERROR(ABS(W14),"")</f>
        <v>0</v>
      </c>
    </row>
    <row r="15" spans="2:35">
      <c r="B15">
        <v>11</v>
      </c>
      <c r="C15" t="s">
        <v>59</v>
      </c>
      <c r="D15" t="s">
        <v>60</v>
      </c>
      <c r="H15">
        <f>IF('3-定量盤查'!J13&lt;&gt;"",'3-定量盤查'!J13,"")</f>
        <v>0</v>
      </c>
      <c r="I15">
        <f>IF(E15&lt;&gt;"",IF(J15&lt;&gt;"",IF('3-定量盤查'!O13&lt;&gt;"",'3-定量盤查'!O13,0),""),"")</f>
        <v>0</v>
      </c>
      <c r="M15">
        <f>ROUND(IF($E15="",IF(J15="",0,0),IF(I15="",0,($E15^2+J15^2)^0.5)),5)</f>
        <v>0</v>
      </c>
      <c r="N15">
        <f>ROUND(IF($F15="",IF(K15="",0,0),IF(K15="",0,($F15^2+K15^2)^0.5)),5)</f>
        <v>0</v>
      </c>
      <c r="O15">
        <f>IF('3-定量盤查'!P13&lt;&gt;"",'3-定量盤查'!P13,"")</f>
        <v>0</v>
      </c>
      <c r="T15">
        <f>ROUND(IF($E15="",IF(Q15="",0,0),IF(Q15="",0,($E15^2+Q15^2)^0.5)),5)</f>
        <v>0</v>
      </c>
      <c r="U15">
        <f>ROUND(IF($F15="",IF(R15="",0,0),IF(R15="",0,($F15^2+R15^2)^0.5)),5)</f>
        <v>0</v>
      </c>
      <c r="V15">
        <f>IF('3-定量盤查'!V13&lt;&gt;"",'3-定量盤查'!V13,"")</f>
        <v>0</v>
      </c>
      <c r="AA15">
        <f>ROUND(IF($E15="",IF(X15="",0,0),IF(X15="",0,($E15^2+X15^2)^0.5)),5)</f>
        <v>0</v>
      </c>
      <c r="AB15">
        <f>ROUND(IF($F15="",IF(Y15="",0,0),IF(Y15="",0,($F15^2+Y15^2)^0.5)),5)</f>
        <v>0</v>
      </c>
      <c r="AC15">
        <f>IF(SUM($I15,$P15),IF($I15&lt;&gt;"",IF($P15&lt;&gt;"",IF($W15&lt;&gt;"",(($I15*M15)^2+($P15*T15)^2+($W15*AA15)^2)^0.5/SUM($I15,$P15,$W15),(($I15*M15)^2+($P15*T15)^2)^0.5/SUM($I15,$P15)),M15),""),0)</f>
        <v>0</v>
      </c>
      <c r="AD15">
        <f>IF(SUM($I15,$P15),IF($I15&lt;&gt;"",IF($P15&lt;&gt;"",IF($W15&lt;&gt;"",(($I15*N15)^2+($P15*U15)^2+($W15*AB15)^2)^0.5/SUM($I15,$P15,$W15),(($I15*N15)^2+($P15*U15)^2)^0.5/SUM($I15,$P15)),N15),""),0)</f>
        <v>0</v>
      </c>
      <c r="AE15" s="10">
        <f>IF(AC15&lt;&gt;"",(AC15*SUM($I15,$P15,$W15))^2,"")</f>
        <v>0</v>
      </c>
      <c r="AF15" s="10">
        <f>IF(AD15&lt;&gt;"",(AD15*SUM($I15,$P15,$W15))^2,"")</f>
        <v>0</v>
      </c>
      <c r="AG15" s="10">
        <f>IFERROR(ABS(I15),"")</f>
        <v>0</v>
      </c>
      <c r="AH15" s="10">
        <f>IFERROR(ABS(P15),"")</f>
        <v>0</v>
      </c>
      <c r="AI15" s="10">
        <f>IFERROR(ABS(W15),"")</f>
        <v>0</v>
      </c>
    </row>
    <row r="16" spans="2:35">
      <c r="B16">
        <v>12</v>
      </c>
      <c r="C16" t="s">
        <v>61</v>
      </c>
      <c r="D16" t="s">
        <v>62</v>
      </c>
      <c r="H16">
        <f>IF('3-定量盤查'!J14&lt;&gt;"",'3-定量盤查'!J14,"")</f>
        <v>0</v>
      </c>
      <c r="I16">
        <f>IF(E16&lt;&gt;"",IF(J16&lt;&gt;"",IF('3-定量盤查'!O14&lt;&gt;"",'3-定量盤查'!O14,0),""),"")</f>
        <v>0</v>
      </c>
      <c r="M16">
        <f>ROUND(IF($E16="",IF(J16="",0,0),IF(I16="",0,($E16^2+J16^2)^0.5)),5)</f>
        <v>0</v>
      </c>
      <c r="N16">
        <f>ROUND(IF($F16="",IF(K16="",0,0),IF(K16="",0,($F16^2+K16^2)^0.5)),5)</f>
        <v>0</v>
      </c>
      <c r="O16">
        <f>IF('3-定量盤查'!P14&lt;&gt;"",'3-定量盤查'!P14,"")</f>
        <v>0</v>
      </c>
      <c r="T16">
        <f>ROUND(IF($E16="",IF(Q16="",0,0),IF(Q16="",0,($E16^2+Q16^2)^0.5)),5)</f>
        <v>0</v>
      </c>
      <c r="U16">
        <f>ROUND(IF($F16="",IF(R16="",0,0),IF(R16="",0,($F16^2+R16^2)^0.5)),5)</f>
        <v>0</v>
      </c>
      <c r="V16">
        <f>IF('3-定量盤查'!V14&lt;&gt;"",'3-定量盤查'!V14,"")</f>
        <v>0</v>
      </c>
      <c r="AA16">
        <f>ROUND(IF($E16="",IF(X16="",0,0),IF(X16="",0,($E16^2+X16^2)^0.5)),5)</f>
        <v>0</v>
      </c>
      <c r="AB16">
        <f>ROUND(IF($F16="",IF(Y16="",0,0),IF(Y16="",0,($F16^2+Y16^2)^0.5)),5)</f>
        <v>0</v>
      </c>
      <c r="AC16">
        <f>IF(SUM($I16,$P16),IF($I16&lt;&gt;"",IF($P16&lt;&gt;"",IF($W16&lt;&gt;"",(($I16*M16)^2+($P16*T16)^2+($W16*AA16)^2)^0.5/SUM($I16,$P16,$W16),(($I16*M16)^2+($P16*T16)^2)^0.5/SUM($I16,$P16)),M16),""),0)</f>
        <v>0</v>
      </c>
      <c r="AD16">
        <f>IF(SUM($I16,$P16),IF($I16&lt;&gt;"",IF($P16&lt;&gt;"",IF($W16&lt;&gt;"",(($I16*N16)^2+($P16*U16)^2+($W16*AB16)^2)^0.5/SUM($I16,$P16,$W16),(($I16*N16)^2+($P16*U16)^2)^0.5/SUM($I16,$P16)),N16),""),0)</f>
        <v>0</v>
      </c>
      <c r="AE16" s="10">
        <f>IF(AC16&lt;&gt;"",(AC16*SUM($I16,$P16,$W16))^2,"")</f>
        <v>0</v>
      </c>
      <c r="AF16" s="10">
        <f>IF(AD16&lt;&gt;"",(AD16*SUM($I16,$P16,$W16))^2,"")</f>
        <v>0</v>
      </c>
      <c r="AG16" s="10">
        <f>IFERROR(ABS(I16),"")</f>
        <v>0</v>
      </c>
      <c r="AH16" s="10">
        <f>IFERROR(ABS(P16),"")</f>
        <v>0</v>
      </c>
      <c r="AI16" s="10">
        <f>IFERROR(ABS(W16),"")</f>
        <v>0</v>
      </c>
    </row>
    <row r="17" spans="2:35">
      <c r="B17">
        <v>13</v>
      </c>
      <c r="C17" t="s">
        <v>64</v>
      </c>
      <c r="D17" t="s">
        <v>62</v>
      </c>
      <c r="H17">
        <f>IF('3-定量盤查'!J15&lt;&gt;"",'3-定量盤查'!J15,"")</f>
        <v>0</v>
      </c>
      <c r="I17">
        <f>IF(E17&lt;&gt;"",IF(J17&lt;&gt;"",IF('3-定量盤查'!O15&lt;&gt;"",'3-定量盤查'!O15,0),""),"")</f>
        <v>0</v>
      </c>
      <c r="M17">
        <f>ROUND(IF($E17="",IF(J17="",0,0),IF(I17="",0,($E17^2+J17^2)^0.5)),5)</f>
        <v>0</v>
      </c>
      <c r="N17">
        <f>ROUND(IF($F17="",IF(K17="",0,0),IF(K17="",0,($F17^2+K17^2)^0.5)),5)</f>
        <v>0</v>
      </c>
      <c r="O17">
        <f>IF('3-定量盤查'!P15&lt;&gt;"",'3-定量盤查'!P15,"")</f>
        <v>0</v>
      </c>
      <c r="T17">
        <f>ROUND(IF($E17="",IF(Q17="",0,0),IF(Q17="",0,($E17^2+Q17^2)^0.5)),5)</f>
        <v>0</v>
      </c>
      <c r="U17">
        <f>ROUND(IF($F17="",IF(R17="",0,0),IF(R17="",0,($F17^2+R17^2)^0.5)),5)</f>
        <v>0</v>
      </c>
      <c r="V17">
        <f>IF('3-定量盤查'!V15&lt;&gt;"",'3-定量盤查'!V15,"")</f>
        <v>0</v>
      </c>
      <c r="AA17">
        <f>ROUND(IF($E17="",IF(X17="",0,0),IF(X17="",0,($E17^2+X17^2)^0.5)),5)</f>
        <v>0</v>
      </c>
      <c r="AB17">
        <f>ROUND(IF($F17="",IF(Y17="",0,0),IF(Y17="",0,($F17^2+Y17^2)^0.5)),5)</f>
        <v>0</v>
      </c>
      <c r="AC17">
        <f>IF(SUM($I17,$P17),IF($I17&lt;&gt;"",IF($P17&lt;&gt;"",IF($W17&lt;&gt;"",(($I17*M17)^2+($P17*T17)^2+($W17*AA17)^2)^0.5/SUM($I17,$P17,$W17),(($I17*M17)^2+($P17*T17)^2)^0.5/SUM($I17,$P17)),M17),""),0)</f>
        <v>0</v>
      </c>
      <c r="AD17">
        <f>IF(SUM($I17,$P17),IF($I17&lt;&gt;"",IF($P17&lt;&gt;"",IF($W17&lt;&gt;"",(($I17*N17)^2+($P17*U17)^2+($W17*AB17)^2)^0.5/SUM($I17,$P17,$W17),(($I17*N17)^2+($P17*U17)^2)^0.5/SUM($I17,$P17)),N17),""),0)</f>
        <v>0</v>
      </c>
      <c r="AE17" s="10">
        <f>IF(AC17&lt;&gt;"",(AC17*SUM($I17,$P17,$W17))^2,"")</f>
        <v>0</v>
      </c>
      <c r="AF17" s="10">
        <f>IF(AD17&lt;&gt;"",(AD17*SUM($I17,$P17,$W17))^2,"")</f>
        <v>0</v>
      </c>
      <c r="AG17" s="10">
        <f>IFERROR(ABS(I17),"")</f>
        <v>0</v>
      </c>
      <c r="AH17" s="10">
        <f>IFERROR(ABS(P17),"")</f>
        <v>0</v>
      </c>
      <c r="AI17" s="10">
        <f>IFERROR(ABS(W17),"")</f>
        <v>0</v>
      </c>
    </row>
    <row r="18" spans="2:35">
      <c r="B18">
        <v>14</v>
      </c>
      <c r="C18" t="s">
        <v>65</v>
      </c>
      <c r="D18" t="s">
        <v>66</v>
      </c>
      <c r="H18">
        <f>IF('3-定量盤查'!J16&lt;&gt;"",'3-定量盤查'!J16,"")</f>
        <v>0</v>
      </c>
      <c r="I18">
        <f>IF(E18&lt;&gt;"",IF(J18&lt;&gt;"",IF('3-定量盤查'!O16&lt;&gt;"",'3-定量盤查'!O16,0),""),"")</f>
        <v>0</v>
      </c>
      <c r="M18">
        <f>ROUND(IF($E18="",IF(J18="",0,0),IF(I18="",0,($E18^2+J18^2)^0.5)),5)</f>
        <v>0</v>
      </c>
      <c r="N18">
        <f>ROUND(IF($F18="",IF(K18="",0,0),IF(K18="",0,($F18^2+K18^2)^0.5)),5)</f>
        <v>0</v>
      </c>
      <c r="O18">
        <f>IF('3-定量盤查'!P16&lt;&gt;"",'3-定量盤查'!P16,"")</f>
        <v>0</v>
      </c>
      <c r="T18">
        <f>ROUND(IF($E18="",IF(Q18="",0,0),IF(Q18="",0,($E18^2+Q18^2)^0.5)),5)</f>
        <v>0</v>
      </c>
      <c r="U18">
        <f>ROUND(IF($F18="",IF(R18="",0,0),IF(R18="",0,($F18^2+R18^2)^0.5)),5)</f>
        <v>0</v>
      </c>
      <c r="V18">
        <f>IF('3-定量盤查'!V16&lt;&gt;"",'3-定量盤查'!V16,"")</f>
        <v>0</v>
      </c>
      <c r="AA18">
        <f>ROUND(IF($E18="",IF(X18="",0,0),IF(X18="",0,($E18^2+X18^2)^0.5)),5)</f>
        <v>0</v>
      </c>
      <c r="AB18">
        <f>ROUND(IF($F18="",IF(Y18="",0,0),IF(Y18="",0,($F18^2+Y18^2)^0.5)),5)</f>
        <v>0</v>
      </c>
      <c r="AC18">
        <f>IF(SUM($I18,$P18),IF($I18&lt;&gt;"",IF($P18&lt;&gt;"",IF($W18&lt;&gt;"",(($I18*M18)^2+($P18*T18)^2+($W18*AA18)^2)^0.5/SUM($I18,$P18,$W18),(($I18*M18)^2+($P18*T18)^2)^0.5/SUM($I18,$P18)),M18),""),0)</f>
        <v>0</v>
      </c>
      <c r="AD18">
        <f>IF(SUM($I18,$P18),IF($I18&lt;&gt;"",IF($P18&lt;&gt;"",IF($W18&lt;&gt;"",(($I18*N18)^2+($P18*U18)^2+($W18*AB18)^2)^0.5/SUM($I18,$P18,$W18),(($I18*N18)^2+($P18*U18)^2)^0.5/SUM($I18,$P18)),N18),""),0)</f>
        <v>0</v>
      </c>
      <c r="AE18" s="10">
        <f>IF(AC18&lt;&gt;"",(AC18*SUM($I18,$P18,$W18))^2,"")</f>
        <v>0</v>
      </c>
      <c r="AF18" s="10">
        <f>IF(AD18&lt;&gt;"",(AD18*SUM($I18,$P18,$W18))^2,"")</f>
        <v>0</v>
      </c>
      <c r="AG18" s="10">
        <f>IFERROR(ABS(I18),"")</f>
        <v>0</v>
      </c>
      <c r="AH18" s="10">
        <f>IFERROR(ABS(P18),"")</f>
        <v>0</v>
      </c>
      <c r="AI18" s="10">
        <f>IFERROR(ABS(W18),"")</f>
        <v>0</v>
      </c>
    </row>
    <row r="19" spans="2:35">
      <c r="B19">
        <v>15</v>
      </c>
      <c r="C19" t="s">
        <v>61</v>
      </c>
      <c r="D19" t="s">
        <v>67</v>
      </c>
      <c r="H19">
        <f>IF('3-定量盤查'!J17&lt;&gt;"",'3-定量盤查'!J17,"")</f>
        <v>0</v>
      </c>
      <c r="I19">
        <f>IF(E19&lt;&gt;"",IF(J19&lt;&gt;"",IF('3-定量盤查'!O17&lt;&gt;"",'3-定量盤查'!O17,0),""),"")</f>
        <v>0</v>
      </c>
      <c r="M19">
        <f>ROUND(IF($E19="",IF(J19="",0,0),IF(I19="",0,($E19^2+J19^2)^0.5)),5)</f>
        <v>0</v>
      </c>
      <c r="N19">
        <f>ROUND(IF($F19="",IF(K19="",0,0),IF(K19="",0,($F19^2+K19^2)^0.5)),5)</f>
        <v>0</v>
      </c>
      <c r="O19">
        <f>IF('3-定量盤查'!P17&lt;&gt;"",'3-定量盤查'!P17,"")</f>
        <v>0</v>
      </c>
      <c r="T19">
        <f>ROUND(IF($E19="",IF(Q19="",0,0),IF(Q19="",0,($E19^2+Q19^2)^0.5)),5)</f>
        <v>0</v>
      </c>
      <c r="U19">
        <f>ROUND(IF($F19="",IF(R19="",0,0),IF(R19="",0,($F19^2+R19^2)^0.5)),5)</f>
        <v>0</v>
      </c>
      <c r="V19">
        <f>IF('3-定量盤查'!V17&lt;&gt;"",'3-定量盤查'!V17,"")</f>
        <v>0</v>
      </c>
      <c r="AA19">
        <f>ROUND(IF($E19="",IF(X19="",0,0),IF(X19="",0,($E19^2+X19^2)^0.5)),5)</f>
        <v>0</v>
      </c>
      <c r="AB19">
        <f>ROUND(IF($F19="",IF(Y19="",0,0),IF(Y19="",0,($F19^2+Y19^2)^0.5)),5)</f>
        <v>0</v>
      </c>
      <c r="AC19">
        <f>IF(SUM($I19,$P19),IF($I19&lt;&gt;"",IF($P19&lt;&gt;"",IF($W19&lt;&gt;"",(($I19*M19)^2+($P19*T19)^2+($W19*AA19)^2)^0.5/SUM($I19,$P19,$W19),(($I19*M19)^2+($P19*T19)^2)^0.5/SUM($I19,$P19)),M19),""),0)</f>
        <v>0</v>
      </c>
      <c r="AD19">
        <f>IF(SUM($I19,$P19),IF($I19&lt;&gt;"",IF($P19&lt;&gt;"",IF($W19&lt;&gt;"",(($I19*N19)^2+($P19*U19)^2+($W19*AB19)^2)^0.5/SUM($I19,$P19,$W19),(($I19*N19)^2+($P19*U19)^2)^0.5/SUM($I19,$P19)),N19),""),0)</f>
        <v>0</v>
      </c>
      <c r="AE19" s="10">
        <f>IF(AC19&lt;&gt;"",(AC19*SUM($I19,$P19,$W19))^2,"")</f>
        <v>0</v>
      </c>
      <c r="AF19" s="10">
        <f>IF(AD19&lt;&gt;"",(AD19*SUM($I19,$P19,$W19))^2,"")</f>
        <v>0</v>
      </c>
      <c r="AG19" s="10">
        <f>IFERROR(ABS(I19),"")</f>
        <v>0</v>
      </c>
      <c r="AH19" s="10">
        <f>IFERROR(ABS(P19),"")</f>
        <v>0</v>
      </c>
      <c r="AI19" s="10">
        <f>IFERROR(ABS(W19),"")</f>
        <v>0</v>
      </c>
    </row>
    <row r="20" spans="2:35">
      <c r="B20">
        <v>16</v>
      </c>
      <c r="C20" t="s">
        <v>61</v>
      </c>
      <c r="D20" t="s">
        <v>68</v>
      </c>
      <c r="H20">
        <f>IF('3-定量盤查'!J18&lt;&gt;"",'3-定量盤查'!J18,"")</f>
        <v>0</v>
      </c>
      <c r="I20">
        <f>IF(E20&lt;&gt;"",IF(J20&lt;&gt;"",IF('3-定量盤查'!O18&lt;&gt;"",'3-定量盤查'!O18,0),""),"")</f>
        <v>0</v>
      </c>
      <c r="M20">
        <f>ROUND(IF($E20="",IF(J20="",0,0),IF(I20="",0,($E20^2+J20^2)^0.5)),5)</f>
        <v>0</v>
      </c>
      <c r="N20">
        <f>ROUND(IF($F20="",IF(K20="",0,0),IF(K20="",0,($F20^2+K20^2)^0.5)),5)</f>
        <v>0</v>
      </c>
      <c r="O20">
        <f>IF('3-定量盤查'!P18&lt;&gt;"",'3-定量盤查'!P18,"")</f>
        <v>0</v>
      </c>
      <c r="T20">
        <f>ROUND(IF($E20="",IF(Q20="",0,0),IF(Q20="",0,($E20^2+Q20^2)^0.5)),5)</f>
        <v>0</v>
      </c>
      <c r="U20">
        <f>ROUND(IF($F20="",IF(R20="",0,0),IF(R20="",0,($F20^2+R20^2)^0.5)),5)</f>
        <v>0</v>
      </c>
      <c r="V20">
        <f>IF('3-定量盤查'!V18&lt;&gt;"",'3-定量盤查'!V18,"")</f>
        <v>0</v>
      </c>
      <c r="AA20">
        <f>ROUND(IF($E20="",IF(X20="",0,0),IF(X20="",0,($E20^2+X20^2)^0.5)),5)</f>
        <v>0</v>
      </c>
      <c r="AB20">
        <f>ROUND(IF($F20="",IF(Y20="",0,0),IF(Y20="",0,($F20^2+Y20^2)^0.5)),5)</f>
        <v>0</v>
      </c>
      <c r="AC20">
        <f>IF(SUM($I20,$P20),IF($I20&lt;&gt;"",IF($P20&lt;&gt;"",IF($W20&lt;&gt;"",(($I20*M20)^2+($P20*T20)^2+($W20*AA20)^2)^0.5/SUM($I20,$P20,$W20),(($I20*M20)^2+($P20*T20)^2)^0.5/SUM($I20,$P20)),M20),""),0)</f>
        <v>0</v>
      </c>
      <c r="AD20">
        <f>IF(SUM($I20,$P20),IF($I20&lt;&gt;"",IF($P20&lt;&gt;"",IF($W20&lt;&gt;"",(($I20*N20)^2+($P20*U20)^2+($W20*AB20)^2)^0.5/SUM($I20,$P20,$W20),(($I20*N20)^2+($P20*U20)^2)^0.5/SUM($I20,$P20)),N20),""),0)</f>
        <v>0</v>
      </c>
      <c r="AE20" s="10">
        <f>IF(AC20&lt;&gt;"",(AC20*SUM($I20,$P20,$W20))^2,"")</f>
        <v>0</v>
      </c>
      <c r="AF20" s="10">
        <f>IF(AD20&lt;&gt;"",(AD20*SUM($I20,$P20,$W20))^2,"")</f>
        <v>0</v>
      </c>
      <c r="AG20" s="10">
        <f>IFERROR(ABS(I20),"")</f>
        <v>0</v>
      </c>
      <c r="AH20" s="10">
        <f>IFERROR(ABS(P20),"")</f>
        <v>0</v>
      </c>
      <c r="AI20" s="10">
        <f>IFERROR(ABS(W20),"")</f>
        <v>0</v>
      </c>
    </row>
    <row r="21" spans="2:35">
      <c r="B21">
        <v>17</v>
      </c>
      <c r="C21" t="s">
        <v>69</v>
      </c>
      <c r="D21" t="s">
        <v>68</v>
      </c>
      <c r="H21">
        <f>IF('3-定量盤查'!J19&lt;&gt;"",'3-定量盤查'!J19,"")</f>
        <v>0</v>
      </c>
      <c r="I21">
        <f>IF(E21&lt;&gt;"",IF(J21&lt;&gt;"",IF('3-定量盤查'!O19&lt;&gt;"",'3-定量盤查'!O19,0),""),"")</f>
        <v>0</v>
      </c>
      <c r="M21">
        <f>ROUND(IF($E21="",IF(J21="",0,0),IF(I21="",0,($E21^2+J21^2)^0.5)),5)</f>
        <v>0</v>
      </c>
      <c r="N21">
        <f>ROUND(IF($F21="",IF(K21="",0,0),IF(K21="",0,($F21^2+K21^2)^0.5)),5)</f>
        <v>0</v>
      </c>
      <c r="O21">
        <f>IF('3-定量盤查'!P19&lt;&gt;"",'3-定量盤查'!P19,"")</f>
        <v>0</v>
      </c>
      <c r="T21">
        <f>ROUND(IF($E21="",IF(Q21="",0,0),IF(Q21="",0,($E21^2+Q21^2)^0.5)),5)</f>
        <v>0</v>
      </c>
      <c r="U21">
        <f>ROUND(IF($F21="",IF(R21="",0,0),IF(R21="",0,($F21^2+R21^2)^0.5)),5)</f>
        <v>0</v>
      </c>
      <c r="V21">
        <f>IF('3-定量盤查'!V19&lt;&gt;"",'3-定量盤查'!V19,"")</f>
        <v>0</v>
      </c>
      <c r="AA21">
        <f>ROUND(IF($E21="",IF(X21="",0,0),IF(X21="",0,($E21^2+X21^2)^0.5)),5)</f>
        <v>0</v>
      </c>
      <c r="AB21">
        <f>ROUND(IF($F21="",IF(Y21="",0,0),IF(Y21="",0,($F21^2+Y21^2)^0.5)),5)</f>
        <v>0</v>
      </c>
      <c r="AC21">
        <f>IF(SUM($I21,$P21),IF($I21&lt;&gt;"",IF($P21&lt;&gt;"",IF($W21&lt;&gt;"",(($I21*M21)^2+($P21*T21)^2+($W21*AA21)^2)^0.5/SUM($I21,$P21,$W21),(($I21*M21)^2+($P21*T21)^2)^0.5/SUM($I21,$P21)),M21),""),0)</f>
        <v>0</v>
      </c>
      <c r="AD21">
        <f>IF(SUM($I21,$P21),IF($I21&lt;&gt;"",IF($P21&lt;&gt;"",IF($W21&lt;&gt;"",(($I21*N21)^2+($P21*U21)^2+($W21*AB21)^2)^0.5/SUM($I21,$P21,$W21),(($I21*N21)^2+($P21*U21)^2)^0.5/SUM($I21,$P21)),N21),""),0)</f>
        <v>0</v>
      </c>
      <c r="AE21" s="10">
        <f>IF(AC21&lt;&gt;"",(AC21*SUM($I21,$P21,$W21))^2,"")</f>
        <v>0</v>
      </c>
      <c r="AF21" s="10">
        <f>IF(AD21&lt;&gt;"",(AD21*SUM($I21,$P21,$W21))^2,"")</f>
        <v>0</v>
      </c>
      <c r="AG21" s="10">
        <f>IFERROR(ABS(I21),"")</f>
        <v>0</v>
      </c>
      <c r="AH21" s="10">
        <f>IFERROR(ABS(P21),"")</f>
        <v>0</v>
      </c>
      <c r="AI21" s="10">
        <f>IFERROR(ABS(W21),"")</f>
        <v>0</v>
      </c>
    </row>
    <row r="22" spans="2:35">
      <c r="B22">
        <v>18</v>
      </c>
      <c r="C22" t="s">
        <v>70</v>
      </c>
      <c r="D22" t="s">
        <v>71</v>
      </c>
      <c r="H22">
        <f>IF('3-定量盤查'!J20&lt;&gt;"",'3-定量盤查'!J20,"")</f>
        <v>0</v>
      </c>
      <c r="I22">
        <f>IF(E22&lt;&gt;"",IF(J22&lt;&gt;"",IF('3-定量盤查'!O20&lt;&gt;"",'3-定量盤查'!O20,0),""),"")</f>
        <v>0</v>
      </c>
      <c r="M22">
        <f>ROUND(IF($E22="",IF(J22="",0,0),IF(I22="",0,($E22^2+J22^2)^0.5)),5)</f>
        <v>0</v>
      </c>
      <c r="N22">
        <f>ROUND(IF($F22="",IF(K22="",0,0),IF(K22="",0,($F22^2+K22^2)^0.5)),5)</f>
        <v>0</v>
      </c>
      <c r="O22">
        <f>IF('3-定量盤查'!P20&lt;&gt;"",'3-定量盤查'!P20,"")</f>
        <v>0</v>
      </c>
      <c r="T22">
        <f>ROUND(IF($E22="",IF(Q22="",0,0),IF(Q22="",0,($E22^2+Q22^2)^0.5)),5)</f>
        <v>0</v>
      </c>
      <c r="U22">
        <f>ROUND(IF($F22="",IF(R22="",0,0),IF(R22="",0,($F22^2+R22^2)^0.5)),5)</f>
        <v>0</v>
      </c>
      <c r="V22">
        <f>IF('3-定量盤查'!V20&lt;&gt;"",'3-定量盤查'!V20,"")</f>
        <v>0</v>
      </c>
      <c r="AA22">
        <f>ROUND(IF($E22="",IF(X22="",0,0),IF(X22="",0,($E22^2+X22^2)^0.5)),5)</f>
        <v>0</v>
      </c>
      <c r="AB22">
        <f>ROUND(IF($F22="",IF(Y22="",0,0),IF(Y22="",0,($F22^2+Y22^2)^0.5)),5)</f>
        <v>0</v>
      </c>
      <c r="AC22">
        <f>IF(SUM($I22,$P22),IF($I22&lt;&gt;"",IF($P22&lt;&gt;"",IF($W22&lt;&gt;"",(($I22*M22)^2+($P22*T22)^2+($W22*AA22)^2)^0.5/SUM($I22,$P22,$W22),(($I22*M22)^2+($P22*T22)^2)^0.5/SUM($I22,$P22)),M22),""),0)</f>
        <v>0</v>
      </c>
      <c r="AD22">
        <f>IF(SUM($I22,$P22),IF($I22&lt;&gt;"",IF($P22&lt;&gt;"",IF($W22&lt;&gt;"",(($I22*N22)^2+($P22*U22)^2+($W22*AB22)^2)^0.5/SUM($I22,$P22,$W22),(($I22*N22)^2+($P22*U22)^2)^0.5/SUM($I22,$P22)),N22),""),0)</f>
        <v>0</v>
      </c>
      <c r="AE22" s="10">
        <f>IF(AC22&lt;&gt;"",(AC22*SUM($I22,$P22,$W22))^2,"")</f>
        <v>0</v>
      </c>
      <c r="AF22" s="10">
        <f>IF(AD22&lt;&gt;"",(AD22*SUM($I22,$P22,$W22))^2,"")</f>
        <v>0</v>
      </c>
      <c r="AG22" s="10">
        <f>IFERROR(ABS(I22),"")</f>
        <v>0</v>
      </c>
      <c r="AH22" s="10">
        <f>IFERROR(ABS(P22),"")</f>
        <v>0</v>
      </c>
      <c r="AI22" s="10">
        <f>IFERROR(ABS(W22),"")</f>
        <v>0</v>
      </c>
    </row>
    <row r="23" spans="2:35">
      <c r="B23">
        <v>19</v>
      </c>
      <c r="C23" t="s">
        <v>68</v>
      </c>
      <c r="D23" t="s">
        <v>67</v>
      </c>
      <c r="H23">
        <f>IF('3-定量盤查'!J21&lt;&gt;"",'3-定量盤查'!J21,"")</f>
        <v>0</v>
      </c>
      <c r="I23">
        <f>IF(E23&lt;&gt;"",IF(J23&lt;&gt;"",IF('3-定量盤查'!O21&lt;&gt;"",'3-定量盤查'!O21,0),""),"")</f>
        <v>0</v>
      </c>
      <c r="M23">
        <f>ROUND(IF($E23="",IF(J23="",0,0),IF(I23="",0,($E23^2+J23^2)^0.5)),5)</f>
        <v>0</v>
      </c>
      <c r="N23">
        <f>ROUND(IF($F23="",IF(K23="",0,0),IF(K23="",0,($F23^2+K23^2)^0.5)),5)</f>
        <v>0</v>
      </c>
      <c r="O23">
        <f>IF('3-定量盤查'!P21&lt;&gt;"",'3-定量盤查'!P21,"")</f>
        <v>0</v>
      </c>
      <c r="T23">
        <f>ROUND(IF($E23="",IF(Q23="",0,0),IF(Q23="",0,($E23^2+Q23^2)^0.5)),5)</f>
        <v>0</v>
      </c>
      <c r="U23">
        <f>ROUND(IF($F23="",IF(R23="",0,0),IF(R23="",0,($F23^2+R23^2)^0.5)),5)</f>
        <v>0</v>
      </c>
      <c r="V23">
        <f>IF('3-定量盤查'!V21&lt;&gt;"",'3-定量盤查'!V21,"")</f>
        <v>0</v>
      </c>
      <c r="AA23">
        <f>ROUND(IF($E23="",IF(X23="",0,0),IF(X23="",0,($E23^2+X23^2)^0.5)),5)</f>
        <v>0</v>
      </c>
      <c r="AB23">
        <f>ROUND(IF($F23="",IF(Y23="",0,0),IF(Y23="",0,($F23^2+Y23^2)^0.5)),5)</f>
        <v>0</v>
      </c>
      <c r="AC23">
        <f>IF(SUM($I23,$P23),IF($I23&lt;&gt;"",IF($P23&lt;&gt;"",IF($W23&lt;&gt;"",(($I23*M23)^2+($P23*T23)^2+($W23*AA23)^2)^0.5/SUM($I23,$P23,$W23),(($I23*M23)^2+($P23*T23)^2)^0.5/SUM($I23,$P23)),M23),""),0)</f>
        <v>0</v>
      </c>
      <c r="AD23">
        <f>IF(SUM($I23,$P23),IF($I23&lt;&gt;"",IF($P23&lt;&gt;"",IF($W23&lt;&gt;"",(($I23*N23)^2+($P23*U23)^2+($W23*AB23)^2)^0.5/SUM($I23,$P23,$W23),(($I23*N23)^2+($P23*U23)^2)^0.5/SUM($I23,$P23)),N23),""),0)</f>
        <v>0</v>
      </c>
      <c r="AE23" s="10">
        <f>IF(AC23&lt;&gt;"",(AC23*SUM($I23,$P23,$W23))^2,"")</f>
        <v>0</v>
      </c>
      <c r="AF23" s="10">
        <f>IF(AD23&lt;&gt;"",(AD23*SUM($I23,$P23,$W23))^2,"")</f>
        <v>0</v>
      </c>
      <c r="AG23" s="10">
        <f>IFERROR(ABS(I23),"")</f>
        <v>0</v>
      </c>
      <c r="AH23" s="10">
        <f>IFERROR(ABS(P23),"")</f>
        <v>0</v>
      </c>
      <c r="AI23" s="10">
        <f>IFERROR(ABS(W23),"")</f>
        <v>0</v>
      </c>
    </row>
    <row r="24" spans="2:35">
      <c r="B24">
        <v>20</v>
      </c>
      <c r="C24" t="s">
        <v>73</v>
      </c>
      <c r="D24" t="s">
        <v>74</v>
      </c>
      <c r="H24">
        <f>IF('3-定量盤查'!J22&lt;&gt;"",'3-定量盤查'!J22,"")</f>
        <v>0</v>
      </c>
      <c r="I24">
        <f>IF(E24&lt;&gt;"",IF(J24&lt;&gt;"",IF('3-定量盤查'!O22&lt;&gt;"",'3-定量盤查'!O22,0),""),"")</f>
        <v>0</v>
      </c>
      <c r="M24">
        <f>ROUND(IF($E24="",IF(J24="",0,0),IF(I24="",0,($E24^2+J24^2)^0.5)),5)</f>
        <v>0</v>
      </c>
      <c r="N24">
        <f>ROUND(IF($F24="",IF(K24="",0,0),IF(K24="",0,($F24^2+K24^2)^0.5)),5)</f>
        <v>0</v>
      </c>
      <c r="O24">
        <f>IF('3-定量盤查'!P22&lt;&gt;"",'3-定量盤查'!P22,"")</f>
        <v>0</v>
      </c>
      <c r="T24">
        <f>ROUND(IF($E24="",IF(Q24="",0,0),IF(Q24="",0,($E24^2+Q24^2)^0.5)),5)</f>
        <v>0</v>
      </c>
      <c r="U24">
        <f>ROUND(IF($F24="",IF(R24="",0,0),IF(R24="",0,($F24^2+R24^2)^0.5)),5)</f>
        <v>0</v>
      </c>
      <c r="V24">
        <f>IF('3-定量盤查'!V22&lt;&gt;"",'3-定量盤查'!V22,"")</f>
        <v>0</v>
      </c>
      <c r="AA24">
        <f>ROUND(IF($E24="",IF(X24="",0,0),IF(X24="",0,($E24^2+X24^2)^0.5)),5)</f>
        <v>0</v>
      </c>
      <c r="AB24">
        <f>ROUND(IF($F24="",IF(Y24="",0,0),IF(Y24="",0,($F24^2+Y24^2)^0.5)),5)</f>
        <v>0</v>
      </c>
      <c r="AC24">
        <f>IF(SUM($I24,$P24),IF($I24&lt;&gt;"",IF($P24&lt;&gt;"",IF($W24&lt;&gt;"",(($I24*M24)^2+($P24*T24)^2+($W24*AA24)^2)^0.5/SUM($I24,$P24,$W24),(($I24*M24)^2+($P24*T24)^2)^0.5/SUM($I24,$P24)),M24),""),0)</f>
        <v>0</v>
      </c>
      <c r="AD24">
        <f>IF(SUM($I24,$P24),IF($I24&lt;&gt;"",IF($P24&lt;&gt;"",IF($W24&lt;&gt;"",(($I24*N24)^2+($P24*U24)^2+($W24*AB24)^2)^0.5/SUM($I24,$P24,$W24),(($I24*N24)^2+($P24*U24)^2)^0.5/SUM($I24,$P24)),N24),""),0)</f>
        <v>0</v>
      </c>
      <c r="AE24" s="10">
        <f>IF(AC24&lt;&gt;"",(AC24*SUM($I24,$P24,$W24))^2,"")</f>
        <v>0</v>
      </c>
      <c r="AF24" s="10">
        <f>IF(AD24&lt;&gt;"",(AD24*SUM($I24,$P24,$W24))^2,"")</f>
        <v>0</v>
      </c>
      <c r="AG24" s="10">
        <f>IFERROR(ABS(I24),"")</f>
        <v>0</v>
      </c>
      <c r="AH24" s="10">
        <f>IFERROR(ABS(P24),"")</f>
        <v>0</v>
      </c>
      <c r="AI24" s="10">
        <f>IFERROR(ABS(W24),"")</f>
        <v>0</v>
      </c>
    </row>
    <row r="25" spans="2:35">
      <c r="B25">
        <v>21</v>
      </c>
      <c r="C25" t="s">
        <v>76</v>
      </c>
      <c r="D25" t="s">
        <v>44</v>
      </c>
      <c r="H25">
        <f>IF('3-定量盤查'!J23&lt;&gt;"",'3-定量盤查'!J23,"")</f>
        <v>0</v>
      </c>
      <c r="I25">
        <f>IF(E25&lt;&gt;"",IF(J25&lt;&gt;"",IF('3-定量盤查'!O23&lt;&gt;"",'3-定量盤查'!O23,0),""),"")</f>
        <v>0</v>
      </c>
      <c r="M25">
        <f>ROUND(IF($E25="",IF(J25="",0,0),IF(I25="",0,($E25^2+J25^2)^0.5)),5)</f>
        <v>0</v>
      </c>
      <c r="N25">
        <f>ROUND(IF($F25="",IF(K25="",0,0),IF(K25="",0,($F25^2+K25^2)^0.5)),5)</f>
        <v>0</v>
      </c>
      <c r="O25">
        <f>IF('3-定量盤查'!P23&lt;&gt;"",'3-定量盤查'!P23,"")</f>
        <v>0</v>
      </c>
      <c r="T25">
        <f>ROUND(IF($E25="",IF(Q25="",0,0),IF(Q25="",0,($E25^2+Q25^2)^0.5)),5)</f>
        <v>0</v>
      </c>
      <c r="U25">
        <f>ROUND(IF($F25="",IF(R25="",0,0),IF(R25="",0,($F25^2+R25^2)^0.5)),5)</f>
        <v>0</v>
      </c>
      <c r="V25">
        <f>IF('3-定量盤查'!V23&lt;&gt;"",'3-定量盤查'!V23,"")</f>
        <v>0</v>
      </c>
      <c r="AA25">
        <f>ROUND(IF($E25="",IF(X25="",0,0),IF(X25="",0,($E25^2+X25^2)^0.5)),5)</f>
        <v>0</v>
      </c>
      <c r="AB25">
        <f>ROUND(IF($F25="",IF(Y25="",0,0),IF(Y25="",0,($F25^2+Y25^2)^0.5)),5)</f>
        <v>0</v>
      </c>
      <c r="AC25">
        <f>IF(SUM($I25,$P25),IF($I25&lt;&gt;"",IF($P25&lt;&gt;"",IF($W25&lt;&gt;"",(($I25*M25)^2+($P25*T25)^2+($W25*AA25)^2)^0.5/SUM($I25,$P25,$W25),(($I25*M25)^2+($P25*T25)^2)^0.5/SUM($I25,$P25)),M25),""),0)</f>
        <v>0</v>
      </c>
      <c r="AD25">
        <f>IF(SUM($I25,$P25),IF($I25&lt;&gt;"",IF($P25&lt;&gt;"",IF($W25&lt;&gt;"",(($I25*N25)^2+($P25*U25)^2+($W25*AB25)^2)^0.5/SUM($I25,$P25,$W25),(($I25*N25)^2+($P25*U25)^2)^0.5/SUM($I25,$P25)),N25),""),0)</f>
        <v>0</v>
      </c>
      <c r="AE25" s="10">
        <f>IF(AC25&lt;&gt;"",(AC25*SUM($I25,$P25,$W25))^2,"")</f>
        <v>0</v>
      </c>
      <c r="AF25" s="10">
        <f>IF(AD25&lt;&gt;"",(AD25*SUM($I25,$P25,$W25))^2,"")</f>
        <v>0</v>
      </c>
      <c r="AG25" s="10">
        <f>IFERROR(ABS(I25),"")</f>
        <v>0</v>
      </c>
      <c r="AH25" s="10">
        <f>IFERROR(ABS(P25),"")</f>
        <v>0</v>
      </c>
      <c r="AI25" s="10">
        <f>IFERROR(ABS(W25),"")</f>
        <v>0</v>
      </c>
    </row>
    <row r="26" spans="2:35">
      <c r="B26">
        <v>22</v>
      </c>
      <c r="C26" t="s">
        <v>61</v>
      </c>
      <c r="D26" t="s">
        <v>77</v>
      </c>
      <c r="H26">
        <f>IF('3-定量盤查'!J24&lt;&gt;"",'3-定量盤查'!J24,"")</f>
        <v>0</v>
      </c>
      <c r="I26">
        <f>IF(E26&lt;&gt;"",IF(J26&lt;&gt;"",IF('3-定量盤查'!O24&lt;&gt;"",'3-定量盤查'!O24,0),""),"")</f>
        <v>0</v>
      </c>
      <c r="M26">
        <f>ROUND(IF($E26="",IF(J26="",0,0),IF(I26="",0,($E26^2+J26^2)^0.5)),5)</f>
        <v>0</v>
      </c>
      <c r="N26">
        <f>ROUND(IF($F26="",IF(K26="",0,0),IF(K26="",0,($F26^2+K26^2)^0.5)),5)</f>
        <v>0</v>
      </c>
      <c r="O26">
        <f>IF('3-定量盤查'!P24&lt;&gt;"",'3-定量盤查'!P24,"")</f>
        <v>0</v>
      </c>
      <c r="T26">
        <f>ROUND(IF($E26="",IF(Q26="",0,0),IF(Q26="",0,($E26^2+Q26^2)^0.5)),5)</f>
        <v>0</v>
      </c>
      <c r="U26">
        <f>ROUND(IF($F26="",IF(R26="",0,0),IF(R26="",0,($F26^2+R26^2)^0.5)),5)</f>
        <v>0</v>
      </c>
      <c r="V26">
        <f>IF('3-定量盤查'!V24&lt;&gt;"",'3-定量盤查'!V24,"")</f>
        <v>0</v>
      </c>
      <c r="AA26">
        <f>ROUND(IF($E26="",IF(X26="",0,0),IF(X26="",0,($E26^2+X26^2)^0.5)),5)</f>
        <v>0</v>
      </c>
      <c r="AB26">
        <f>ROUND(IF($F26="",IF(Y26="",0,0),IF(Y26="",0,($F26^2+Y26^2)^0.5)),5)</f>
        <v>0</v>
      </c>
      <c r="AC26">
        <f>IF(SUM($I26,$P26),IF($I26&lt;&gt;"",IF($P26&lt;&gt;"",IF($W26&lt;&gt;"",(($I26*M26)^2+($P26*T26)^2+($W26*AA26)^2)^0.5/SUM($I26,$P26,$W26),(($I26*M26)^2+($P26*T26)^2)^0.5/SUM($I26,$P26)),M26),""),0)</f>
        <v>0</v>
      </c>
      <c r="AD26">
        <f>IF(SUM($I26,$P26),IF($I26&lt;&gt;"",IF($P26&lt;&gt;"",IF($W26&lt;&gt;"",(($I26*N26)^2+($P26*U26)^2+($W26*AB26)^2)^0.5/SUM($I26,$P26,$W26),(($I26*N26)^2+($P26*U26)^2)^0.5/SUM($I26,$P26)),N26),""),0)</f>
        <v>0</v>
      </c>
      <c r="AE26" s="10">
        <f>IF(AC26&lt;&gt;"",(AC26*SUM($I26,$P26,$W26))^2,"")</f>
        <v>0</v>
      </c>
      <c r="AF26" s="10">
        <f>IF(AD26&lt;&gt;"",(AD26*SUM($I26,$P26,$W26))^2,"")</f>
        <v>0</v>
      </c>
      <c r="AG26" s="10">
        <f>IFERROR(ABS(I26),"")</f>
        <v>0</v>
      </c>
      <c r="AH26" s="10">
        <f>IFERROR(ABS(P26),"")</f>
        <v>0</v>
      </c>
      <c r="AI26" s="10">
        <f>IFERROR(ABS(W26),"")</f>
        <v>0</v>
      </c>
    </row>
    <row r="27" spans="2:35">
      <c r="B27">
        <v>23</v>
      </c>
      <c r="C27" t="s">
        <v>78</v>
      </c>
      <c r="D27" t="s">
        <v>79</v>
      </c>
      <c r="H27">
        <f>IF('3-定量盤查'!J25&lt;&gt;"",'3-定量盤查'!J25,"")</f>
        <v>0</v>
      </c>
      <c r="I27">
        <f>IF(E27&lt;&gt;"",IF(J27&lt;&gt;"",IF('3-定量盤查'!O25&lt;&gt;"",'3-定量盤查'!O25,0),""),"")</f>
        <v>0</v>
      </c>
      <c r="M27">
        <f>ROUND(IF($E27="",IF(J27="",0,0),IF(I27="",0,($E27^2+J27^2)^0.5)),5)</f>
        <v>0</v>
      </c>
      <c r="N27">
        <f>ROUND(IF($F27="",IF(K27="",0,0),IF(K27="",0,($F27^2+K27^2)^0.5)),5)</f>
        <v>0</v>
      </c>
      <c r="O27">
        <f>IF('3-定量盤查'!P25&lt;&gt;"",'3-定量盤查'!P25,"")</f>
        <v>0</v>
      </c>
      <c r="T27">
        <f>ROUND(IF($E27="",IF(Q27="",0,0),IF(Q27="",0,($E27^2+Q27^2)^0.5)),5)</f>
        <v>0</v>
      </c>
      <c r="U27">
        <f>ROUND(IF($F27="",IF(R27="",0,0),IF(R27="",0,($F27^2+R27^2)^0.5)),5)</f>
        <v>0</v>
      </c>
      <c r="V27">
        <f>IF('3-定量盤查'!V25&lt;&gt;"",'3-定量盤查'!V25,"")</f>
        <v>0</v>
      </c>
      <c r="AA27">
        <f>ROUND(IF($E27="",IF(X27="",0,0),IF(X27="",0,($E27^2+X27^2)^0.5)),5)</f>
        <v>0</v>
      </c>
      <c r="AB27">
        <f>ROUND(IF($F27="",IF(Y27="",0,0),IF(Y27="",0,($F27^2+Y27^2)^0.5)),5)</f>
        <v>0</v>
      </c>
      <c r="AC27">
        <f>IF(SUM($I27,$P27),IF($I27&lt;&gt;"",IF($P27&lt;&gt;"",IF($W27&lt;&gt;"",(($I27*M27)^2+($P27*T27)^2+($W27*AA27)^2)^0.5/SUM($I27,$P27,$W27),(($I27*M27)^2+($P27*T27)^2)^0.5/SUM($I27,$P27)),M27),""),0)</f>
        <v>0</v>
      </c>
      <c r="AD27">
        <f>IF(SUM($I27,$P27),IF($I27&lt;&gt;"",IF($P27&lt;&gt;"",IF($W27&lt;&gt;"",(($I27*N27)^2+($P27*U27)^2+($W27*AB27)^2)^0.5/SUM($I27,$P27,$W27),(($I27*N27)^2+($P27*U27)^2)^0.5/SUM($I27,$P27)),N27),""),0)</f>
        <v>0</v>
      </c>
      <c r="AE27" s="10">
        <f>IF(AC27&lt;&gt;"",(AC27*SUM($I27,$P27,$W27))^2,"")</f>
        <v>0</v>
      </c>
      <c r="AF27" s="10">
        <f>IF(AD27&lt;&gt;"",(AD27*SUM($I27,$P27,$W27))^2,"")</f>
        <v>0</v>
      </c>
      <c r="AG27" s="10">
        <f>IFERROR(ABS(I27),"")</f>
        <v>0</v>
      </c>
      <c r="AH27" s="10">
        <f>IFERROR(ABS(P27),"")</f>
        <v>0</v>
      </c>
      <c r="AI27" s="10">
        <f>IFERROR(ABS(W27),"")</f>
        <v>0</v>
      </c>
    </row>
    <row r="28" spans="2:35">
      <c r="B28">
        <v>24</v>
      </c>
      <c r="C28" t="s">
        <v>80</v>
      </c>
      <c r="H28">
        <f>IF('3-定量盤查'!J26&lt;&gt;"",'3-定量盤查'!J26,"")</f>
        <v>0</v>
      </c>
      <c r="I28">
        <f>IF(E28&lt;&gt;"",IF(J28&lt;&gt;"",IF('3-定量盤查'!O26&lt;&gt;"",'3-定量盤查'!O26,0),""),"")</f>
        <v>0</v>
      </c>
      <c r="M28">
        <f>ROUND(IF($E28="",IF(J28="",0,0),IF(I28="",0,($E28^2+J28^2)^0.5)),5)</f>
        <v>0</v>
      </c>
      <c r="N28">
        <f>ROUND(IF($F28="",IF(K28="",0,0),IF(K28="",0,($F28^2+K28^2)^0.5)),5)</f>
        <v>0</v>
      </c>
      <c r="O28">
        <f>IF('3-定量盤查'!P26&lt;&gt;"",'3-定量盤查'!P26,"")</f>
        <v>0</v>
      </c>
      <c r="T28">
        <f>ROUND(IF($E28="",IF(Q28="",0,0),IF(Q28="",0,($E28^2+Q28^2)^0.5)),5)</f>
        <v>0</v>
      </c>
      <c r="U28">
        <f>ROUND(IF($F28="",IF(R28="",0,0),IF(R28="",0,($F28^2+R28^2)^0.5)),5)</f>
        <v>0</v>
      </c>
      <c r="V28">
        <f>IF('3-定量盤查'!V26&lt;&gt;"",'3-定量盤查'!V26,"")</f>
        <v>0</v>
      </c>
      <c r="AA28">
        <f>ROUND(IF($E28="",IF(X28="",0,0),IF(X28="",0,($E28^2+X28^2)^0.5)),5)</f>
        <v>0</v>
      </c>
      <c r="AB28">
        <f>ROUND(IF($F28="",IF(Y28="",0,0),IF(Y28="",0,($F28^2+Y28^2)^0.5)),5)</f>
        <v>0</v>
      </c>
      <c r="AC28">
        <f>IF(SUM($I28,$P28),IF($I28&lt;&gt;"",IF($P28&lt;&gt;"",IF($W28&lt;&gt;"",(($I28*M28)^2+($P28*T28)^2+($W28*AA28)^2)^0.5/SUM($I28,$P28,$W28),(($I28*M28)^2+($P28*T28)^2)^0.5/SUM($I28,$P28)),M28),""),0)</f>
        <v>0</v>
      </c>
      <c r="AD28">
        <f>IF(SUM($I28,$P28),IF($I28&lt;&gt;"",IF($P28&lt;&gt;"",IF($W28&lt;&gt;"",(($I28*N28)^2+($P28*U28)^2+($W28*AB28)^2)^0.5/SUM($I28,$P28,$W28),(($I28*N28)^2+($P28*U28)^2)^0.5/SUM($I28,$P28)),N28),""),0)</f>
        <v>0</v>
      </c>
      <c r="AE28" s="10">
        <f>IF(AC28&lt;&gt;"",(AC28*SUM($I28,$P28,$W28))^2,"")</f>
        <v>0</v>
      </c>
      <c r="AF28" s="10">
        <f>IF(AD28&lt;&gt;"",(AD28*SUM($I28,$P28,$W28))^2,"")</f>
        <v>0</v>
      </c>
      <c r="AG28" s="10">
        <f>IFERROR(ABS(I28),"")</f>
        <v>0</v>
      </c>
      <c r="AH28" s="10">
        <f>IFERROR(ABS(P28),"")</f>
        <v>0</v>
      </c>
      <c r="AI28" s="10">
        <f>IFERROR(ABS(W28),"")</f>
        <v>0</v>
      </c>
    </row>
    <row r="29" spans="2:35">
      <c r="B29">
        <v>25</v>
      </c>
      <c r="C29" t="s">
        <v>81</v>
      </c>
      <c r="D29" t="s">
        <v>82</v>
      </c>
      <c r="H29">
        <f>IF('3-定量盤查'!J27&lt;&gt;"",'3-定量盤查'!J27,"")</f>
        <v>0</v>
      </c>
      <c r="I29">
        <f>IF(E29&lt;&gt;"",IF(J29&lt;&gt;"",IF('3-定量盤查'!O27&lt;&gt;"",'3-定量盤查'!O27,0),""),"")</f>
        <v>0</v>
      </c>
      <c r="M29">
        <f>ROUND(IF($E29="",IF(J29="",0,0),IF(I29="",0,($E29^2+J29^2)^0.5)),5)</f>
        <v>0</v>
      </c>
      <c r="N29">
        <f>ROUND(IF($F29="",IF(K29="",0,0),IF(K29="",0,($F29^2+K29^2)^0.5)),5)</f>
        <v>0</v>
      </c>
      <c r="O29">
        <f>IF('3-定量盤查'!P27&lt;&gt;"",'3-定量盤查'!P27,"")</f>
        <v>0</v>
      </c>
      <c r="T29">
        <f>ROUND(IF($E29="",IF(Q29="",0,0),IF(Q29="",0,($E29^2+Q29^2)^0.5)),5)</f>
        <v>0</v>
      </c>
      <c r="U29">
        <f>ROUND(IF($F29="",IF(R29="",0,0),IF(R29="",0,($F29^2+R29^2)^0.5)),5)</f>
        <v>0</v>
      </c>
      <c r="V29">
        <f>IF('3-定量盤查'!V27&lt;&gt;"",'3-定量盤查'!V27,"")</f>
        <v>0</v>
      </c>
      <c r="AA29">
        <f>ROUND(IF($E29="",IF(X29="",0,0),IF(X29="",0,($E29^2+X29^2)^0.5)),5)</f>
        <v>0</v>
      </c>
      <c r="AB29">
        <f>ROUND(IF($F29="",IF(Y29="",0,0),IF(Y29="",0,($F29^2+Y29^2)^0.5)),5)</f>
        <v>0</v>
      </c>
      <c r="AC29">
        <f>IF(SUM($I29,$P29),IF($I29&lt;&gt;"",IF($P29&lt;&gt;"",IF($W29&lt;&gt;"",(($I29*M29)^2+($P29*T29)^2+($W29*AA29)^2)^0.5/SUM($I29,$P29,$W29),(($I29*M29)^2+($P29*T29)^2)^0.5/SUM($I29,$P29)),M29),""),0)</f>
        <v>0</v>
      </c>
      <c r="AD29">
        <f>IF(SUM($I29,$P29),IF($I29&lt;&gt;"",IF($P29&lt;&gt;"",IF($W29&lt;&gt;"",(($I29*N29)^2+($P29*U29)^2+($W29*AB29)^2)^0.5/SUM($I29,$P29,$W29),(($I29*N29)^2+($P29*U29)^2)^0.5/SUM($I29,$P29)),N29),""),0)</f>
        <v>0</v>
      </c>
      <c r="AE29" s="10">
        <f>IF(AC29&lt;&gt;"",(AC29*SUM($I29,$P29,$W29))^2,"")</f>
        <v>0</v>
      </c>
      <c r="AF29" s="10">
        <f>IF(AD29&lt;&gt;"",(AD29*SUM($I29,$P29,$W29))^2,"")</f>
        <v>0</v>
      </c>
      <c r="AG29" s="10">
        <f>IFERROR(ABS(I29),"")</f>
        <v>0</v>
      </c>
      <c r="AH29" s="10">
        <f>IFERROR(ABS(P29),"")</f>
        <v>0</v>
      </c>
      <c r="AI29" s="10">
        <f>IFERROR(ABS(W29),"")</f>
        <v>0</v>
      </c>
    </row>
    <row r="30" spans="2:35">
      <c r="B30">
        <v>26</v>
      </c>
      <c r="C30" t="s">
        <v>84</v>
      </c>
      <c r="D30" t="s">
        <v>85</v>
      </c>
      <c r="H30">
        <f>IF('3-定量盤查'!J28&lt;&gt;"",'3-定量盤查'!J28,"")</f>
        <v>0</v>
      </c>
      <c r="I30">
        <f>IF(E30&lt;&gt;"",IF(J30&lt;&gt;"",IF('3-定量盤查'!O28&lt;&gt;"",'3-定量盤查'!O28,0),""),"")</f>
        <v>0</v>
      </c>
      <c r="M30">
        <f>ROUND(IF($E30="",IF(J30="",0,0),IF(I30="",0,($E30^2+J30^2)^0.5)),5)</f>
        <v>0</v>
      </c>
      <c r="N30">
        <f>ROUND(IF($F30="",IF(K30="",0,0),IF(K30="",0,($F30^2+K30^2)^0.5)),5)</f>
        <v>0</v>
      </c>
      <c r="O30">
        <f>IF('3-定量盤查'!P28&lt;&gt;"",'3-定量盤查'!P28,"")</f>
        <v>0</v>
      </c>
      <c r="T30">
        <f>ROUND(IF($E30="",IF(Q30="",0,0),IF(Q30="",0,($E30^2+Q30^2)^0.5)),5)</f>
        <v>0</v>
      </c>
      <c r="U30">
        <f>ROUND(IF($F30="",IF(R30="",0,0),IF(R30="",0,($F30^2+R30^2)^0.5)),5)</f>
        <v>0</v>
      </c>
      <c r="V30">
        <f>IF('3-定量盤查'!V28&lt;&gt;"",'3-定量盤查'!V28,"")</f>
        <v>0</v>
      </c>
      <c r="AA30">
        <f>ROUND(IF($E30="",IF(X30="",0,0),IF(X30="",0,($E30^2+X30^2)^0.5)),5)</f>
        <v>0</v>
      </c>
      <c r="AB30">
        <f>ROUND(IF($F30="",IF(Y30="",0,0),IF(Y30="",0,($F30^2+Y30^2)^0.5)),5)</f>
        <v>0</v>
      </c>
      <c r="AC30">
        <f>IF(SUM($I30,$P30),IF($I30&lt;&gt;"",IF($P30&lt;&gt;"",IF($W30&lt;&gt;"",(($I30*M30)^2+($P30*T30)^2+($W30*AA30)^2)^0.5/SUM($I30,$P30,$W30),(($I30*M30)^2+($P30*T30)^2)^0.5/SUM($I30,$P30)),M30),""),0)</f>
        <v>0</v>
      </c>
      <c r="AD30">
        <f>IF(SUM($I30,$P30),IF($I30&lt;&gt;"",IF($P30&lt;&gt;"",IF($W30&lt;&gt;"",(($I30*N30)^2+($P30*U30)^2+($W30*AB30)^2)^0.5/SUM($I30,$P30,$W30),(($I30*N30)^2+($P30*U30)^2)^0.5/SUM($I30,$P30)),N30),""),0)</f>
        <v>0</v>
      </c>
      <c r="AE30" s="10">
        <f>IF(AC30&lt;&gt;"",(AC30*SUM($I30,$P30,$W30))^2,"")</f>
        <v>0</v>
      </c>
      <c r="AF30" s="10">
        <f>IF(AD30&lt;&gt;"",(AD30*SUM($I30,$P30,$W30))^2,"")</f>
        <v>0</v>
      </c>
      <c r="AG30" s="10">
        <f>IFERROR(ABS(I30),"")</f>
        <v>0</v>
      </c>
      <c r="AH30" s="10">
        <f>IFERROR(ABS(P30),"")</f>
        <v>0</v>
      </c>
      <c r="AI30" s="10">
        <f>IFERROR(ABS(W30),"")</f>
        <v>0</v>
      </c>
    </row>
    <row r="31" spans="2:35">
      <c r="B31">
        <v>27</v>
      </c>
      <c r="C31" t="s">
        <v>86</v>
      </c>
      <c r="D31" t="s">
        <v>87</v>
      </c>
      <c r="H31">
        <f>IF('3-定量盤查'!J29&lt;&gt;"",'3-定量盤查'!J29,"")</f>
        <v>0</v>
      </c>
      <c r="I31">
        <f>IF(E31&lt;&gt;"",IF(J31&lt;&gt;"",IF('3-定量盤查'!O29&lt;&gt;"",'3-定量盤查'!O29,0),""),"")</f>
        <v>0</v>
      </c>
      <c r="M31">
        <f>ROUND(IF($E31="",IF(J31="",0,0),IF(I31="",0,($E31^2+J31^2)^0.5)),5)</f>
        <v>0</v>
      </c>
      <c r="N31">
        <f>ROUND(IF($F31="",IF(K31="",0,0),IF(K31="",0,($F31^2+K31^2)^0.5)),5)</f>
        <v>0</v>
      </c>
      <c r="O31">
        <f>IF('3-定量盤查'!P29&lt;&gt;"",'3-定量盤查'!P29,"")</f>
        <v>0</v>
      </c>
      <c r="T31">
        <f>ROUND(IF($E31="",IF(Q31="",0,0),IF(Q31="",0,($E31^2+Q31^2)^0.5)),5)</f>
        <v>0</v>
      </c>
      <c r="U31">
        <f>ROUND(IF($F31="",IF(R31="",0,0),IF(R31="",0,($F31^2+R31^2)^0.5)),5)</f>
        <v>0</v>
      </c>
      <c r="V31">
        <f>IF('3-定量盤查'!V29&lt;&gt;"",'3-定量盤查'!V29,"")</f>
        <v>0</v>
      </c>
      <c r="AA31">
        <f>ROUND(IF($E31="",IF(X31="",0,0),IF(X31="",0,($E31^2+X31^2)^0.5)),5)</f>
        <v>0</v>
      </c>
      <c r="AB31">
        <f>ROUND(IF($F31="",IF(Y31="",0,0),IF(Y31="",0,($F31^2+Y31^2)^0.5)),5)</f>
        <v>0</v>
      </c>
      <c r="AC31">
        <f>IF(SUM($I31,$P31),IF($I31&lt;&gt;"",IF($P31&lt;&gt;"",IF($W31&lt;&gt;"",(($I31*M31)^2+($P31*T31)^2+($W31*AA31)^2)^0.5/SUM($I31,$P31,$W31),(($I31*M31)^2+($P31*T31)^2)^0.5/SUM($I31,$P31)),M31),""),0)</f>
        <v>0</v>
      </c>
      <c r="AD31">
        <f>IF(SUM($I31,$P31),IF($I31&lt;&gt;"",IF($P31&lt;&gt;"",IF($W31&lt;&gt;"",(($I31*N31)^2+($P31*U31)^2+($W31*AB31)^2)^0.5/SUM($I31,$P31,$W31),(($I31*N31)^2+($P31*U31)^2)^0.5/SUM($I31,$P31)),N31),""),0)</f>
        <v>0</v>
      </c>
      <c r="AE31" s="10">
        <f>IF(AC31&lt;&gt;"",(AC31*SUM($I31,$P31,$W31))^2,"")</f>
        <v>0</v>
      </c>
      <c r="AF31" s="10">
        <f>IF(AD31&lt;&gt;"",(AD31*SUM($I31,$P31,$W31))^2,"")</f>
        <v>0</v>
      </c>
      <c r="AG31" s="10">
        <f>IFERROR(ABS(I31),"")</f>
        <v>0</v>
      </c>
      <c r="AH31" s="10">
        <f>IFERROR(ABS(P31),"")</f>
        <v>0</v>
      </c>
      <c r="AI31" s="10">
        <f>IFERROR(ABS(W31),"")</f>
        <v>0</v>
      </c>
    </row>
    <row r="32" spans="2:35">
      <c r="B32">
        <v>28</v>
      </c>
      <c r="C32" t="s">
        <v>88</v>
      </c>
      <c r="H32">
        <f>IF('3-定量盤查'!J30&lt;&gt;"",'3-定量盤查'!J30,"")</f>
        <v>0</v>
      </c>
      <c r="I32">
        <f>IF(E32&lt;&gt;"",IF(J32&lt;&gt;"",IF('3-定量盤查'!O30&lt;&gt;"",'3-定量盤查'!O30,0),""),"")</f>
        <v>0</v>
      </c>
      <c r="M32">
        <f>ROUND(IF($E32="",IF(J32="",0,0),IF(I32="",0,($E32^2+J32^2)^0.5)),5)</f>
        <v>0</v>
      </c>
      <c r="N32">
        <f>ROUND(IF($F32="",IF(K32="",0,0),IF(K32="",0,($F32^2+K32^2)^0.5)),5)</f>
        <v>0</v>
      </c>
      <c r="O32">
        <f>IF('3-定量盤查'!P30&lt;&gt;"",'3-定量盤查'!P30,"")</f>
        <v>0</v>
      </c>
      <c r="T32">
        <f>ROUND(IF($E32="",IF(Q32="",0,0),IF(Q32="",0,($E32^2+Q32^2)^0.5)),5)</f>
        <v>0</v>
      </c>
      <c r="U32">
        <f>ROUND(IF($F32="",IF(R32="",0,0),IF(R32="",0,($F32^2+R32^2)^0.5)),5)</f>
        <v>0</v>
      </c>
      <c r="V32">
        <f>IF('3-定量盤查'!V30&lt;&gt;"",'3-定量盤查'!V30,"")</f>
        <v>0</v>
      </c>
      <c r="AA32">
        <f>ROUND(IF($E32="",IF(X32="",0,0),IF(X32="",0,($E32^2+X32^2)^0.5)),5)</f>
        <v>0</v>
      </c>
      <c r="AB32">
        <f>ROUND(IF($F32="",IF(Y32="",0,0),IF(Y32="",0,($F32^2+Y32^2)^0.5)),5)</f>
        <v>0</v>
      </c>
      <c r="AC32">
        <f>IF(SUM($I32,$P32),IF($I32&lt;&gt;"",IF($P32&lt;&gt;"",IF($W32&lt;&gt;"",(($I32*M32)^2+($P32*T32)^2+($W32*AA32)^2)^0.5/SUM($I32,$P32,$W32),(($I32*M32)^2+($P32*T32)^2)^0.5/SUM($I32,$P32)),M32),""),0)</f>
        <v>0</v>
      </c>
      <c r="AD32">
        <f>IF(SUM($I32,$P32),IF($I32&lt;&gt;"",IF($P32&lt;&gt;"",IF($W32&lt;&gt;"",(($I32*N32)^2+($P32*U32)^2+($W32*AB32)^2)^0.5/SUM($I32,$P32,$W32),(($I32*N32)^2+($P32*U32)^2)^0.5/SUM($I32,$P32)),N32),""),0)</f>
        <v>0</v>
      </c>
      <c r="AE32" s="10">
        <f>IF(AC32&lt;&gt;"",(AC32*SUM($I32,$P32,$W32))^2,"")</f>
        <v>0</v>
      </c>
      <c r="AF32" s="10">
        <f>IF(AD32&lt;&gt;"",(AD32*SUM($I32,$P32,$W32))^2,"")</f>
        <v>0</v>
      </c>
      <c r="AG32" s="10">
        <f>IFERROR(ABS(I32),"")</f>
        <v>0</v>
      </c>
      <c r="AH32" s="10">
        <f>IFERROR(ABS(P32),"")</f>
        <v>0</v>
      </c>
      <c r="AI32" s="10">
        <f>IFERROR(ABS(W32),"")</f>
        <v>0</v>
      </c>
    </row>
    <row r="33" spans="2:35">
      <c r="B33">
        <v>29</v>
      </c>
      <c r="C33" t="s">
        <v>89</v>
      </c>
      <c r="D33" t="s">
        <v>90</v>
      </c>
      <c r="H33">
        <f>IF('3-定量盤查'!J31&lt;&gt;"",'3-定量盤查'!J31,"")</f>
        <v>0</v>
      </c>
      <c r="I33">
        <f>IF(E33&lt;&gt;"",IF(J33&lt;&gt;"",IF('3-定量盤查'!O31&lt;&gt;"",'3-定量盤查'!O31,0),""),"")</f>
        <v>0</v>
      </c>
      <c r="M33">
        <f>ROUND(IF($E33="",IF(J33="",0,0),IF(I33="",0,($E33^2+J33^2)^0.5)),5)</f>
        <v>0</v>
      </c>
      <c r="N33">
        <f>ROUND(IF($F33="",IF(K33="",0,0),IF(K33="",0,($F33^2+K33^2)^0.5)),5)</f>
        <v>0</v>
      </c>
      <c r="O33">
        <f>IF('3-定量盤查'!P31&lt;&gt;"",'3-定量盤查'!P31,"")</f>
        <v>0</v>
      </c>
      <c r="T33">
        <f>ROUND(IF($E33="",IF(Q33="",0,0),IF(Q33="",0,($E33^2+Q33^2)^0.5)),5)</f>
        <v>0</v>
      </c>
      <c r="U33">
        <f>ROUND(IF($F33="",IF(R33="",0,0),IF(R33="",0,($F33^2+R33^2)^0.5)),5)</f>
        <v>0</v>
      </c>
      <c r="V33">
        <f>IF('3-定量盤查'!V31&lt;&gt;"",'3-定量盤查'!V31,"")</f>
        <v>0</v>
      </c>
      <c r="AA33">
        <f>ROUND(IF($E33="",IF(X33="",0,0),IF(X33="",0,($E33^2+X33^2)^0.5)),5)</f>
        <v>0</v>
      </c>
      <c r="AB33">
        <f>ROUND(IF($F33="",IF(Y33="",0,0),IF(Y33="",0,($F33^2+Y33^2)^0.5)),5)</f>
        <v>0</v>
      </c>
      <c r="AC33">
        <f>IF(SUM($I33,$P33),IF($I33&lt;&gt;"",IF($P33&lt;&gt;"",IF($W33&lt;&gt;"",(($I33*M33)^2+($P33*T33)^2+($W33*AA33)^2)^0.5/SUM($I33,$P33,$W33),(($I33*M33)^2+($P33*T33)^2)^0.5/SUM($I33,$P33)),M33),""),0)</f>
        <v>0</v>
      </c>
      <c r="AD33">
        <f>IF(SUM($I33,$P33),IF($I33&lt;&gt;"",IF($P33&lt;&gt;"",IF($W33&lt;&gt;"",(($I33*N33)^2+($P33*U33)^2+($W33*AB33)^2)^0.5/SUM($I33,$P33,$W33),(($I33*N33)^2+($P33*U33)^2)^0.5/SUM($I33,$P33)),N33),""),0)</f>
        <v>0</v>
      </c>
      <c r="AE33" s="10">
        <f>IF(AC33&lt;&gt;"",(AC33*SUM($I33,$P33,$W33))^2,"")</f>
        <v>0</v>
      </c>
      <c r="AF33" s="10">
        <f>IF(AD33&lt;&gt;"",(AD33*SUM($I33,$P33,$W33))^2,"")</f>
        <v>0</v>
      </c>
      <c r="AG33" s="10">
        <f>IFERROR(ABS(I33),"")</f>
        <v>0</v>
      </c>
      <c r="AH33" s="10">
        <f>IFERROR(ABS(P33),"")</f>
        <v>0</v>
      </c>
      <c r="AI33" s="10">
        <f>IFERROR(ABS(W33),"")</f>
        <v>0</v>
      </c>
    </row>
    <row r="34" spans="2:35">
      <c r="B34">
        <v>30</v>
      </c>
      <c r="C34" t="s">
        <v>91</v>
      </c>
      <c r="H34">
        <f>IF('3-定量盤查'!J32&lt;&gt;"",'3-定量盤查'!J32,"")</f>
        <v>0</v>
      </c>
      <c r="I34">
        <f>IF(E34&lt;&gt;"",IF(J34&lt;&gt;"",IF('3-定量盤查'!O32&lt;&gt;"",'3-定量盤查'!O32,0),""),"")</f>
        <v>0</v>
      </c>
      <c r="M34">
        <f>ROUND(IF($E34="",IF(J34="",0,0),IF(I34="",0,($E34^2+J34^2)^0.5)),5)</f>
        <v>0</v>
      </c>
      <c r="N34">
        <f>ROUND(IF($F34="",IF(K34="",0,0),IF(K34="",0,($F34^2+K34^2)^0.5)),5)</f>
        <v>0</v>
      </c>
      <c r="O34">
        <f>IF('3-定量盤查'!P32&lt;&gt;"",'3-定量盤查'!P32,"")</f>
        <v>0</v>
      </c>
      <c r="T34">
        <f>ROUND(IF($E34="",IF(Q34="",0,0),IF(Q34="",0,($E34^2+Q34^2)^0.5)),5)</f>
        <v>0</v>
      </c>
      <c r="U34">
        <f>ROUND(IF($F34="",IF(R34="",0,0),IF(R34="",0,($F34^2+R34^2)^0.5)),5)</f>
        <v>0</v>
      </c>
      <c r="V34">
        <f>IF('3-定量盤查'!V32&lt;&gt;"",'3-定量盤查'!V32,"")</f>
        <v>0</v>
      </c>
      <c r="AA34">
        <f>ROUND(IF($E34="",IF(X34="",0,0),IF(X34="",0,($E34^2+X34^2)^0.5)),5)</f>
        <v>0</v>
      </c>
      <c r="AB34">
        <f>ROUND(IF($F34="",IF(Y34="",0,0),IF(Y34="",0,($F34^2+Y34^2)^0.5)),5)</f>
        <v>0</v>
      </c>
      <c r="AC34">
        <f>IF(SUM($I34,$P34),IF($I34&lt;&gt;"",IF($P34&lt;&gt;"",IF($W34&lt;&gt;"",(($I34*M34)^2+($P34*T34)^2+($W34*AA34)^2)^0.5/SUM($I34,$P34,$W34),(($I34*M34)^2+($P34*T34)^2)^0.5/SUM($I34,$P34)),M34),""),0)</f>
        <v>0</v>
      </c>
      <c r="AD34">
        <f>IF(SUM($I34,$P34),IF($I34&lt;&gt;"",IF($P34&lt;&gt;"",IF($W34&lt;&gt;"",(($I34*N34)^2+($P34*U34)^2+($W34*AB34)^2)^0.5/SUM($I34,$P34,$W34),(($I34*N34)^2+($P34*U34)^2)^0.5/SUM($I34,$P34)),N34),""),0)</f>
        <v>0</v>
      </c>
      <c r="AE34" s="10">
        <f>IF(AC34&lt;&gt;"",(AC34*SUM($I34,$P34,$W34))^2,"")</f>
        <v>0</v>
      </c>
      <c r="AF34" s="10">
        <f>IF(AD34&lt;&gt;"",(AD34*SUM($I34,$P34,$W34))^2,"")</f>
        <v>0</v>
      </c>
      <c r="AG34" s="10">
        <f>IFERROR(ABS(I34),"")</f>
        <v>0</v>
      </c>
      <c r="AH34" s="10">
        <f>IFERROR(ABS(P34),"")</f>
        <v>0</v>
      </c>
      <c r="AI34" s="10">
        <f>IFERROR(ABS(W34),"")</f>
        <v>0</v>
      </c>
    </row>
    <row r="35" spans="2:35">
      <c r="B35">
        <v>31</v>
      </c>
      <c r="C35" t="s">
        <v>92</v>
      </c>
      <c r="H35">
        <f>IF('3-定量盤查'!J33&lt;&gt;"",'3-定量盤查'!J33,"")</f>
        <v>0</v>
      </c>
      <c r="I35">
        <f>IF(E35&lt;&gt;"",IF(J35&lt;&gt;"",IF('3-定量盤查'!O33&lt;&gt;"",'3-定量盤查'!O33,0),""),"")</f>
        <v>0</v>
      </c>
      <c r="M35">
        <f>ROUND(IF($E35="",IF(J35="",0,0),IF(I35="",0,($E35^2+J35^2)^0.5)),5)</f>
        <v>0</v>
      </c>
      <c r="N35">
        <f>ROUND(IF($F35="",IF(K35="",0,0),IF(K35="",0,($F35^2+K35^2)^0.5)),5)</f>
        <v>0</v>
      </c>
      <c r="O35">
        <f>IF('3-定量盤查'!P33&lt;&gt;"",'3-定量盤查'!P33,"")</f>
        <v>0</v>
      </c>
      <c r="T35">
        <f>ROUND(IF($E35="",IF(Q35="",0,0),IF(Q35="",0,($E35^2+Q35^2)^0.5)),5)</f>
        <v>0</v>
      </c>
      <c r="U35">
        <f>ROUND(IF($F35="",IF(R35="",0,0),IF(R35="",0,($F35^2+R35^2)^0.5)),5)</f>
        <v>0</v>
      </c>
      <c r="V35">
        <f>IF('3-定量盤查'!V33&lt;&gt;"",'3-定量盤查'!V33,"")</f>
        <v>0</v>
      </c>
      <c r="AA35">
        <f>ROUND(IF($E35="",IF(X35="",0,0),IF(X35="",0,($E35^2+X35^2)^0.5)),5)</f>
        <v>0</v>
      </c>
      <c r="AB35">
        <f>ROUND(IF($F35="",IF(Y35="",0,0),IF(Y35="",0,($F35^2+Y35^2)^0.5)),5)</f>
        <v>0</v>
      </c>
      <c r="AC35">
        <f>IF(SUM($I35,$P35),IF($I35&lt;&gt;"",IF($P35&lt;&gt;"",IF($W35&lt;&gt;"",(($I35*M35)^2+($P35*T35)^2+($W35*AA35)^2)^0.5/SUM($I35,$P35,$W35),(($I35*M35)^2+($P35*T35)^2)^0.5/SUM($I35,$P35)),M35),""),0)</f>
        <v>0</v>
      </c>
      <c r="AD35">
        <f>IF(SUM($I35,$P35),IF($I35&lt;&gt;"",IF($P35&lt;&gt;"",IF($W35&lt;&gt;"",(($I35*N35)^2+($P35*U35)^2+($W35*AB35)^2)^0.5/SUM($I35,$P35,$W35),(($I35*N35)^2+($P35*U35)^2)^0.5/SUM($I35,$P35)),N35),""),0)</f>
        <v>0</v>
      </c>
      <c r="AE35" s="10">
        <f>IF(AC35&lt;&gt;"",(AC35*SUM($I35,$P35,$W35))^2,"")</f>
        <v>0</v>
      </c>
      <c r="AF35" s="10">
        <f>IF(AD35&lt;&gt;"",(AD35*SUM($I35,$P35,$W35))^2,"")</f>
        <v>0</v>
      </c>
      <c r="AG35" s="10">
        <f>IFERROR(ABS(I35),"")</f>
        <v>0</v>
      </c>
      <c r="AH35" s="10">
        <f>IFERROR(ABS(P35),"")</f>
        <v>0</v>
      </c>
      <c r="AI35" s="10">
        <f>IFERROR(ABS(W35),"")</f>
        <v>0</v>
      </c>
    </row>
    <row r="36" spans="2:35">
      <c r="B36">
        <v>32</v>
      </c>
      <c r="C36" t="s">
        <v>91</v>
      </c>
      <c r="H36">
        <f>IF('3-定量盤查'!J34&lt;&gt;"",'3-定量盤查'!J34,"")</f>
        <v>0</v>
      </c>
      <c r="I36">
        <f>IF(E36&lt;&gt;"",IF(J36&lt;&gt;"",IF('3-定量盤查'!O34&lt;&gt;"",'3-定量盤查'!O34,0),""),"")</f>
        <v>0</v>
      </c>
      <c r="M36">
        <f>ROUND(IF($E36="",IF(J36="",0,0),IF(I36="",0,($E36^2+J36^2)^0.5)),5)</f>
        <v>0</v>
      </c>
      <c r="N36">
        <f>ROUND(IF($F36="",IF(K36="",0,0),IF(K36="",0,($F36^2+K36^2)^0.5)),5)</f>
        <v>0</v>
      </c>
      <c r="O36">
        <f>IF('3-定量盤查'!P34&lt;&gt;"",'3-定量盤查'!P34,"")</f>
        <v>0</v>
      </c>
      <c r="T36">
        <f>ROUND(IF($E36="",IF(Q36="",0,0),IF(Q36="",0,($E36^2+Q36^2)^0.5)),5)</f>
        <v>0</v>
      </c>
      <c r="U36">
        <f>ROUND(IF($F36="",IF(R36="",0,0),IF(R36="",0,($F36^2+R36^2)^0.5)),5)</f>
        <v>0</v>
      </c>
      <c r="V36">
        <f>IF('3-定量盤查'!V34&lt;&gt;"",'3-定量盤查'!V34,"")</f>
        <v>0</v>
      </c>
      <c r="AA36">
        <f>ROUND(IF($E36="",IF(X36="",0,0),IF(X36="",0,($E36^2+X36^2)^0.5)),5)</f>
        <v>0</v>
      </c>
      <c r="AB36">
        <f>ROUND(IF($F36="",IF(Y36="",0,0),IF(Y36="",0,($F36^2+Y36^2)^0.5)),5)</f>
        <v>0</v>
      </c>
      <c r="AC36">
        <f>IF(SUM($I36,$P36),IF($I36&lt;&gt;"",IF($P36&lt;&gt;"",IF($W36&lt;&gt;"",(($I36*M36)^2+($P36*T36)^2+($W36*AA36)^2)^0.5/SUM($I36,$P36,$W36),(($I36*M36)^2+($P36*T36)^2)^0.5/SUM($I36,$P36)),M36),""),0)</f>
        <v>0</v>
      </c>
      <c r="AD36">
        <f>IF(SUM($I36,$P36),IF($I36&lt;&gt;"",IF($P36&lt;&gt;"",IF($W36&lt;&gt;"",(($I36*N36)^2+($P36*U36)^2+($W36*AB36)^2)^0.5/SUM($I36,$P36,$W36),(($I36*N36)^2+($P36*U36)^2)^0.5/SUM($I36,$P36)),N36),""),0)</f>
        <v>0</v>
      </c>
      <c r="AE36" s="10">
        <f>IF(AC36&lt;&gt;"",(AC36*SUM($I36,$P36,$W36))^2,"")</f>
        <v>0</v>
      </c>
      <c r="AF36" s="10">
        <f>IF(AD36&lt;&gt;"",(AD36*SUM($I36,$P36,$W36))^2,"")</f>
        <v>0</v>
      </c>
      <c r="AG36" s="10">
        <f>IFERROR(ABS(I36),"")</f>
        <v>0</v>
      </c>
      <c r="AH36" s="10">
        <f>IFERROR(ABS(P36),"")</f>
        <v>0</v>
      </c>
      <c r="AI36" s="10">
        <f>IFERROR(ABS(W36),"")</f>
        <v>0</v>
      </c>
    </row>
    <row r="37" spans="2:35">
      <c r="B37">
        <v>33</v>
      </c>
      <c r="C37" t="s">
        <v>93</v>
      </c>
      <c r="D37" t="s">
        <v>94</v>
      </c>
      <c r="H37">
        <f>IF('3-定量盤查'!J35&lt;&gt;"",'3-定量盤查'!J35,"")</f>
        <v>0</v>
      </c>
      <c r="I37">
        <f>IF(E37&lt;&gt;"",IF(J37&lt;&gt;"",IF('3-定量盤查'!O35&lt;&gt;"",'3-定量盤查'!O35,0),""),"")</f>
        <v>0</v>
      </c>
      <c r="M37">
        <f>ROUND(IF($E37="",IF(J37="",0,0),IF(I37="",0,($E37^2+J37^2)^0.5)),5)</f>
        <v>0</v>
      </c>
      <c r="N37">
        <f>ROUND(IF($F37="",IF(K37="",0,0),IF(K37="",0,($F37^2+K37^2)^0.5)),5)</f>
        <v>0</v>
      </c>
      <c r="O37">
        <f>IF('3-定量盤查'!P35&lt;&gt;"",'3-定量盤查'!P35,"")</f>
        <v>0</v>
      </c>
      <c r="T37">
        <f>ROUND(IF($E37="",IF(Q37="",0,0),IF(Q37="",0,($E37^2+Q37^2)^0.5)),5)</f>
        <v>0</v>
      </c>
      <c r="U37">
        <f>ROUND(IF($F37="",IF(R37="",0,0),IF(R37="",0,($F37^2+R37^2)^0.5)),5)</f>
        <v>0</v>
      </c>
      <c r="V37">
        <f>IF('3-定量盤查'!V35&lt;&gt;"",'3-定量盤查'!V35,"")</f>
        <v>0</v>
      </c>
      <c r="AA37">
        <f>ROUND(IF($E37="",IF(X37="",0,0),IF(X37="",0,($E37^2+X37^2)^0.5)),5)</f>
        <v>0</v>
      </c>
      <c r="AB37">
        <f>ROUND(IF($F37="",IF(Y37="",0,0),IF(Y37="",0,($F37^2+Y37^2)^0.5)),5)</f>
        <v>0</v>
      </c>
      <c r="AC37">
        <f>IF(SUM($I37,$P37),IF($I37&lt;&gt;"",IF($P37&lt;&gt;"",IF($W37&lt;&gt;"",(($I37*M37)^2+($P37*T37)^2+($W37*AA37)^2)^0.5/SUM($I37,$P37,$W37),(($I37*M37)^2+($P37*T37)^2)^0.5/SUM($I37,$P37)),M37),""),0)</f>
        <v>0</v>
      </c>
      <c r="AD37">
        <f>IF(SUM($I37,$P37),IF($I37&lt;&gt;"",IF($P37&lt;&gt;"",IF($W37&lt;&gt;"",(($I37*N37)^2+($P37*U37)^2+($W37*AB37)^2)^0.5/SUM($I37,$P37,$W37),(($I37*N37)^2+($P37*U37)^2)^0.5/SUM($I37,$P37)),N37),""),0)</f>
        <v>0</v>
      </c>
      <c r="AE37" s="10">
        <f>IF(AC37&lt;&gt;"",(AC37*SUM($I37,$P37,$W37))^2,"")</f>
        <v>0</v>
      </c>
      <c r="AF37" s="10">
        <f>IF(AD37&lt;&gt;"",(AD37*SUM($I37,$P37,$W37))^2,"")</f>
        <v>0</v>
      </c>
      <c r="AG37" s="10">
        <f>IFERROR(ABS(I37),"")</f>
        <v>0</v>
      </c>
      <c r="AH37" s="10">
        <f>IFERROR(ABS(P37),"")</f>
        <v>0</v>
      </c>
      <c r="AI37" s="10">
        <f>IFERROR(ABS(W37),"")</f>
        <v>0</v>
      </c>
    </row>
    <row r="38" spans="2:35">
      <c r="B38">
        <v>34</v>
      </c>
      <c r="C38" t="s">
        <v>95</v>
      </c>
      <c r="D38" t="s">
        <v>94</v>
      </c>
      <c r="H38">
        <f>IF('3-定量盤查'!J36&lt;&gt;"",'3-定量盤查'!J36,"")</f>
        <v>0</v>
      </c>
      <c r="I38">
        <f>IF(E38&lt;&gt;"",IF(J38&lt;&gt;"",IF('3-定量盤查'!O36&lt;&gt;"",'3-定量盤查'!O36,0),""),"")</f>
        <v>0</v>
      </c>
      <c r="M38">
        <f>ROUND(IF($E38="",IF(J38="",0,0),IF(I38="",0,($E38^2+J38^2)^0.5)),5)</f>
        <v>0</v>
      </c>
      <c r="N38">
        <f>ROUND(IF($F38="",IF(K38="",0,0),IF(K38="",0,($F38^2+K38^2)^0.5)),5)</f>
        <v>0</v>
      </c>
      <c r="O38">
        <f>IF('3-定量盤查'!P36&lt;&gt;"",'3-定量盤查'!P36,"")</f>
        <v>0</v>
      </c>
      <c r="T38">
        <f>ROUND(IF($E38="",IF(Q38="",0,0),IF(Q38="",0,($E38^2+Q38^2)^0.5)),5)</f>
        <v>0</v>
      </c>
      <c r="U38">
        <f>ROUND(IF($F38="",IF(R38="",0,0),IF(R38="",0,($F38^2+R38^2)^0.5)),5)</f>
        <v>0</v>
      </c>
      <c r="V38">
        <f>IF('3-定量盤查'!V36&lt;&gt;"",'3-定量盤查'!V36,"")</f>
        <v>0</v>
      </c>
      <c r="AA38">
        <f>ROUND(IF($E38="",IF(X38="",0,0),IF(X38="",0,($E38^2+X38^2)^0.5)),5)</f>
        <v>0</v>
      </c>
      <c r="AB38">
        <f>ROUND(IF($F38="",IF(Y38="",0,0),IF(Y38="",0,($F38^2+Y38^2)^0.5)),5)</f>
        <v>0</v>
      </c>
      <c r="AC38">
        <f>IF(SUM($I38,$P38),IF($I38&lt;&gt;"",IF($P38&lt;&gt;"",IF($W38&lt;&gt;"",(($I38*M38)^2+($P38*T38)^2+($W38*AA38)^2)^0.5/SUM($I38,$P38,$W38),(($I38*M38)^2+($P38*T38)^2)^0.5/SUM($I38,$P38)),M38),""),0)</f>
        <v>0</v>
      </c>
      <c r="AD38">
        <f>IF(SUM($I38,$P38),IF($I38&lt;&gt;"",IF($P38&lt;&gt;"",IF($W38&lt;&gt;"",(($I38*N38)^2+($P38*U38)^2+($W38*AB38)^2)^0.5/SUM($I38,$P38,$W38),(($I38*N38)^2+($P38*U38)^2)^0.5/SUM($I38,$P38)),N38),""),0)</f>
        <v>0</v>
      </c>
      <c r="AE38" s="10">
        <f>IF(AC38&lt;&gt;"",(AC38*SUM($I38,$P38,$W38))^2,"")</f>
        <v>0</v>
      </c>
      <c r="AF38" s="10">
        <f>IF(AD38&lt;&gt;"",(AD38*SUM($I38,$P38,$W38))^2,"")</f>
        <v>0</v>
      </c>
      <c r="AG38" s="10">
        <f>IFERROR(ABS(I38),"")</f>
        <v>0</v>
      </c>
      <c r="AH38" s="10">
        <f>IFERROR(ABS(P38),"")</f>
        <v>0</v>
      </c>
      <c r="AI38" s="10">
        <f>IFERROR(ABS(W38),"")</f>
        <v>0</v>
      </c>
    </row>
    <row r="39" spans="2:35">
      <c r="B39">
        <v>35</v>
      </c>
      <c r="C39" t="s">
        <v>96</v>
      </c>
      <c r="D39" t="s">
        <v>97</v>
      </c>
      <c r="H39">
        <f>IF('3-定量盤查'!J37&lt;&gt;"",'3-定量盤查'!J37,"")</f>
        <v>0</v>
      </c>
      <c r="I39">
        <f>IF(E39&lt;&gt;"",IF(J39&lt;&gt;"",IF('3-定量盤查'!O37&lt;&gt;"",'3-定量盤查'!O37,0),""),"")</f>
        <v>0</v>
      </c>
      <c r="M39">
        <f>ROUND(IF($E39="",IF(J39="",0,0),IF(I39="",0,($E39^2+J39^2)^0.5)),5)</f>
        <v>0</v>
      </c>
      <c r="N39">
        <f>ROUND(IF($F39="",IF(K39="",0,0),IF(K39="",0,($F39^2+K39^2)^0.5)),5)</f>
        <v>0</v>
      </c>
      <c r="O39">
        <f>IF('3-定量盤查'!P37&lt;&gt;"",'3-定量盤查'!P37,"")</f>
        <v>0</v>
      </c>
      <c r="T39">
        <f>ROUND(IF($E39="",IF(Q39="",0,0),IF(Q39="",0,($E39^2+Q39^2)^0.5)),5)</f>
        <v>0</v>
      </c>
      <c r="U39">
        <f>ROUND(IF($F39="",IF(R39="",0,0),IF(R39="",0,($F39^2+R39^2)^0.5)),5)</f>
        <v>0</v>
      </c>
      <c r="V39">
        <f>IF('3-定量盤查'!V37&lt;&gt;"",'3-定量盤查'!V37,"")</f>
        <v>0</v>
      </c>
      <c r="AA39">
        <f>ROUND(IF($E39="",IF(X39="",0,0),IF(X39="",0,($E39^2+X39^2)^0.5)),5)</f>
        <v>0</v>
      </c>
      <c r="AB39">
        <f>ROUND(IF($F39="",IF(Y39="",0,0),IF(Y39="",0,($F39^2+Y39^2)^0.5)),5)</f>
        <v>0</v>
      </c>
      <c r="AC39">
        <f>IF(SUM($I39,$P39),IF($I39&lt;&gt;"",IF($P39&lt;&gt;"",IF($W39&lt;&gt;"",(($I39*M39)^2+($P39*T39)^2+($W39*AA39)^2)^0.5/SUM($I39,$P39,$W39),(($I39*M39)^2+($P39*T39)^2)^0.5/SUM($I39,$P39)),M39),""),0)</f>
        <v>0</v>
      </c>
      <c r="AD39">
        <f>IF(SUM($I39,$P39),IF($I39&lt;&gt;"",IF($P39&lt;&gt;"",IF($W39&lt;&gt;"",(($I39*N39)^2+($P39*U39)^2+($W39*AB39)^2)^0.5/SUM($I39,$P39,$W39),(($I39*N39)^2+($P39*U39)^2)^0.5/SUM($I39,$P39)),N39),""),0)</f>
        <v>0</v>
      </c>
      <c r="AE39" s="10">
        <f>IF(AC39&lt;&gt;"",(AC39*SUM($I39,$P39,$W39))^2,"")</f>
        <v>0</v>
      </c>
      <c r="AF39" s="10">
        <f>IF(AD39&lt;&gt;"",(AD39*SUM($I39,$P39,$W39))^2,"")</f>
        <v>0</v>
      </c>
      <c r="AG39" s="10">
        <f>IFERROR(ABS(I39),"")</f>
        <v>0</v>
      </c>
      <c r="AH39" s="10">
        <f>IFERROR(ABS(P39),"")</f>
        <v>0</v>
      </c>
      <c r="AI39" s="10">
        <f>IFERROR(ABS(W39),"")</f>
        <v>0</v>
      </c>
    </row>
    <row r="40" spans="2:35">
      <c r="B40">
        <v>36</v>
      </c>
      <c r="C40" t="s">
        <v>98</v>
      </c>
      <c r="D40" t="s">
        <v>99</v>
      </c>
      <c r="H40">
        <f>IF('3-定量盤查'!J38&lt;&gt;"",'3-定量盤查'!J38,"")</f>
        <v>0</v>
      </c>
      <c r="I40">
        <f>IF(E40&lt;&gt;"",IF(J40&lt;&gt;"",IF('3-定量盤查'!O38&lt;&gt;"",'3-定量盤查'!O38,0),""),"")</f>
        <v>0</v>
      </c>
      <c r="M40">
        <f>ROUND(IF($E40="",IF(J40="",0,0),IF(I40="",0,($E40^2+J40^2)^0.5)),5)</f>
        <v>0</v>
      </c>
      <c r="N40">
        <f>ROUND(IF($F40="",IF(K40="",0,0),IF(K40="",0,($F40^2+K40^2)^0.5)),5)</f>
        <v>0</v>
      </c>
      <c r="O40">
        <f>IF('3-定量盤查'!P38&lt;&gt;"",'3-定量盤查'!P38,"")</f>
        <v>0</v>
      </c>
      <c r="T40">
        <f>ROUND(IF($E40="",IF(Q40="",0,0),IF(Q40="",0,($E40^2+Q40^2)^0.5)),5)</f>
        <v>0</v>
      </c>
      <c r="U40">
        <f>ROUND(IF($F40="",IF(R40="",0,0),IF(R40="",0,($F40^2+R40^2)^0.5)),5)</f>
        <v>0</v>
      </c>
      <c r="V40">
        <f>IF('3-定量盤查'!V38&lt;&gt;"",'3-定量盤查'!V38,"")</f>
        <v>0</v>
      </c>
      <c r="AA40">
        <f>ROUND(IF($E40="",IF(X40="",0,0),IF(X40="",0,($E40^2+X40^2)^0.5)),5)</f>
        <v>0</v>
      </c>
      <c r="AB40">
        <f>ROUND(IF($F40="",IF(Y40="",0,0),IF(Y40="",0,($F40^2+Y40^2)^0.5)),5)</f>
        <v>0</v>
      </c>
      <c r="AC40">
        <f>IF(SUM($I40,$P40),IF($I40&lt;&gt;"",IF($P40&lt;&gt;"",IF($W40&lt;&gt;"",(($I40*M40)^2+($P40*T40)^2+($W40*AA40)^2)^0.5/SUM($I40,$P40,$W40),(($I40*M40)^2+($P40*T40)^2)^0.5/SUM($I40,$P40)),M40),""),0)</f>
        <v>0</v>
      </c>
      <c r="AD40">
        <f>IF(SUM($I40,$P40),IF($I40&lt;&gt;"",IF($P40&lt;&gt;"",IF($W40&lt;&gt;"",(($I40*N40)^2+($P40*U40)^2+($W40*AB40)^2)^0.5/SUM($I40,$P40,$W40),(($I40*N40)^2+($P40*U40)^2)^0.5/SUM($I40,$P40)),N40),""),0)</f>
        <v>0</v>
      </c>
      <c r="AE40" s="10">
        <f>IF(AC40&lt;&gt;"",(AC40*SUM($I40,$P40,$W40))^2,"")</f>
        <v>0</v>
      </c>
      <c r="AF40" s="10">
        <f>IF(AD40&lt;&gt;"",(AD40*SUM($I40,$P40,$W40))^2,"")</f>
        <v>0</v>
      </c>
      <c r="AG40" s="10">
        <f>IFERROR(ABS(I40),"")</f>
        <v>0</v>
      </c>
      <c r="AH40" s="10">
        <f>IFERROR(ABS(P40),"")</f>
        <v>0</v>
      </c>
      <c r="AI40" s="10">
        <f>IFERROR(ABS(W40),"")</f>
        <v>0</v>
      </c>
    </row>
    <row r="41" spans="2:35">
      <c r="B41">
        <v>37</v>
      </c>
      <c r="C41" t="s">
        <v>91</v>
      </c>
      <c r="D41" t="s">
        <v>97</v>
      </c>
      <c r="H41">
        <f>IF('3-定量盤查'!J39&lt;&gt;"",'3-定量盤查'!J39,"")</f>
        <v>0</v>
      </c>
      <c r="I41">
        <f>IF(E41&lt;&gt;"",IF(J41&lt;&gt;"",IF('3-定量盤查'!O39&lt;&gt;"",'3-定量盤查'!O39,0),""),"")</f>
        <v>0</v>
      </c>
      <c r="M41">
        <f>ROUND(IF($E41="",IF(J41="",0,0),IF(I41="",0,($E41^2+J41^2)^0.5)),5)</f>
        <v>0</v>
      </c>
      <c r="N41">
        <f>ROUND(IF($F41="",IF(K41="",0,0),IF(K41="",0,($F41^2+K41^2)^0.5)),5)</f>
        <v>0</v>
      </c>
      <c r="O41">
        <f>IF('3-定量盤查'!P39&lt;&gt;"",'3-定量盤查'!P39,"")</f>
        <v>0</v>
      </c>
      <c r="T41">
        <f>ROUND(IF($E41="",IF(Q41="",0,0),IF(Q41="",0,($E41^2+Q41^2)^0.5)),5)</f>
        <v>0</v>
      </c>
      <c r="U41">
        <f>ROUND(IF($F41="",IF(R41="",0,0),IF(R41="",0,($F41^2+R41^2)^0.5)),5)</f>
        <v>0</v>
      </c>
      <c r="V41">
        <f>IF('3-定量盤查'!V39&lt;&gt;"",'3-定量盤查'!V39,"")</f>
        <v>0</v>
      </c>
      <c r="AA41">
        <f>ROUND(IF($E41="",IF(X41="",0,0),IF(X41="",0,($E41^2+X41^2)^0.5)),5)</f>
        <v>0</v>
      </c>
      <c r="AB41">
        <f>ROUND(IF($F41="",IF(Y41="",0,0),IF(Y41="",0,($F41^2+Y41^2)^0.5)),5)</f>
        <v>0</v>
      </c>
      <c r="AC41">
        <f>IF(SUM($I41,$P41),IF($I41&lt;&gt;"",IF($P41&lt;&gt;"",IF($W41&lt;&gt;"",(($I41*M41)^2+($P41*T41)^2+($W41*AA41)^2)^0.5/SUM($I41,$P41,$W41),(($I41*M41)^2+($P41*T41)^2)^0.5/SUM($I41,$P41)),M41),""),0)</f>
        <v>0</v>
      </c>
      <c r="AD41">
        <f>IF(SUM($I41,$P41),IF($I41&lt;&gt;"",IF($P41&lt;&gt;"",IF($W41&lt;&gt;"",(($I41*N41)^2+($P41*U41)^2+($W41*AB41)^2)^0.5/SUM($I41,$P41,$W41),(($I41*N41)^2+($P41*U41)^2)^0.5/SUM($I41,$P41)),N41),""),0)</f>
        <v>0</v>
      </c>
      <c r="AE41" s="10">
        <f>IF(AC41&lt;&gt;"",(AC41*SUM($I41,$P41,$W41))^2,"")</f>
        <v>0</v>
      </c>
      <c r="AF41" s="10">
        <f>IF(AD41&lt;&gt;"",(AD41*SUM($I41,$P41,$W41))^2,"")</f>
        <v>0</v>
      </c>
      <c r="AG41" s="10">
        <f>IFERROR(ABS(I41),"")</f>
        <v>0</v>
      </c>
      <c r="AH41" s="10">
        <f>IFERROR(ABS(P41),"")</f>
        <v>0</v>
      </c>
      <c r="AI41" s="10">
        <f>IFERROR(ABS(W41),"")</f>
        <v>0</v>
      </c>
    </row>
    <row r="42" spans="2:35">
      <c r="B42">
        <v>38</v>
      </c>
      <c r="C42" t="s">
        <v>100</v>
      </c>
      <c r="D42" t="s">
        <v>101</v>
      </c>
      <c r="H42">
        <f>IF('3-定量盤查'!J40&lt;&gt;"",'3-定量盤查'!J40,"")</f>
        <v>0</v>
      </c>
      <c r="I42">
        <f>IF(E42&lt;&gt;"",IF(J42&lt;&gt;"",IF('3-定量盤查'!O40&lt;&gt;"",'3-定量盤查'!O40,0),""),"")</f>
        <v>0</v>
      </c>
      <c r="M42">
        <f>ROUND(IF($E42="",IF(J42="",0,0),IF(I42="",0,($E42^2+J42^2)^0.5)),5)</f>
        <v>0</v>
      </c>
      <c r="N42">
        <f>ROUND(IF($F42="",IF(K42="",0,0),IF(K42="",0,($F42^2+K42^2)^0.5)),5)</f>
        <v>0</v>
      </c>
      <c r="O42">
        <f>IF('3-定量盤查'!P40&lt;&gt;"",'3-定量盤查'!P40,"")</f>
        <v>0</v>
      </c>
      <c r="T42">
        <f>ROUND(IF($E42="",IF(Q42="",0,0),IF(Q42="",0,($E42^2+Q42^2)^0.5)),5)</f>
        <v>0</v>
      </c>
      <c r="U42">
        <f>ROUND(IF($F42="",IF(R42="",0,0),IF(R42="",0,($F42^2+R42^2)^0.5)),5)</f>
        <v>0</v>
      </c>
      <c r="V42">
        <f>IF('3-定量盤查'!V40&lt;&gt;"",'3-定量盤查'!V40,"")</f>
        <v>0</v>
      </c>
      <c r="AA42">
        <f>ROUND(IF($E42="",IF(X42="",0,0),IF(X42="",0,($E42^2+X42^2)^0.5)),5)</f>
        <v>0</v>
      </c>
      <c r="AB42">
        <f>ROUND(IF($F42="",IF(Y42="",0,0),IF(Y42="",0,($F42^2+Y42^2)^0.5)),5)</f>
        <v>0</v>
      </c>
      <c r="AC42">
        <f>IF(SUM($I42,$P42),IF($I42&lt;&gt;"",IF($P42&lt;&gt;"",IF($W42&lt;&gt;"",(($I42*M42)^2+($P42*T42)^2+($W42*AA42)^2)^0.5/SUM($I42,$P42,$W42),(($I42*M42)^2+($P42*T42)^2)^0.5/SUM($I42,$P42)),M42),""),0)</f>
        <v>0</v>
      </c>
      <c r="AD42">
        <f>IF(SUM($I42,$P42),IF($I42&lt;&gt;"",IF($P42&lt;&gt;"",IF($W42&lt;&gt;"",(($I42*N42)^2+($P42*U42)^2+($W42*AB42)^2)^0.5/SUM($I42,$P42,$W42),(($I42*N42)^2+($P42*U42)^2)^0.5/SUM($I42,$P42)),N42),""),0)</f>
        <v>0</v>
      </c>
      <c r="AE42" s="10">
        <f>IF(AC42&lt;&gt;"",(AC42*SUM($I42,$P42,$W42))^2,"")</f>
        <v>0</v>
      </c>
      <c r="AF42" s="10">
        <f>IF(AD42&lt;&gt;"",(AD42*SUM($I42,$P42,$W42))^2,"")</f>
        <v>0</v>
      </c>
      <c r="AG42" s="10">
        <f>IFERROR(ABS(I42),"")</f>
        <v>0</v>
      </c>
      <c r="AH42" s="10">
        <f>IFERROR(ABS(P42),"")</f>
        <v>0</v>
      </c>
      <c r="AI42" s="10">
        <f>IFERROR(ABS(W42),"")</f>
        <v>0</v>
      </c>
    </row>
    <row r="43" spans="2:35">
      <c r="B43">
        <v>39</v>
      </c>
      <c r="C43" t="s">
        <v>102</v>
      </c>
      <c r="D43" t="s">
        <v>99</v>
      </c>
      <c r="H43">
        <f>IF('3-定量盤查'!J41&lt;&gt;"",'3-定量盤查'!J41,"")</f>
        <v>0</v>
      </c>
      <c r="I43">
        <f>IF(E43&lt;&gt;"",IF(J43&lt;&gt;"",IF('3-定量盤查'!O41&lt;&gt;"",'3-定量盤查'!O41,0),""),"")</f>
        <v>0</v>
      </c>
      <c r="M43">
        <f>ROUND(IF($E43="",IF(J43="",0,0),IF(I43="",0,($E43^2+J43^2)^0.5)),5)</f>
        <v>0</v>
      </c>
      <c r="N43">
        <f>ROUND(IF($F43="",IF(K43="",0,0),IF(K43="",0,($F43^2+K43^2)^0.5)),5)</f>
        <v>0</v>
      </c>
      <c r="O43">
        <f>IF('3-定量盤查'!P41&lt;&gt;"",'3-定量盤查'!P41,"")</f>
        <v>0</v>
      </c>
      <c r="T43">
        <f>ROUND(IF($E43="",IF(Q43="",0,0),IF(Q43="",0,($E43^2+Q43^2)^0.5)),5)</f>
        <v>0</v>
      </c>
      <c r="U43">
        <f>ROUND(IF($F43="",IF(R43="",0,0),IF(R43="",0,($F43^2+R43^2)^0.5)),5)</f>
        <v>0</v>
      </c>
      <c r="V43">
        <f>IF('3-定量盤查'!V41&lt;&gt;"",'3-定量盤查'!V41,"")</f>
        <v>0</v>
      </c>
      <c r="AA43">
        <f>ROUND(IF($E43="",IF(X43="",0,0),IF(X43="",0,($E43^2+X43^2)^0.5)),5)</f>
        <v>0</v>
      </c>
      <c r="AB43">
        <f>ROUND(IF($F43="",IF(Y43="",0,0),IF(Y43="",0,($F43^2+Y43^2)^0.5)),5)</f>
        <v>0</v>
      </c>
      <c r="AC43">
        <f>IF(SUM($I43,$P43),IF($I43&lt;&gt;"",IF($P43&lt;&gt;"",IF($W43&lt;&gt;"",(($I43*M43)^2+($P43*T43)^2+($W43*AA43)^2)^0.5/SUM($I43,$P43,$W43),(($I43*M43)^2+($P43*T43)^2)^0.5/SUM($I43,$P43)),M43),""),0)</f>
        <v>0</v>
      </c>
      <c r="AD43">
        <f>IF(SUM($I43,$P43),IF($I43&lt;&gt;"",IF($P43&lt;&gt;"",IF($W43&lt;&gt;"",(($I43*N43)^2+($P43*U43)^2+($W43*AB43)^2)^0.5/SUM($I43,$P43,$W43),(($I43*N43)^2+($P43*U43)^2)^0.5/SUM($I43,$P43)),N43),""),0)</f>
        <v>0</v>
      </c>
      <c r="AE43" s="10">
        <f>IF(AC43&lt;&gt;"",(AC43*SUM($I43,$P43,$W43))^2,"")</f>
        <v>0</v>
      </c>
      <c r="AF43" s="10">
        <f>IF(AD43&lt;&gt;"",(AD43*SUM($I43,$P43,$W43))^2,"")</f>
        <v>0</v>
      </c>
      <c r="AG43" s="10">
        <f>IFERROR(ABS(I43),"")</f>
        <v>0</v>
      </c>
      <c r="AH43" s="10">
        <f>IFERROR(ABS(P43),"")</f>
        <v>0</v>
      </c>
      <c r="AI43" s="10">
        <f>IFERROR(ABS(W43),"")</f>
        <v>0</v>
      </c>
    </row>
    <row r="44" spans="2:35">
      <c r="B44">
        <v>40</v>
      </c>
      <c r="C44" t="s">
        <v>103</v>
      </c>
      <c r="D44" t="s">
        <v>94</v>
      </c>
      <c r="H44">
        <f>IF('3-定量盤查'!J42&lt;&gt;"",'3-定量盤查'!J42,"")</f>
        <v>0</v>
      </c>
      <c r="I44">
        <f>IF(E44&lt;&gt;"",IF(J44&lt;&gt;"",IF('3-定量盤查'!O42&lt;&gt;"",'3-定量盤查'!O42,0),""),"")</f>
        <v>0</v>
      </c>
      <c r="M44">
        <f>ROUND(IF($E44="",IF(J44="",0,0),IF(I44="",0,($E44^2+J44^2)^0.5)),5)</f>
        <v>0</v>
      </c>
      <c r="N44">
        <f>ROUND(IF($F44="",IF(K44="",0,0),IF(K44="",0,($F44^2+K44^2)^0.5)),5)</f>
        <v>0</v>
      </c>
      <c r="O44">
        <f>IF('3-定量盤查'!P42&lt;&gt;"",'3-定量盤查'!P42,"")</f>
        <v>0</v>
      </c>
      <c r="T44">
        <f>ROUND(IF($E44="",IF(Q44="",0,0),IF(Q44="",0,($E44^2+Q44^2)^0.5)),5)</f>
        <v>0</v>
      </c>
      <c r="U44">
        <f>ROUND(IF($F44="",IF(R44="",0,0),IF(R44="",0,($F44^2+R44^2)^0.5)),5)</f>
        <v>0</v>
      </c>
      <c r="V44">
        <f>IF('3-定量盤查'!V42&lt;&gt;"",'3-定量盤查'!V42,"")</f>
        <v>0</v>
      </c>
      <c r="AA44">
        <f>ROUND(IF($E44="",IF(X44="",0,0),IF(X44="",0,($E44^2+X44^2)^0.5)),5)</f>
        <v>0</v>
      </c>
      <c r="AB44">
        <f>ROUND(IF($F44="",IF(Y44="",0,0),IF(Y44="",0,($F44^2+Y44^2)^0.5)),5)</f>
        <v>0</v>
      </c>
      <c r="AC44">
        <f>IF(SUM($I44,$P44),IF($I44&lt;&gt;"",IF($P44&lt;&gt;"",IF($W44&lt;&gt;"",(($I44*M44)^2+($P44*T44)^2+($W44*AA44)^2)^0.5/SUM($I44,$P44,$W44),(($I44*M44)^2+($P44*T44)^2)^0.5/SUM($I44,$P44)),M44),""),0)</f>
        <v>0</v>
      </c>
      <c r="AD44">
        <f>IF(SUM($I44,$P44),IF($I44&lt;&gt;"",IF($P44&lt;&gt;"",IF($W44&lt;&gt;"",(($I44*N44)^2+($P44*U44)^2+($W44*AB44)^2)^0.5/SUM($I44,$P44,$W44),(($I44*N44)^2+($P44*U44)^2)^0.5/SUM($I44,$P44)),N44),""),0)</f>
        <v>0</v>
      </c>
      <c r="AE44" s="10">
        <f>IF(AC44&lt;&gt;"",(AC44*SUM($I44,$P44,$W44))^2,"")</f>
        <v>0</v>
      </c>
      <c r="AF44" s="10">
        <f>IF(AD44&lt;&gt;"",(AD44*SUM($I44,$P44,$W44))^2,"")</f>
        <v>0</v>
      </c>
      <c r="AG44" s="10">
        <f>IFERROR(ABS(I44),"")</f>
        <v>0</v>
      </c>
      <c r="AH44" s="10">
        <f>IFERROR(ABS(P44),"")</f>
        <v>0</v>
      </c>
      <c r="AI44" s="10">
        <f>IFERROR(ABS(W44),"")</f>
        <v>0</v>
      </c>
    </row>
    <row r="45" spans="2:35">
      <c r="B45">
        <v>41</v>
      </c>
      <c r="C45" t="s">
        <v>91</v>
      </c>
      <c r="D45" t="s">
        <v>104</v>
      </c>
      <c r="H45">
        <f>IF('3-定量盤查'!J43&lt;&gt;"",'3-定量盤查'!J43,"")</f>
        <v>0</v>
      </c>
      <c r="I45">
        <f>IF(E45&lt;&gt;"",IF(J45&lt;&gt;"",IF('3-定量盤查'!O43&lt;&gt;"",'3-定量盤查'!O43,0),""),"")</f>
        <v>0</v>
      </c>
      <c r="M45">
        <f>ROUND(IF($E45="",IF(J45="",0,0),IF(I45="",0,($E45^2+J45^2)^0.5)),5)</f>
        <v>0</v>
      </c>
      <c r="N45">
        <f>ROUND(IF($F45="",IF(K45="",0,0),IF(K45="",0,($F45^2+K45^2)^0.5)),5)</f>
        <v>0</v>
      </c>
      <c r="O45">
        <f>IF('3-定量盤查'!P43&lt;&gt;"",'3-定量盤查'!P43,"")</f>
        <v>0</v>
      </c>
      <c r="T45">
        <f>ROUND(IF($E45="",IF(Q45="",0,0),IF(Q45="",0,($E45^2+Q45^2)^0.5)),5)</f>
        <v>0</v>
      </c>
      <c r="U45">
        <f>ROUND(IF($F45="",IF(R45="",0,0),IF(R45="",0,($F45^2+R45^2)^0.5)),5)</f>
        <v>0</v>
      </c>
      <c r="V45">
        <f>IF('3-定量盤查'!V43&lt;&gt;"",'3-定量盤查'!V43,"")</f>
        <v>0</v>
      </c>
      <c r="AA45">
        <f>ROUND(IF($E45="",IF(X45="",0,0),IF(X45="",0,($E45^2+X45^2)^0.5)),5)</f>
        <v>0</v>
      </c>
      <c r="AB45">
        <f>ROUND(IF($F45="",IF(Y45="",0,0),IF(Y45="",0,($F45^2+Y45^2)^0.5)),5)</f>
        <v>0</v>
      </c>
      <c r="AC45">
        <f>IF(SUM($I45,$P45),IF($I45&lt;&gt;"",IF($P45&lt;&gt;"",IF($W45&lt;&gt;"",(($I45*M45)^2+($P45*T45)^2+($W45*AA45)^2)^0.5/SUM($I45,$P45,$W45),(($I45*M45)^2+($P45*T45)^2)^0.5/SUM($I45,$P45)),M45),""),0)</f>
        <v>0</v>
      </c>
      <c r="AD45">
        <f>IF(SUM($I45,$P45),IF($I45&lt;&gt;"",IF($P45&lt;&gt;"",IF($W45&lt;&gt;"",(($I45*N45)^2+($P45*U45)^2+($W45*AB45)^2)^0.5/SUM($I45,$P45,$W45),(($I45*N45)^2+($P45*U45)^2)^0.5/SUM($I45,$P45)),N45),""),0)</f>
        <v>0</v>
      </c>
      <c r="AE45" s="10">
        <f>IF(AC45&lt;&gt;"",(AC45*SUM($I45,$P45,$W45))^2,"")</f>
        <v>0</v>
      </c>
      <c r="AF45" s="10">
        <f>IF(AD45&lt;&gt;"",(AD45*SUM($I45,$P45,$W45))^2,"")</f>
        <v>0</v>
      </c>
      <c r="AG45" s="10">
        <f>IFERROR(ABS(I45),"")</f>
        <v>0</v>
      </c>
      <c r="AH45" s="10">
        <f>IFERROR(ABS(P45),"")</f>
        <v>0</v>
      </c>
      <c r="AI45" s="10">
        <f>IFERROR(ABS(W45),"")</f>
        <v>0</v>
      </c>
    </row>
    <row r="46" spans="2:35">
      <c r="B46">
        <v>42</v>
      </c>
      <c r="C46" t="s">
        <v>105</v>
      </c>
      <c r="D46" t="s">
        <v>106</v>
      </c>
      <c r="H46">
        <f>IF('3-定量盤查'!J44&lt;&gt;"",'3-定量盤查'!J44,"")</f>
        <v>0</v>
      </c>
      <c r="I46">
        <f>IF(E46&lt;&gt;"",IF(J46&lt;&gt;"",IF('3-定量盤查'!O44&lt;&gt;"",'3-定量盤查'!O44,0),""),"")</f>
        <v>0</v>
      </c>
      <c r="M46">
        <f>ROUND(IF($E46="",IF(J46="",0,0),IF(I46="",0,($E46^2+J46^2)^0.5)),5)</f>
        <v>0</v>
      </c>
      <c r="N46">
        <f>ROUND(IF($F46="",IF(K46="",0,0),IF(K46="",0,($F46^2+K46^2)^0.5)),5)</f>
        <v>0</v>
      </c>
      <c r="O46">
        <f>IF('3-定量盤查'!P44&lt;&gt;"",'3-定量盤查'!P44,"")</f>
        <v>0</v>
      </c>
      <c r="T46">
        <f>ROUND(IF($E46="",IF(Q46="",0,0),IF(Q46="",0,($E46^2+Q46^2)^0.5)),5)</f>
        <v>0</v>
      </c>
      <c r="U46">
        <f>ROUND(IF($F46="",IF(R46="",0,0),IF(R46="",0,($F46^2+R46^2)^0.5)),5)</f>
        <v>0</v>
      </c>
      <c r="V46">
        <f>IF('3-定量盤查'!V44&lt;&gt;"",'3-定量盤查'!V44,"")</f>
        <v>0</v>
      </c>
      <c r="AA46">
        <f>ROUND(IF($E46="",IF(X46="",0,0),IF(X46="",0,($E46^2+X46^2)^0.5)),5)</f>
        <v>0</v>
      </c>
      <c r="AB46">
        <f>ROUND(IF($F46="",IF(Y46="",0,0),IF(Y46="",0,($F46^2+Y46^2)^0.5)),5)</f>
        <v>0</v>
      </c>
      <c r="AC46">
        <f>IF(SUM($I46,$P46),IF($I46&lt;&gt;"",IF($P46&lt;&gt;"",IF($W46&lt;&gt;"",(($I46*M46)^2+($P46*T46)^2+($W46*AA46)^2)^0.5/SUM($I46,$P46,$W46),(($I46*M46)^2+($P46*T46)^2)^0.5/SUM($I46,$P46)),M46),""),0)</f>
        <v>0</v>
      </c>
      <c r="AD46">
        <f>IF(SUM($I46,$P46),IF($I46&lt;&gt;"",IF($P46&lt;&gt;"",IF($W46&lt;&gt;"",(($I46*N46)^2+($P46*U46)^2+($W46*AB46)^2)^0.5/SUM($I46,$P46,$W46),(($I46*N46)^2+($P46*U46)^2)^0.5/SUM($I46,$P46)),N46),""),0)</f>
        <v>0</v>
      </c>
      <c r="AE46" s="10">
        <f>IF(AC46&lt;&gt;"",(AC46*SUM($I46,$P46,$W46))^2,"")</f>
        <v>0</v>
      </c>
      <c r="AF46" s="10">
        <f>IF(AD46&lt;&gt;"",(AD46*SUM($I46,$P46,$W46))^2,"")</f>
        <v>0</v>
      </c>
      <c r="AG46" s="10">
        <f>IFERROR(ABS(I46),"")</f>
        <v>0</v>
      </c>
      <c r="AH46" s="10">
        <f>IFERROR(ABS(P46),"")</f>
        <v>0</v>
      </c>
      <c r="AI46" s="10">
        <f>IFERROR(ABS(W46),"")</f>
        <v>0</v>
      </c>
    </row>
    <row r="47" spans="2:35">
      <c r="B47">
        <v>43</v>
      </c>
      <c r="C47" t="s">
        <v>107</v>
      </c>
      <c r="D47" t="s">
        <v>108</v>
      </c>
      <c r="H47">
        <f>IF('3-定量盤查'!J45&lt;&gt;"",'3-定量盤查'!J45,"")</f>
        <v>0</v>
      </c>
      <c r="I47">
        <f>IF(E47&lt;&gt;"",IF(J47&lt;&gt;"",IF('3-定量盤查'!O45&lt;&gt;"",'3-定量盤查'!O45,0),""),"")</f>
        <v>0</v>
      </c>
      <c r="M47">
        <f>ROUND(IF($E47="",IF(J47="",0,0),IF(I47="",0,($E47^2+J47^2)^0.5)),5)</f>
        <v>0</v>
      </c>
      <c r="N47">
        <f>ROUND(IF($F47="",IF(K47="",0,0),IF(K47="",0,($F47^2+K47^2)^0.5)),5)</f>
        <v>0</v>
      </c>
      <c r="O47">
        <f>IF('3-定量盤查'!P45&lt;&gt;"",'3-定量盤查'!P45,"")</f>
        <v>0</v>
      </c>
      <c r="T47">
        <f>ROUND(IF($E47="",IF(Q47="",0,0),IF(Q47="",0,($E47^2+Q47^2)^0.5)),5)</f>
        <v>0</v>
      </c>
      <c r="U47">
        <f>ROUND(IF($F47="",IF(R47="",0,0),IF(R47="",0,($F47^2+R47^2)^0.5)),5)</f>
        <v>0</v>
      </c>
      <c r="V47">
        <f>IF('3-定量盤查'!V45&lt;&gt;"",'3-定量盤查'!V45,"")</f>
        <v>0</v>
      </c>
      <c r="AA47">
        <f>ROUND(IF($E47="",IF(X47="",0,0),IF(X47="",0,($E47^2+X47^2)^0.5)),5)</f>
        <v>0</v>
      </c>
      <c r="AB47">
        <f>ROUND(IF($F47="",IF(Y47="",0,0),IF(Y47="",0,($F47^2+Y47^2)^0.5)),5)</f>
        <v>0</v>
      </c>
      <c r="AC47">
        <f>IF(SUM($I47,$P47),IF($I47&lt;&gt;"",IF($P47&lt;&gt;"",IF($W47&lt;&gt;"",(($I47*M47)^2+($P47*T47)^2+($W47*AA47)^2)^0.5/SUM($I47,$P47,$W47),(($I47*M47)^2+($P47*T47)^2)^0.5/SUM($I47,$P47)),M47),""),0)</f>
        <v>0</v>
      </c>
      <c r="AD47">
        <f>IF(SUM($I47,$P47),IF($I47&lt;&gt;"",IF($P47&lt;&gt;"",IF($W47&lt;&gt;"",(($I47*N47)^2+($P47*U47)^2+($W47*AB47)^2)^0.5/SUM($I47,$P47,$W47),(($I47*N47)^2+($P47*U47)^2)^0.5/SUM($I47,$P47)),N47),""),0)</f>
        <v>0</v>
      </c>
      <c r="AE47" s="10">
        <f>IF(AC47&lt;&gt;"",(AC47*SUM($I47,$P47,$W47))^2,"")</f>
        <v>0</v>
      </c>
      <c r="AF47" s="10">
        <f>IF(AD47&lt;&gt;"",(AD47*SUM($I47,$P47,$W47))^2,"")</f>
        <v>0</v>
      </c>
      <c r="AG47" s="10">
        <f>IFERROR(ABS(I47),"")</f>
        <v>0</v>
      </c>
      <c r="AH47" s="10">
        <f>IFERROR(ABS(P47),"")</f>
        <v>0</v>
      </c>
      <c r="AI47" s="10">
        <f>IFERROR(ABS(W47),"")</f>
        <v>0</v>
      </c>
    </row>
    <row r="48" spans="2:35">
      <c r="B48">
        <v>44</v>
      </c>
      <c r="C48" t="s">
        <v>109</v>
      </c>
      <c r="H48">
        <f>IF('3-定量盤查'!J46&lt;&gt;"",'3-定量盤查'!J46,"")</f>
        <v>0</v>
      </c>
      <c r="I48">
        <f>IF(E48&lt;&gt;"",IF(J48&lt;&gt;"",IF('3-定量盤查'!O46&lt;&gt;"",'3-定量盤查'!O46,0),""),"")</f>
        <v>0</v>
      </c>
      <c r="M48">
        <f>ROUND(IF($E48="",IF(J48="",0,0),IF(I48="",0,($E48^2+J48^2)^0.5)),5)</f>
        <v>0</v>
      </c>
      <c r="N48">
        <f>ROUND(IF($F48="",IF(K48="",0,0),IF(K48="",0,($F48^2+K48^2)^0.5)),5)</f>
        <v>0</v>
      </c>
      <c r="O48">
        <f>IF('3-定量盤查'!P46&lt;&gt;"",'3-定量盤查'!P46,"")</f>
        <v>0</v>
      </c>
      <c r="T48">
        <f>ROUND(IF($E48="",IF(Q48="",0,0),IF(Q48="",0,($E48^2+Q48^2)^0.5)),5)</f>
        <v>0</v>
      </c>
      <c r="U48">
        <f>ROUND(IF($F48="",IF(R48="",0,0),IF(R48="",0,($F48^2+R48^2)^0.5)),5)</f>
        <v>0</v>
      </c>
      <c r="V48">
        <f>IF('3-定量盤查'!V46&lt;&gt;"",'3-定量盤查'!V46,"")</f>
        <v>0</v>
      </c>
      <c r="AA48">
        <f>ROUND(IF($E48="",IF(X48="",0,0),IF(X48="",0,($E48^2+X48^2)^0.5)),5)</f>
        <v>0</v>
      </c>
      <c r="AB48">
        <f>ROUND(IF($F48="",IF(Y48="",0,0),IF(Y48="",0,($F48^2+Y48^2)^0.5)),5)</f>
        <v>0</v>
      </c>
      <c r="AC48">
        <f>IF(SUM($I48,$P48),IF($I48&lt;&gt;"",IF($P48&lt;&gt;"",IF($W48&lt;&gt;"",(($I48*M48)^2+($P48*T48)^2+($W48*AA48)^2)^0.5/SUM($I48,$P48,$W48),(($I48*M48)^2+($P48*T48)^2)^0.5/SUM($I48,$P48)),M48),""),0)</f>
        <v>0</v>
      </c>
      <c r="AD48">
        <f>IF(SUM($I48,$P48),IF($I48&lt;&gt;"",IF($P48&lt;&gt;"",IF($W48&lt;&gt;"",(($I48*N48)^2+($P48*U48)^2+($W48*AB48)^2)^0.5/SUM($I48,$P48,$W48),(($I48*N48)^2+($P48*U48)^2)^0.5/SUM($I48,$P48)),N48),""),0)</f>
        <v>0</v>
      </c>
      <c r="AE48" s="10">
        <f>IF(AC48&lt;&gt;"",(AC48*SUM($I48,$P48,$W48))^2,"")</f>
        <v>0</v>
      </c>
      <c r="AF48" s="10">
        <f>IF(AD48&lt;&gt;"",(AD48*SUM($I48,$P48,$W48))^2,"")</f>
        <v>0</v>
      </c>
      <c r="AG48" s="10">
        <f>IFERROR(ABS(I48),"")</f>
        <v>0</v>
      </c>
      <c r="AH48" s="10">
        <f>IFERROR(ABS(P48),"")</f>
        <v>0</v>
      </c>
      <c r="AI48" s="10">
        <f>IFERROR(ABS(W48),"")</f>
        <v>0</v>
      </c>
    </row>
    <row r="49" spans="2:35">
      <c r="B49">
        <v>45</v>
      </c>
      <c r="C49" t="s">
        <v>110</v>
      </c>
      <c r="H49">
        <f>IF('3-定量盤查'!J47&lt;&gt;"",'3-定量盤查'!J47,"")</f>
        <v>0</v>
      </c>
      <c r="I49">
        <f>IF(E49&lt;&gt;"",IF(J49&lt;&gt;"",IF('3-定量盤查'!O47&lt;&gt;"",'3-定量盤查'!O47,0),""),"")</f>
        <v>0</v>
      </c>
      <c r="M49">
        <f>ROUND(IF($E49="",IF(J49="",0,0),IF(I49="",0,($E49^2+J49^2)^0.5)),5)</f>
        <v>0</v>
      </c>
      <c r="N49">
        <f>ROUND(IF($F49="",IF(K49="",0,0),IF(K49="",0,($F49^2+K49^2)^0.5)),5)</f>
        <v>0</v>
      </c>
      <c r="O49">
        <f>IF('3-定量盤查'!P47&lt;&gt;"",'3-定量盤查'!P47,"")</f>
        <v>0</v>
      </c>
      <c r="T49">
        <f>ROUND(IF($E49="",IF(Q49="",0,0),IF(Q49="",0,($E49^2+Q49^2)^0.5)),5)</f>
        <v>0</v>
      </c>
      <c r="U49">
        <f>ROUND(IF($F49="",IF(R49="",0,0),IF(R49="",0,($F49^2+R49^2)^0.5)),5)</f>
        <v>0</v>
      </c>
      <c r="V49">
        <f>IF('3-定量盤查'!V47&lt;&gt;"",'3-定量盤查'!V47,"")</f>
        <v>0</v>
      </c>
      <c r="AA49">
        <f>ROUND(IF($E49="",IF(X49="",0,0),IF(X49="",0,($E49^2+X49^2)^0.5)),5)</f>
        <v>0</v>
      </c>
      <c r="AB49">
        <f>ROUND(IF($F49="",IF(Y49="",0,0),IF(Y49="",0,($F49^2+Y49^2)^0.5)),5)</f>
        <v>0</v>
      </c>
      <c r="AC49">
        <f>IF(SUM($I49,$P49),IF($I49&lt;&gt;"",IF($P49&lt;&gt;"",IF($W49&lt;&gt;"",(($I49*M49)^2+($P49*T49)^2+($W49*AA49)^2)^0.5/SUM($I49,$P49,$W49),(($I49*M49)^2+($P49*T49)^2)^0.5/SUM($I49,$P49)),M49),""),0)</f>
        <v>0</v>
      </c>
      <c r="AD49">
        <f>IF(SUM($I49,$P49),IF($I49&lt;&gt;"",IF($P49&lt;&gt;"",IF($W49&lt;&gt;"",(($I49*N49)^2+($P49*U49)^2+($W49*AB49)^2)^0.5/SUM($I49,$P49,$W49),(($I49*N49)^2+($P49*U49)^2)^0.5/SUM($I49,$P49)),N49),""),0)</f>
        <v>0</v>
      </c>
      <c r="AE49" s="10">
        <f>IF(AC49&lt;&gt;"",(AC49*SUM($I49,$P49,$W49))^2,"")</f>
        <v>0</v>
      </c>
      <c r="AF49" s="10">
        <f>IF(AD49&lt;&gt;"",(AD49*SUM($I49,$P49,$W49))^2,"")</f>
        <v>0</v>
      </c>
      <c r="AG49" s="10">
        <f>IFERROR(ABS(I49),"")</f>
        <v>0</v>
      </c>
      <c r="AH49" s="10">
        <f>IFERROR(ABS(P49),"")</f>
        <v>0</v>
      </c>
      <c r="AI49" s="10">
        <f>IFERROR(ABS(W49),"")</f>
        <v>0</v>
      </c>
    </row>
    <row r="50" spans="2:35">
      <c r="B50">
        <v>46</v>
      </c>
      <c r="C50" t="s">
        <v>98</v>
      </c>
      <c r="H50">
        <f>IF('3-定量盤查'!J48&lt;&gt;"",'3-定量盤查'!J48,"")</f>
        <v>0</v>
      </c>
      <c r="I50">
        <f>IF(E50&lt;&gt;"",IF(J50&lt;&gt;"",IF('3-定量盤查'!O48&lt;&gt;"",'3-定量盤查'!O48,0),""),"")</f>
        <v>0</v>
      </c>
      <c r="M50">
        <f>ROUND(IF($E50="",IF(J50="",0,0),IF(I50="",0,($E50^2+J50^2)^0.5)),5)</f>
        <v>0</v>
      </c>
      <c r="N50">
        <f>ROUND(IF($F50="",IF(K50="",0,0),IF(K50="",0,($F50^2+K50^2)^0.5)),5)</f>
        <v>0</v>
      </c>
      <c r="O50">
        <f>IF('3-定量盤查'!P48&lt;&gt;"",'3-定量盤查'!P48,"")</f>
        <v>0</v>
      </c>
      <c r="T50">
        <f>ROUND(IF($E50="",IF(Q50="",0,0),IF(Q50="",0,($E50^2+Q50^2)^0.5)),5)</f>
        <v>0</v>
      </c>
      <c r="U50">
        <f>ROUND(IF($F50="",IF(R50="",0,0),IF(R50="",0,($F50^2+R50^2)^0.5)),5)</f>
        <v>0</v>
      </c>
      <c r="V50">
        <f>IF('3-定量盤查'!V48&lt;&gt;"",'3-定量盤查'!V48,"")</f>
        <v>0</v>
      </c>
      <c r="AA50">
        <f>ROUND(IF($E50="",IF(X50="",0,0),IF(X50="",0,($E50^2+X50^2)^0.5)),5)</f>
        <v>0</v>
      </c>
      <c r="AB50">
        <f>ROUND(IF($F50="",IF(Y50="",0,0),IF(Y50="",0,($F50^2+Y50^2)^0.5)),5)</f>
        <v>0</v>
      </c>
      <c r="AC50">
        <f>IF(SUM($I50,$P50),IF($I50&lt;&gt;"",IF($P50&lt;&gt;"",IF($W50&lt;&gt;"",(($I50*M50)^2+($P50*T50)^2+($W50*AA50)^2)^0.5/SUM($I50,$P50,$W50),(($I50*M50)^2+($P50*T50)^2)^0.5/SUM($I50,$P50)),M50),""),0)</f>
        <v>0</v>
      </c>
      <c r="AD50">
        <f>IF(SUM($I50,$P50),IF($I50&lt;&gt;"",IF($P50&lt;&gt;"",IF($W50&lt;&gt;"",(($I50*N50)^2+($P50*U50)^2+($W50*AB50)^2)^0.5/SUM($I50,$P50,$W50),(($I50*N50)^2+($P50*U50)^2)^0.5/SUM($I50,$P50)),N50),""),0)</f>
        <v>0</v>
      </c>
      <c r="AE50" s="10">
        <f>IF(AC50&lt;&gt;"",(AC50*SUM($I50,$P50,$W50))^2,"")</f>
        <v>0</v>
      </c>
      <c r="AF50" s="10">
        <f>IF(AD50&lt;&gt;"",(AD50*SUM($I50,$P50,$W50))^2,"")</f>
        <v>0</v>
      </c>
      <c r="AG50" s="10">
        <f>IFERROR(ABS(I50),"")</f>
        <v>0</v>
      </c>
      <c r="AH50" s="10">
        <f>IFERROR(ABS(P50),"")</f>
        <v>0</v>
      </c>
      <c r="AI50" s="10">
        <f>IFERROR(ABS(W50),"")</f>
        <v>0</v>
      </c>
    </row>
    <row r="51" spans="2:35">
      <c r="B51">
        <v>47</v>
      </c>
      <c r="C51" t="s">
        <v>111</v>
      </c>
      <c r="H51">
        <f>IF('3-定量盤查'!J49&lt;&gt;"",'3-定量盤查'!J49,"")</f>
        <v>0</v>
      </c>
      <c r="I51">
        <f>IF(E51&lt;&gt;"",IF(J51&lt;&gt;"",IF('3-定量盤查'!O49&lt;&gt;"",'3-定量盤查'!O49,0),""),"")</f>
        <v>0</v>
      </c>
      <c r="M51">
        <f>ROUND(IF($E51="",IF(J51="",0,0),IF(I51="",0,($E51^2+J51^2)^0.5)),5)</f>
        <v>0</v>
      </c>
      <c r="N51">
        <f>ROUND(IF($F51="",IF(K51="",0,0),IF(K51="",0,($F51^2+K51^2)^0.5)),5)</f>
        <v>0</v>
      </c>
      <c r="O51">
        <f>IF('3-定量盤查'!P49&lt;&gt;"",'3-定量盤查'!P49,"")</f>
        <v>0</v>
      </c>
      <c r="T51">
        <f>ROUND(IF($E51="",IF(Q51="",0,0),IF(Q51="",0,($E51^2+Q51^2)^0.5)),5)</f>
        <v>0</v>
      </c>
      <c r="U51">
        <f>ROUND(IF($F51="",IF(R51="",0,0),IF(R51="",0,($F51^2+R51^2)^0.5)),5)</f>
        <v>0</v>
      </c>
      <c r="V51">
        <f>IF('3-定量盤查'!V49&lt;&gt;"",'3-定量盤查'!V49,"")</f>
        <v>0</v>
      </c>
      <c r="AA51">
        <f>ROUND(IF($E51="",IF(X51="",0,0),IF(X51="",0,($E51^2+X51^2)^0.5)),5)</f>
        <v>0</v>
      </c>
      <c r="AB51">
        <f>ROUND(IF($F51="",IF(Y51="",0,0),IF(Y51="",0,($F51^2+Y51^2)^0.5)),5)</f>
        <v>0</v>
      </c>
      <c r="AC51">
        <f>IF(SUM($I51,$P51),IF($I51&lt;&gt;"",IF($P51&lt;&gt;"",IF($W51&lt;&gt;"",(($I51*M51)^2+($P51*T51)^2+($W51*AA51)^2)^0.5/SUM($I51,$P51,$W51),(($I51*M51)^2+($P51*T51)^2)^0.5/SUM($I51,$P51)),M51),""),0)</f>
        <v>0</v>
      </c>
      <c r="AD51">
        <f>IF(SUM($I51,$P51),IF($I51&lt;&gt;"",IF($P51&lt;&gt;"",IF($W51&lt;&gt;"",(($I51*N51)^2+($P51*U51)^2+($W51*AB51)^2)^0.5/SUM($I51,$P51,$W51),(($I51*N51)^2+($P51*U51)^2)^0.5/SUM($I51,$P51)),N51),""),0)</f>
        <v>0</v>
      </c>
      <c r="AE51" s="10">
        <f>IF(AC51&lt;&gt;"",(AC51*SUM($I51,$P51,$W51))^2,"")</f>
        <v>0</v>
      </c>
      <c r="AF51" s="10">
        <f>IF(AD51&lt;&gt;"",(AD51*SUM($I51,$P51,$W51))^2,"")</f>
        <v>0</v>
      </c>
      <c r="AG51" s="10">
        <f>IFERROR(ABS(I51),"")</f>
        <v>0</v>
      </c>
      <c r="AH51" s="10">
        <f>IFERROR(ABS(P51),"")</f>
        <v>0</v>
      </c>
      <c r="AI51" s="10">
        <f>IFERROR(ABS(W51),"")</f>
        <v>0</v>
      </c>
    </row>
    <row r="52" spans="2:35">
      <c r="B52">
        <v>48</v>
      </c>
      <c r="C52" t="s">
        <v>112</v>
      </c>
      <c r="H52">
        <f>IF('3-定量盤查'!J50&lt;&gt;"",'3-定量盤查'!J50,"")</f>
        <v>0</v>
      </c>
      <c r="I52">
        <f>IF(E52&lt;&gt;"",IF(J52&lt;&gt;"",IF('3-定量盤查'!O50&lt;&gt;"",'3-定量盤查'!O50,0),""),"")</f>
        <v>0</v>
      </c>
      <c r="M52">
        <f>ROUND(IF($E52="",IF(J52="",0,0),IF(I52="",0,($E52^2+J52^2)^0.5)),5)</f>
        <v>0</v>
      </c>
      <c r="N52">
        <f>ROUND(IF($F52="",IF(K52="",0,0),IF(K52="",0,($F52^2+K52^2)^0.5)),5)</f>
        <v>0</v>
      </c>
      <c r="O52">
        <f>IF('3-定量盤查'!P50&lt;&gt;"",'3-定量盤查'!P50,"")</f>
        <v>0</v>
      </c>
      <c r="T52">
        <f>ROUND(IF($E52="",IF(Q52="",0,0),IF(Q52="",0,($E52^2+Q52^2)^0.5)),5)</f>
        <v>0</v>
      </c>
      <c r="U52">
        <f>ROUND(IF($F52="",IF(R52="",0,0),IF(R52="",0,($F52^2+R52^2)^0.5)),5)</f>
        <v>0</v>
      </c>
      <c r="V52">
        <f>IF('3-定量盤查'!V50&lt;&gt;"",'3-定量盤查'!V50,"")</f>
        <v>0</v>
      </c>
      <c r="AA52">
        <f>ROUND(IF($E52="",IF(X52="",0,0),IF(X52="",0,($E52^2+X52^2)^0.5)),5)</f>
        <v>0</v>
      </c>
      <c r="AB52">
        <f>ROUND(IF($F52="",IF(Y52="",0,0),IF(Y52="",0,($F52^2+Y52^2)^0.5)),5)</f>
        <v>0</v>
      </c>
      <c r="AC52">
        <f>IF(SUM($I52,$P52),IF($I52&lt;&gt;"",IF($P52&lt;&gt;"",IF($W52&lt;&gt;"",(($I52*M52)^2+($P52*T52)^2+($W52*AA52)^2)^0.5/SUM($I52,$P52,$W52),(($I52*M52)^2+($P52*T52)^2)^0.5/SUM($I52,$P52)),M52),""),0)</f>
        <v>0</v>
      </c>
      <c r="AD52">
        <f>IF(SUM($I52,$P52),IF($I52&lt;&gt;"",IF($P52&lt;&gt;"",IF($W52&lt;&gt;"",(($I52*N52)^2+($P52*U52)^2+($W52*AB52)^2)^0.5/SUM($I52,$P52,$W52),(($I52*N52)^2+($P52*U52)^2)^0.5/SUM($I52,$P52)),N52),""),0)</f>
        <v>0</v>
      </c>
      <c r="AE52" s="10">
        <f>IF(AC52&lt;&gt;"",(AC52*SUM($I52,$P52,$W52))^2,"")</f>
        <v>0</v>
      </c>
      <c r="AF52" s="10">
        <f>IF(AD52&lt;&gt;"",(AD52*SUM($I52,$P52,$W52))^2,"")</f>
        <v>0</v>
      </c>
      <c r="AG52" s="10">
        <f>IFERROR(ABS(I52),"")</f>
        <v>0</v>
      </c>
      <c r="AH52" s="10">
        <f>IFERROR(ABS(P52),"")</f>
        <v>0</v>
      </c>
      <c r="AI52" s="10">
        <f>IFERROR(ABS(W52),"")</f>
        <v>0</v>
      </c>
    </row>
    <row r="53" spans="2:35">
      <c r="B53">
        <v>49</v>
      </c>
      <c r="C53" t="s">
        <v>113</v>
      </c>
      <c r="H53">
        <f>IF('3-定量盤查'!J51&lt;&gt;"",'3-定量盤查'!J51,"")</f>
        <v>0</v>
      </c>
      <c r="I53">
        <f>IF(E53&lt;&gt;"",IF(J53&lt;&gt;"",IF('3-定量盤查'!O51&lt;&gt;"",'3-定量盤查'!O51,0),""),"")</f>
        <v>0</v>
      </c>
      <c r="M53">
        <f>ROUND(IF($E53="",IF(J53="",0,0),IF(I53="",0,($E53^2+J53^2)^0.5)),5)</f>
        <v>0</v>
      </c>
      <c r="N53">
        <f>ROUND(IF($F53="",IF(K53="",0,0),IF(K53="",0,($F53^2+K53^2)^0.5)),5)</f>
        <v>0</v>
      </c>
      <c r="O53">
        <f>IF('3-定量盤查'!P51&lt;&gt;"",'3-定量盤查'!P51,"")</f>
        <v>0</v>
      </c>
      <c r="T53">
        <f>ROUND(IF($E53="",IF(Q53="",0,0),IF(Q53="",0,($E53^2+Q53^2)^0.5)),5)</f>
        <v>0</v>
      </c>
      <c r="U53">
        <f>ROUND(IF($F53="",IF(R53="",0,0),IF(R53="",0,($F53^2+R53^2)^0.5)),5)</f>
        <v>0</v>
      </c>
      <c r="V53">
        <f>IF('3-定量盤查'!V51&lt;&gt;"",'3-定量盤查'!V51,"")</f>
        <v>0</v>
      </c>
      <c r="AA53">
        <f>ROUND(IF($E53="",IF(X53="",0,0),IF(X53="",0,($E53^2+X53^2)^0.5)),5)</f>
        <v>0</v>
      </c>
      <c r="AB53">
        <f>ROUND(IF($F53="",IF(Y53="",0,0),IF(Y53="",0,($F53^2+Y53^2)^0.5)),5)</f>
        <v>0</v>
      </c>
      <c r="AC53">
        <f>IF(SUM($I53,$P53),IF($I53&lt;&gt;"",IF($P53&lt;&gt;"",IF($W53&lt;&gt;"",(($I53*M53)^2+($P53*T53)^2+($W53*AA53)^2)^0.5/SUM($I53,$P53,$W53),(($I53*M53)^2+($P53*T53)^2)^0.5/SUM($I53,$P53)),M53),""),0)</f>
        <v>0</v>
      </c>
      <c r="AD53">
        <f>IF(SUM($I53,$P53),IF($I53&lt;&gt;"",IF($P53&lt;&gt;"",IF($W53&lt;&gt;"",(($I53*N53)^2+($P53*U53)^2+($W53*AB53)^2)^0.5/SUM($I53,$P53,$W53),(($I53*N53)^2+($P53*U53)^2)^0.5/SUM($I53,$P53)),N53),""),0)</f>
        <v>0</v>
      </c>
      <c r="AE53" s="10">
        <f>IF(AC53&lt;&gt;"",(AC53*SUM($I53,$P53,$W53))^2,"")</f>
        <v>0</v>
      </c>
      <c r="AF53" s="10">
        <f>IF(AD53&lt;&gt;"",(AD53*SUM($I53,$P53,$W53))^2,"")</f>
        <v>0</v>
      </c>
      <c r="AG53" s="10">
        <f>IFERROR(ABS(I53),"")</f>
        <v>0</v>
      </c>
      <c r="AH53" s="10">
        <f>IFERROR(ABS(P53),"")</f>
        <v>0</v>
      </c>
      <c r="AI53" s="10">
        <f>IFERROR(ABS(W53),"")</f>
        <v>0</v>
      </c>
    </row>
    <row r="54" spans="2:35">
      <c r="B54">
        <v>50</v>
      </c>
      <c r="C54" t="s">
        <v>114</v>
      </c>
      <c r="H54">
        <f>IF('3-定量盤查'!J52&lt;&gt;"",'3-定量盤查'!J52,"")</f>
        <v>0</v>
      </c>
      <c r="I54">
        <f>IF(E54&lt;&gt;"",IF(J54&lt;&gt;"",IF('3-定量盤查'!O52&lt;&gt;"",'3-定量盤查'!O52,0),""),"")</f>
        <v>0</v>
      </c>
      <c r="M54">
        <f>ROUND(IF($E54="",IF(J54="",0,0),IF(I54="",0,($E54^2+J54^2)^0.5)),5)</f>
        <v>0</v>
      </c>
      <c r="N54">
        <f>ROUND(IF($F54="",IF(K54="",0,0),IF(K54="",0,($F54^2+K54^2)^0.5)),5)</f>
        <v>0</v>
      </c>
      <c r="O54">
        <f>IF('3-定量盤查'!P52&lt;&gt;"",'3-定量盤查'!P52,"")</f>
        <v>0</v>
      </c>
      <c r="T54">
        <f>ROUND(IF($E54="",IF(Q54="",0,0),IF(Q54="",0,($E54^2+Q54^2)^0.5)),5)</f>
        <v>0</v>
      </c>
      <c r="U54">
        <f>ROUND(IF($F54="",IF(R54="",0,0),IF(R54="",0,($F54^2+R54^2)^0.5)),5)</f>
        <v>0</v>
      </c>
      <c r="V54">
        <f>IF('3-定量盤查'!V52&lt;&gt;"",'3-定量盤查'!V52,"")</f>
        <v>0</v>
      </c>
      <c r="AA54">
        <f>ROUND(IF($E54="",IF(X54="",0,0),IF(X54="",0,($E54^2+X54^2)^0.5)),5)</f>
        <v>0</v>
      </c>
      <c r="AB54">
        <f>ROUND(IF($F54="",IF(Y54="",0,0),IF(Y54="",0,($F54^2+Y54^2)^0.5)),5)</f>
        <v>0</v>
      </c>
      <c r="AC54">
        <f>IF(SUM($I54,$P54),IF($I54&lt;&gt;"",IF($P54&lt;&gt;"",IF($W54&lt;&gt;"",(($I54*M54)^2+($P54*T54)^2+($W54*AA54)^2)^0.5/SUM($I54,$P54,$W54),(($I54*M54)^2+($P54*T54)^2)^0.5/SUM($I54,$P54)),M54),""),0)</f>
        <v>0</v>
      </c>
      <c r="AD54">
        <f>IF(SUM($I54,$P54),IF($I54&lt;&gt;"",IF($P54&lt;&gt;"",IF($W54&lt;&gt;"",(($I54*N54)^2+($P54*U54)^2+($W54*AB54)^2)^0.5/SUM($I54,$P54,$W54),(($I54*N54)^2+($P54*U54)^2)^0.5/SUM($I54,$P54)),N54),""),0)</f>
        <v>0</v>
      </c>
      <c r="AE54" s="10">
        <f>IF(AC54&lt;&gt;"",(AC54*SUM($I54,$P54,$W54))^2,"")</f>
        <v>0</v>
      </c>
      <c r="AF54" s="10">
        <f>IF(AD54&lt;&gt;"",(AD54*SUM($I54,$P54,$W54))^2,"")</f>
        <v>0</v>
      </c>
      <c r="AG54" s="10">
        <f>IFERROR(ABS(I54),"")</f>
        <v>0</v>
      </c>
      <c r="AH54" s="10">
        <f>IFERROR(ABS(P54),"")</f>
        <v>0</v>
      </c>
      <c r="AI54" s="10">
        <f>IFERROR(ABS(W54),"")</f>
        <v>0</v>
      </c>
    </row>
    <row r="55" spans="2:35">
      <c r="B55">
        <v>51</v>
      </c>
      <c r="C55" t="s">
        <v>115</v>
      </c>
      <c r="H55">
        <f>IF('3-定量盤查'!J53&lt;&gt;"",'3-定量盤查'!J53,"")</f>
        <v>0</v>
      </c>
      <c r="I55">
        <f>IF(E55&lt;&gt;"",IF(J55&lt;&gt;"",IF('3-定量盤查'!O53&lt;&gt;"",'3-定量盤查'!O53,0),""),"")</f>
        <v>0</v>
      </c>
      <c r="M55">
        <f>ROUND(IF($E55="",IF(J55="",0,0),IF(I55="",0,($E55^2+J55^2)^0.5)),5)</f>
        <v>0</v>
      </c>
      <c r="N55">
        <f>ROUND(IF($F55="",IF(K55="",0,0),IF(K55="",0,($F55^2+K55^2)^0.5)),5)</f>
        <v>0</v>
      </c>
      <c r="O55">
        <f>IF('3-定量盤查'!P53&lt;&gt;"",'3-定量盤查'!P53,"")</f>
        <v>0</v>
      </c>
      <c r="T55">
        <f>ROUND(IF($E55="",IF(Q55="",0,0),IF(Q55="",0,($E55^2+Q55^2)^0.5)),5)</f>
        <v>0</v>
      </c>
      <c r="U55">
        <f>ROUND(IF($F55="",IF(R55="",0,0),IF(R55="",0,($F55^2+R55^2)^0.5)),5)</f>
        <v>0</v>
      </c>
      <c r="V55">
        <f>IF('3-定量盤查'!V53&lt;&gt;"",'3-定量盤查'!V53,"")</f>
        <v>0</v>
      </c>
      <c r="AA55">
        <f>ROUND(IF($E55="",IF(X55="",0,0),IF(X55="",0,($E55^2+X55^2)^0.5)),5)</f>
        <v>0</v>
      </c>
      <c r="AB55">
        <f>ROUND(IF($F55="",IF(Y55="",0,0),IF(Y55="",0,($F55^2+Y55^2)^0.5)),5)</f>
        <v>0</v>
      </c>
      <c r="AC55">
        <f>IF(SUM($I55,$P55),IF($I55&lt;&gt;"",IF($P55&lt;&gt;"",IF($W55&lt;&gt;"",(($I55*M55)^2+($P55*T55)^2+($W55*AA55)^2)^0.5/SUM($I55,$P55,$W55),(($I55*M55)^2+($P55*T55)^2)^0.5/SUM($I55,$P55)),M55),""),0)</f>
        <v>0</v>
      </c>
      <c r="AD55">
        <f>IF(SUM($I55,$P55),IF($I55&lt;&gt;"",IF($P55&lt;&gt;"",IF($W55&lt;&gt;"",(($I55*N55)^2+($P55*U55)^2+($W55*AB55)^2)^0.5/SUM($I55,$P55,$W55),(($I55*N55)^2+($P55*U55)^2)^0.5/SUM($I55,$P55)),N55),""),0)</f>
        <v>0</v>
      </c>
      <c r="AE55" s="10">
        <f>IF(AC55&lt;&gt;"",(AC55*SUM($I55,$P55,$W55))^2,"")</f>
        <v>0</v>
      </c>
      <c r="AF55" s="10">
        <f>IF(AD55&lt;&gt;"",(AD55*SUM($I55,$P55,$W55))^2,"")</f>
        <v>0</v>
      </c>
      <c r="AG55" s="10">
        <f>IFERROR(ABS(I55),"")</f>
        <v>0</v>
      </c>
      <c r="AH55" s="10">
        <f>IFERROR(ABS(P55),"")</f>
        <v>0</v>
      </c>
      <c r="AI55" s="10">
        <f>IFERROR(ABS(W55),"")</f>
        <v>0</v>
      </c>
    </row>
    <row r="56" spans="2:35">
      <c r="B56">
        <v>52</v>
      </c>
      <c r="C56" t="s">
        <v>116</v>
      </c>
      <c r="H56">
        <f>IF('3-定量盤查'!J54&lt;&gt;"",'3-定量盤查'!J54,"")</f>
        <v>0</v>
      </c>
      <c r="I56">
        <f>IF(E56&lt;&gt;"",IF(J56&lt;&gt;"",IF('3-定量盤查'!O54&lt;&gt;"",'3-定量盤查'!O54,0),""),"")</f>
        <v>0</v>
      </c>
      <c r="M56">
        <f>ROUND(IF($E56="",IF(J56="",0,0),IF(I56="",0,($E56^2+J56^2)^0.5)),5)</f>
        <v>0</v>
      </c>
      <c r="N56">
        <f>ROUND(IF($F56="",IF(K56="",0,0),IF(K56="",0,($F56^2+K56^2)^0.5)),5)</f>
        <v>0</v>
      </c>
      <c r="O56">
        <f>IF('3-定量盤查'!P54&lt;&gt;"",'3-定量盤查'!P54,"")</f>
        <v>0</v>
      </c>
      <c r="T56">
        <f>ROUND(IF($E56="",IF(Q56="",0,0),IF(Q56="",0,($E56^2+Q56^2)^0.5)),5)</f>
        <v>0</v>
      </c>
      <c r="U56">
        <f>ROUND(IF($F56="",IF(R56="",0,0),IF(R56="",0,($F56^2+R56^2)^0.5)),5)</f>
        <v>0</v>
      </c>
      <c r="V56">
        <f>IF('3-定量盤查'!V54&lt;&gt;"",'3-定量盤查'!V54,"")</f>
        <v>0</v>
      </c>
      <c r="AA56">
        <f>ROUND(IF($E56="",IF(X56="",0,0),IF(X56="",0,($E56^2+X56^2)^0.5)),5)</f>
        <v>0</v>
      </c>
      <c r="AB56">
        <f>ROUND(IF($F56="",IF(Y56="",0,0),IF(Y56="",0,($F56^2+Y56^2)^0.5)),5)</f>
        <v>0</v>
      </c>
      <c r="AC56">
        <f>IF(SUM($I56,$P56),IF($I56&lt;&gt;"",IF($P56&lt;&gt;"",IF($W56&lt;&gt;"",(($I56*M56)^2+($P56*T56)^2+($W56*AA56)^2)^0.5/SUM($I56,$P56,$W56),(($I56*M56)^2+($P56*T56)^2)^0.5/SUM($I56,$P56)),M56),""),0)</f>
        <v>0</v>
      </c>
      <c r="AD56">
        <f>IF(SUM($I56,$P56),IF($I56&lt;&gt;"",IF($P56&lt;&gt;"",IF($W56&lt;&gt;"",(($I56*N56)^2+($P56*U56)^2+($W56*AB56)^2)^0.5/SUM($I56,$P56,$W56),(($I56*N56)^2+($P56*U56)^2)^0.5/SUM($I56,$P56)),N56),""),0)</f>
        <v>0</v>
      </c>
      <c r="AE56" s="10">
        <f>IF(AC56&lt;&gt;"",(AC56*SUM($I56,$P56,$W56))^2,"")</f>
        <v>0</v>
      </c>
      <c r="AF56" s="10">
        <f>IF(AD56&lt;&gt;"",(AD56*SUM($I56,$P56,$W56))^2,"")</f>
        <v>0</v>
      </c>
      <c r="AG56" s="10">
        <f>IFERROR(ABS(I56),"")</f>
        <v>0</v>
      </c>
      <c r="AH56" s="10">
        <f>IFERROR(ABS(P56),"")</f>
        <v>0</v>
      </c>
      <c r="AI56" s="10">
        <f>IFERROR(ABS(W56),"")</f>
        <v>0</v>
      </c>
    </row>
    <row r="57" spans="2:35">
      <c r="B57">
        <v>53</v>
      </c>
      <c r="C57" t="s">
        <v>117</v>
      </c>
      <c r="H57">
        <f>IF('3-定量盤查'!J55&lt;&gt;"",'3-定量盤查'!J55,"")</f>
        <v>0</v>
      </c>
      <c r="I57">
        <f>IF(E57&lt;&gt;"",IF(J57&lt;&gt;"",IF('3-定量盤查'!O55&lt;&gt;"",'3-定量盤查'!O55,0),""),"")</f>
        <v>0</v>
      </c>
      <c r="M57">
        <f>ROUND(IF($E57="",IF(J57="",0,0),IF(I57="",0,($E57^2+J57^2)^0.5)),5)</f>
        <v>0</v>
      </c>
      <c r="N57">
        <f>ROUND(IF($F57="",IF(K57="",0,0),IF(K57="",0,($F57^2+K57^2)^0.5)),5)</f>
        <v>0</v>
      </c>
      <c r="O57">
        <f>IF('3-定量盤查'!P55&lt;&gt;"",'3-定量盤查'!P55,"")</f>
        <v>0</v>
      </c>
      <c r="T57">
        <f>ROUND(IF($E57="",IF(Q57="",0,0),IF(Q57="",0,($E57^2+Q57^2)^0.5)),5)</f>
        <v>0</v>
      </c>
      <c r="U57">
        <f>ROUND(IF($F57="",IF(R57="",0,0),IF(R57="",0,($F57^2+R57^2)^0.5)),5)</f>
        <v>0</v>
      </c>
      <c r="V57">
        <f>IF('3-定量盤查'!V55&lt;&gt;"",'3-定量盤查'!V55,"")</f>
        <v>0</v>
      </c>
      <c r="AA57">
        <f>ROUND(IF($E57="",IF(X57="",0,0),IF(X57="",0,($E57^2+X57^2)^0.5)),5)</f>
        <v>0</v>
      </c>
      <c r="AB57">
        <f>ROUND(IF($F57="",IF(Y57="",0,0),IF(Y57="",0,($F57^2+Y57^2)^0.5)),5)</f>
        <v>0</v>
      </c>
      <c r="AC57">
        <f>IF(SUM($I57,$P57),IF($I57&lt;&gt;"",IF($P57&lt;&gt;"",IF($W57&lt;&gt;"",(($I57*M57)^2+($P57*T57)^2+($W57*AA57)^2)^0.5/SUM($I57,$P57,$W57),(($I57*M57)^2+($P57*T57)^2)^0.5/SUM($I57,$P57)),M57),""),0)</f>
        <v>0</v>
      </c>
      <c r="AD57">
        <f>IF(SUM($I57,$P57),IF($I57&lt;&gt;"",IF($P57&lt;&gt;"",IF($W57&lt;&gt;"",(($I57*N57)^2+($P57*U57)^2+($W57*AB57)^2)^0.5/SUM($I57,$P57,$W57),(($I57*N57)^2+($P57*U57)^2)^0.5/SUM($I57,$P57)),N57),""),0)</f>
        <v>0</v>
      </c>
      <c r="AE57" s="10">
        <f>IF(AC57&lt;&gt;"",(AC57*SUM($I57,$P57,$W57))^2,"")</f>
        <v>0</v>
      </c>
      <c r="AF57" s="10">
        <f>IF(AD57&lt;&gt;"",(AD57*SUM($I57,$P57,$W57))^2,"")</f>
        <v>0</v>
      </c>
      <c r="AG57" s="10">
        <f>IFERROR(ABS(I57),"")</f>
        <v>0</v>
      </c>
      <c r="AH57" s="10">
        <f>IFERROR(ABS(P57),"")</f>
        <v>0</v>
      </c>
      <c r="AI57" s="10">
        <f>IFERROR(ABS(W57),"")</f>
        <v>0</v>
      </c>
    </row>
    <row r="58" spans="2:35">
      <c r="B58">
        <v>54</v>
      </c>
      <c r="C58" t="s">
        <v>118</v>
      </c>
      <c r="H58">
        <f>IF('3-定量盤查'!J56&lt;&gt;"",'3-定量盤查'!J56,"")</f>
        <v>0</v>
      </c>
      <c r="I58">
        <f>IF(E58&lt;&gt;"",IF(J58&lt;&gt;"",IF('3-定量盤查'!O56&lt;&gt;"",'3-定量盤查'!O56,0),""),"")</f>
        <v>0</v>
      </c>
      <c r="M58">
        <f>ROUND(IF($E58="",IF(J58="",0,0),IF(I58="",0,($E58^2+J58^2)^0.5)),5)</f>
        <v>0</v>
      </c>
      <c r="N58">
        <f>ROUND(IF($F58="",IF(K58="",0,0),IF(K58="",0,($F58^2+K58^2)^0.5)),5)</f>
        <v>0</v>
      </c>
      <c r="O58">
        <f>IF('3-定量盤查'!P56&lt;&gt;"",'3-定量盤查'!P56,"")</f>
        <v>0</v>
      </c>
      <c r="T58">
        <f>ROUND(IF($E58="",IF(Q58="",0,0),IF(Q58="",0,($E58^2+Q58^2)^0.5)),5)</f>
        <v>0</v>
      </c>
      <c r="U58">
        <f>ROUND(IF($F58="",IF(R58="",0,0),IF(R58="",0,($F58^2+R58^2)^0.5)),5)</f>
        <v>0</v>
      </c>
      <c r="V58">
        <f>IF('3-定量盤查'!V56&lt;&gt;"",'3-定量盤查'!V56,"")</f>
        <v>0</v>
      </c>
      <c r="AA58">
        <f>ROUND(IF($E58="",IF(X58="",0,0),IF(X58="",0,($E58^2+X58^2)^0.5)),5)</f>
        <v>0</v>
      </c>
      <c r="AB58">
        <f>ROUND(IF($F58="",IF(Y58="",0,0),IF(Y58="",0,($F58^2+Y58^2)^0.5)),5)</f>
        <v>0</v>
      </c>
      <c r="AC58">
        <f>IF(SUM($I58,$P58),IF($I58&lt;&gt;"",IF($P58&lt;&gt;"",IF($W58&lt;&gt;"",(($I58*M58)^2+($P58*T58)^2+($W58*AA58)^2)^0.5/SUM($I58,$P58,$W58),(($I58*M58)^2+($P58*T58)^2)^0.5/SUM($I58,$P58)),M58),""),0)</f>
        <v>0</v>
      </c>
      <c r="AD58">
        <f>IF(SUM($I58,$P58),IF($I58&lt;&gt;"",IF($P58&lt;&gt;"",IF($W58&lt;&gt;"",(($I58*N58)^2+($P58*U58)^2+($W58*AB58)^2)^0.5/SUM($I58,$P58,$W58),(($I58*N58)^2+($P58*U58)^2)^0.5/SUM($I58,$P58)),N58),""),0)</f>
        <v>0</v>
      </c>
      <c r="AE58" s="10">
        <f>IF(AC58&lt;&gt;"",(AC58*SUM($I58,$P58,$W58))^2,"")</f>
        <v>0</v>
      </c>
      <c r="AF58" s="10">
        <f>IF(AD58&lt;&gt;"",(AD58*SUM($I58,$P58,$W58))^2,"")</f>
        <v>0</v>
      </c>
      <c r="AG58" s="10">
        <f>IFERROR(ABS(I58),"")</f>
        <v>0</v>
      </c>
      <c r="AH58" s="10">
        <f>IFERROR(ABS(P58),"")</f>
        <v>0</v>
      </c>
      <c r="AI58" s="10">
        <f>IFERROR(ABS(W58),"")</f>
        <v>0</v>
      </c>
    </row>
    <row r="59" spans="2:35">
      <c r="B59">
        <v>55</v>
      </c>
      <c r="C59" t="s">
        <v>119</v>
      </c>
      <c r="H59">
        <f>IF('3-定量盤查'!J57&lt;&gt;"",'3-定量盤查'!J57,"")</f>
        <v>0</v>
      </c>
      <c r="I59">
        <f>IF(E59&lt;&gt;"",IF(J59&lt;&gt;"",IF('3-定量盤查'!O57&lt;&gt;"",'3-定量盤查'!O57,0),""),"")</f>
        <v>0</v>
      </c>
      <c r="M59">
        <f>ROUND(IF($E59="",IF(J59="",0,0),IF(I59="",0,($E59^2+J59^2)^0.5)),5)</f>
        <v>0</v>
      </c>
      <c r="N59">
        <f>ROUND(IF($F59="",IF(K59="",0,0),IF(K59="",0,($F59^2+K59^2)^0.5)),5)</f>
        <v>0</v>
      </c>
      <c r="O59">
        <f>IF('3-定量盤查'!P57&lt;&gt;"",'3-定量盤查'!P57,"")</f>
        <v>0</v>
      </c>
      <c r="T59">
        <f>ROUND(IF($E59="",IF(Q59="",0,0),IF(Q59="",0,($E59^2+Q59^2)^0.5)),5)</f>
        <v>0</v>
      </c>
      <c r="U59">
        <f>ROUND(IF($F59="",IF(R59="",0,0),IF(R59="",0,($F59^2+R59^2)^0.5)),5)</f>
        <v>0</v>
      </c>
      <c r="V59">
        <f>IF('3-定量盤查'!V57&lt;&gt;"",'3-定量盤查'!V57,"")</f>
        <v>0</v>
      </c>
      <c r="AA59">
        <f>ROUND(IF($E59="",IF(X59="",0,0),IF(X59="",0,($E59^2+X59^2)^0.5)),5)</f>
        <v>0</v>
      </c>
      <c r="AB59">
        <f>ROUND(IF($F59="",IF(Y59="",0,0),IF(Y59="",0,($F59^2+Y59^2)^0.5)),5)</f>
        <v>0</v>
      </c>
      <c r="AC59">
        <f>IF(SUM($I59,$P59),IF($I59&lt;&gt;"",IF($P59&lt;&gt;"",IF($W59&lt;&gt;"",(($I59*M59)^2+($P59*T59)^2+($W59*AA59)^2)^0.5/SUM($I59,$P59,$W59),(($I59*M59)^2+($P59*T59)^2)^0.5/SUM($I59,$P59)),M59),""),0)</f>
        <v>0</v>
      </c>
      <c r="AD59">
        <f>IF(SUM($I59,$P59),IF($I59&lt;&gt;"",IF($P59&lt;&gt;"",IF($W59&lt;&gt;"",(($I59*N59)^2+($P59*U59)^2+($W59*AB59)^2)^0.5/SUM($I59,$P59,$W59),(($I59*N59)^2+($P59*U59)^2)^0.5/SUM($I59,$P59)),N59),""),0)</f>
        <v>0</v>
      </c>
      <c r="AE59" s="10">
        <f>IF(AC59&lt;&gt;"",(AC59*SUM($I59,$P59,$W59))^2,"")</f>
        <v>0</v>
      </c>
      <c r="AF59" s="10">
        <f>IF(AD59&lt;&gt;"",(AD59*SUM($I59,$P59,$W59))^2,"")</f>
        <v>0</v>
      </c>
      <c r="AG59" s="10">
        <f>IFERROR(ABS(I59),"")</f>
        <v>0</v>
      </c>
      <c r="AH59" s="10">
        <f>IFERROR(ABS(P59),"")</f>
        <v>0</v>
      </c>
      <c r="AI59" s="10">
        <f>IFERROR(ABS(W59),"")</f>
        <v>0</v>
      </c>
    </row>
    <row r="60" spans="2:35">
      <c r="B60">
        <v>56</v>
      </c>
      <c r="C60" t="s">
        <v>120</v>
      </c>
      <c r="H60">
        <f>IF('3-定量盤查'!J58&lt;&gt;"",'3-定量盤查'!J58,"")</f>
        <v>0</v>
      </c>
      <c r="I60">
        <f>IF(E60&lt;&gt;"",IF(J60&lt;&gt;"",IF('3-定量盤查'!O58&lt;&gt;"",'3-定量盤查'!O58,0),""),"")</f>
        <v>0</v>
      </c>
      <c r="M60">
        <f>ROUND(IF($E60="",IF(J60="",0,0),IF(I60="",0,($E60^2+J60^2)^0.5)),5)</f>
        <v>0</v>
      </c>
      <c r="N60">
        <f>ROUND(IF($F60="",IF(K60="",0,0),IF(K60="",0,($F60^2+K60^2)^0.5)),5)</f>
        <v>0</v>
      </c>
      <c r="O60">
        <f>IF('3-定量盤查'!P58&lt;&gt;"",'3-定量盤查'!P58,"")</f>
        <v>0</v>
      </c>
      <c r="T60">
        <f>ROUND(IF($E60="",IF(Q60="",0,0),IF(Q60="",0,($E60^2+Q60^2)^0.5)),5)</f>
        <v>0</v>
      </c>
      <c r="U60">
        <f>ROUND(IF($F60="",IF(R60="",0,0),IF(R60="",0,($F60^2+R60^2)^0.5)),5)</f>
        <v>0</v>
      </c>
      <c r="V60">
        <f>IF('3-定量盤查'!V58&lt;&gt;"",'3-定量盤查'!V58,"")</f>
        <v>0</v>
      </c>
      <c r="AA60">
        <f>ROUND(IF($E60="",IF(X60="",0,0),IF(X60="",0,($E60^2+X60^2)^0.5)),5)</f>
        <v>0</v>
      </c>
      <c r="AB60">
        <f>ROUND(IF($F60="",IF(Y60="",0,0),IF(Y60="",0,($F60^2+Y60^2)^0.5)),5)</f>
        <v>0</v>
      </c>
      <c r="AC60">
        <f>IF(SUM($I60,$P60),IF($I60&lt;&gt;"",IF($P60&lt;&gt;"",IF($W60&lt;&gt;"",(($I60*M60)^2+($P60*T60)^2+($W60*AA60)^2)^0.5/SUM($I60,$P60,$W60),(($I60*M60)^2+($P60*T60)^2)^0.5/SUM($I60,$P60)),M60),""),0)</f>
        <v>0</v>
      </c>
      <c r="AD60">
        <f>IF(SUM($I60,$P60),IF($I60&lt;&gt;"",IF($P60&lt;&gt;"",IF($W60&lt;&gt;"",(($I60*N60)^2+($P60*U60)^2+($W60*AB60)^2)^0.5/SUM($I60,$P60,$W60),(($I60*N60)^2+($P60*U60)^2)^0.5/SUM($I60,$P60)),N60),""),0)</f>
        <v>0</v>
      </c>
      <c r="AE60" s="10">
        <f>IF(AC60&lt;&gt;"",(AC60*SUM($I60,$P60,$W60))^2,"")</f>
        <v>0</v>
      </c>
      <c r="AF60" s="10">
        <f>IF(AD60&lt;&gt;"",(AD60*SUM($I60,$P60,$W60))^2,"")</f>
        <v>0</v>
      </c>
      <c r="AG60" s="10">
        <f>IFERROR(ABS(I60),"")</f>
        <v>0</v>
      </c>
      <c r="AH60" s="10">
        <f>IFERROR(ABS(P60),"")</f>
        <v>0</v>
      </c>
      <c r="AI60" s="10">
        <f>IFERROR(ABS(W60),"")</f>
        <v>0</v>
      </c>
    </row>
    <row r="61" spans="2:35">
      <c r="B61">
        <v>57</v>
      </c>
      <c r="C61" t="s">
        <v>116</v>
      </c>
      <c r="H61">
        <f>IF('3-定量盤查'!J59&lt;&gt;"",'3-定量盤查'!J59,"")</f>
        <v>0</v>
      </c>
      <c r="I61">
        <f>IF(E61&lt;&gt;"",IF(J61&lt;&gt;"",IF('3-定量盤查'!O59&lt;&gt;"",'3-定量盤查'!O59,0),""),"")</f>
        <v>0</v>
      </c>
      <c r="M61">
        <f>ROUND(IF($E61="",IF(J61="",0,0),IF(I61="",0,($E61^2+J61^2)^0.5)),5)</f>
        <v>0</v>
      </c>
      <c r="N61">
        <f>ROUND(IF($F61="",IF(K61="",0,0),IF(K61="",0,($F61^2+K61^2)^0.5)),5)</f>
        <v>0</v>
      </c>
      <c r="O61">
        <f>IF('3-定量盤查'!P59&lt;&gt;"",'3-定量盤查'!P59,"")</f>
        <v>0</v>
      </c>
      <c r="T61">
        <f>ROUND(IF($E61="",IF(Q61="",0,0),IF(Q61="",0,($E61^2+Q61^2)^0.5)),5)</f>
        <v>0</v>
      </c>
      <c r="U61">
        <f>ROUND(IF($F61="",IF(R61="",0,0),IF(R61="",0,($F61^2+R61^2)^0.5)),5)</f>
        <v>0</v>
      </c>
      <c r="V61">
        <f>IF('3-定量盤查'!V59&lt;&gt;"",'3-定量盤查'!V59,"")</f>
        <v>0</v>
      </c>
      <c r="AA61">
        <f>ROUND(IF($E61="",IF(X61="",0,0),IF(X61="",0,($E61^2+X61^2)^0.5)),5)</f>
        <v>0</v>
      </c>
      <c r="AB61">
        <f>ROUND(IF($F61="",IF(Y61="",0,0),IF(Y61="",0,($F61^2+Y61^2)^0.5)),5)</f>
        <v>0</v>
      </c>
      <c r="AC61">
        <f>IF(SUM($I61,$P61),IF($I61&lt;&gt;"",IF($P61&lt;&gt;"",IF($W61&lt;&gt;"",(($I61*M61)^2+($P61*T61)^2+($W61*AA61)^2)^0.5/SUM($I61,$P61,$W61),(($I61*M61)^2+($P61*T61)^2)^0.5/SUM($I61,$P61)),M61),""),0)</f>
        <v>0</v>
      </c>
      <c r="AD61">
        <f>IF(SUM($I61,$P61),IF($I61&lt;&gt;"",IF($P61&lt;&gt;"",IF($W61&lt;&gt;"",(($I61*N61)^2+($P61*U61)^2+($W61*AB61)^2)^0.5/SUM($I61,$P61,$W61),(($I61*N61)^2+($P61*U61)^2)^0.5/SUM($I61,$P61)),N61),""),0)</f>
        <v>0</v>
      </c>
      <c r="AE61" s="10">
        <f>IF(AC61&lt;&gt;"",(AC61*SUM($I61,$P61,$W61))^2,"")</f>
        <v>0</v>
      </c>
      <c r="AF61" s="10">
        <f>IF(AD61&lt;&gt;"",(AD61*SUM($I61,$P61,$W61))^2,"")</f>
        <v>0</v>
      </c>
      <c r="AG61" s="10">
        <f>IFERROR(ABS(I61),"")</f>
        <v>0</v>
      </c>
      <c r="AH61" s="10">
        <f>IFERROR(ABS(P61),"")</f>
        <v>0</v>
      </c>
      <c r="AI61" s="10">
        <f>IFERROR(ABS(W61),"")</f>
        <v>0</v>
      </c>
    </row>
    <row r="62" spans="2:35">
      <c r="B62">
        <v>58</v>
      </c>
      <c r="C62" t="s">
        <v>116</v>
      </c>
      <c r="H62">
        <f>IF('3-定量盤查'!J60&lt;&gt;"",'3-定量盤查'!J60,"")</f>
        <v>0</v>
      </c>
      <c r="I62">
        <f>IF(E62&lt;&gt;"",IF(J62&lt;&gt;"",IF('3-定量盤查'!O60&lt;&gt;"",'3-定量盤查'!O60,0),""),"")</f>
        <v>0</v>
      </c>
      <c r="M62">
        <f>ROUND(IF($E62="",IF(J62="",0,0),IF(I62="",0,($E62^2+J62^2)^0.5)),5)</f>
        <v>0</v>
      </c>
      <c r="N62">
        <f>ROUND(IF($F62="",IF(K62="",0,0),IF(K62="",0,($F62^2+K62^2)^0.5)),5)</f>
        <v>0</v>
      </c>
      <c r="O62">
        <f>IF('3-定量盤查'!P60&lt;&gt;"",'3-定量盤查'!P60,"")</f>
        <v>0</v>
      </c>
      <c r="T62">
        <f>ROUND(IF($E62="",IF(Q62="",0,0),IF(Q62="",0,($E62^2+Q62^2)^0.5)),5)</f>
        <v>0</v>
      </c>
      <c r="U62">
        <f>ROUND(IF($F62="",IF(R62="",0,0),IF(R62="",0,($F62^2+R62^2)^0.5)),5)</f>
        <v>0</v>
      </c>
      <c r="V62">
        <f>IF('3-定量盤查'!V60&lt;&gt;"",'3-定量盤查'!V60,"")</f>
        <v>0</v>
      </c>
      <c r="AA62">
        <f>ROUND(IF($E62="",IF(X62="",0,0),IF(X62="",0,($E62^2+X62^2)^0.5)),5)</f>
        <v>0</v>
      </c>
      <c r="AB62">
        <f>ROUND(IF($F62="",IF(Y62="",0,0),IF(Y62="",0,($F62^2+Y62^2)^0.5)),5)</f>
        <v>0</v>
      </c>
      <c r="AC62">
        <f>IF(SUM($I62,$P62),IF($I62&lt;&gt;"",IF($P62&lt;&gt;"",IF($W62&lt;&gt;"",(($I62*M62)^2+($P62*T62)^2+($W62*AA62)^2)^0.5/SUM($I62,$P62,$W62),(($I62*M62)^2+($P62*T62)^2)^0.5/SUM($I62,$P62)),M62),""),0)</f>
        <v>0</v>
      </c>
      <c r="AD62">
        <f>IF(SUM($I62,$P62),IF($I62&lt;&gt;"",IF($P62&lt;&gt;"",IF($W62&lt;&gt;"",(($I62*N62)^2+($P62*U62)^2+($W62*AB62)^2)^0.5/SUM($I62,$P62,$W62),(($I62*N62)^2+($P62*U62)^2)^0.5/SUM($I62,$P62)),N62),""),0)</f>
        <v>0</v>
      </c>
      <c r="AE62" s="10">
        <f>IF(AC62&lt;&gt;"",(AC62*SUM($I62,$P62,$W62))^2,"")</f>
        <v>0</v>
      </c>
      <c r="AF62" s="10">
        <f>IF(AD62&lt;&gt;"",(AD62*SUM($I62,$P62,$W62))^2,"")</f>
        <v>0</v>
      </c>
      <c r="AG62" s="10">
        <f>IFERROR(ABS(I62),"")</f>
        <v>0</v>
      </c>
      <c r="AH62" s="10">
        <f>IFERROR(ABS(P62),"")</f>
        <v>0</v>
      </c>
      <c r="AI62" s="10">
        <f>IFERROR(ABS(W62),"")</f>
        <v>0</v>
      </c>
    </row>
    <row r="63" spans="2:35">
      <c r="B63">
        <v>59</v>
      </c>
      <c r="C63" t="s">
        <v>121</v>
      </c>
      <c r="H63">
        <f>IF('3-定量盤查'!J61&lt;&gt;"",'3-定量盤查'!J61,"")</f>
        <v>0</v>
      </c>
      <c r="I63">
        <f>IF(E63&lt;&gt;"",IF(J63&lt;&gt;"",IF('3-定量盤查'!O61&lt;&gt;"",'3-定量盤查'!O61,0),""),"")</f>
        <v>0</v>
      </c>
      <c r="M63">
        <f>ROUND(IF($E63="",IF(J63="",0,0),IF(I63="",0,($E63^2+J63^2)^0.5)),5)</f>
        <v>0</v>
      </c>
      <c r="N63">
        <f>ROUND(IF($F63="",IF(K63="",0,0),IF(K63="",0,($F63^2+K63^2)^0.5)),5)</f>
        <v>0</v>
      </c>
      <c r="O63">
        <f>IF('3-定量盤查'!P61&lt;&gt;"",'3-定量盤查'!P61,"")</f>
        <v>0</v>
      </c>
      <c r="T63">
        <f>ROUND(IF($E63="",IF(Q63="",0,0),IF(Q63="",0,($E63^2+Q63^2)^0.5)),5)</f>
        <v>0</v>
      </c>
      <c r="U63">
        <f>ROUND(IF($F63="",IF(R63="",0,0),IF(R63="",0,($F63^2+R63^2)^0.5)),5)</f>
        <v>0</v>
      </c>
      <c r="V63">
        <f>IF('3-定量盤查'!V61&lt;&gt;"",'3-定量盤查'!V61,"")</f>
        <v>0</v>
      </c>
      <c r="AA63">
        <f>ROUND(IF($E63="",IF(X63="",0,0),IF(X63="",0,($E63^2+X63^2)^0.5)),5)</f>
        <v>0</v>
      </c>
      <c r="AB63">
        <f>ROUND(IF($F63="",IF(Y63="",0,0),IF(Y63="",0,($F63^2+Y63^2)^0.5)),5)</f>
        <v>0</v>
      </c>
      <c r="AC63">
        <f>IF(SUM($I63,$P63),IF($I63&lt;&gt;"",IF($P63&lt;&gt;"",IF($W63&lt;&gt;"",(($I63*M63)^2+($P63*T63)^2+($W63*AA63)^2)^0.5/SUM($I63,$P63,$W63),(($I63*M63)^2+($P63*T63)^2)^0.5/SUM($I63,$P63)),M63),""),0)</f>
        <v>0</v>
      </c>
      <c r="AD63">
        <f>IF(SUM($I63,$P63),IF($I63&lt;&gt;"",IF($P63&lt;&gt;"",IF($W63&lt;&gt;"",(($I63*N63)^2+($P63*U63)^2+($W63*AB63)^2)^0.5/SUM($I63,$P63,$W63),(($I63*N63)^2+($P63*U63)^2)^0.5/SUM($I63,$P63)),N63),""),0)</f>
        <v>0</v>
      </c>
      <c r="AE63" s="10">
        <f>IF(AC63&lt;&gt;"",(AC63*SUM($I63,$P63,$W63))^2,"")</f>
        <v>0</v>
      </c>
      <c r="AF63" s="10">
        <f>IF(AD63&lt;&gt;"",(AD63*SUM($I63,$P63,$W63))^2,"")</f>
        <v>0</v>
      </c>
      <c r="AG63" s="10">
        <f>IFERROR(ABS(I63),"")</f>
        <v>0</v>
      </c>
      <c r="AH63" s="10">
        <f>IFERROR(ABS(P63),"")</f>
        <v>0</v>
      </c>
      <c r="AI63" s="10">
        <f>IFERROR(ABS(W63),"")</f>
        <v>0</v>
      </c>
    </row>
    <row r="64" spans="2:35">
      <c r="B64">
        <v>60</v>
      </c>
      <c r="C64" t="s">
        <v>122</v>
      </c>
      <c r="H64">
        <f>IF('3-定量盤查'!J62&lt;&gt;"",'3-定量盤查'!J62,"")</f>
        <v>0</v>
      </c>
      <c r="I64">
        <f>IF(E64&lt;&gt;"",IF(J64&lt;&gt;"",IF('3-定量盤查'!O62&lt;&gt;"",'3-定量盤查'!O62,0),""),"")</f>
        <v>0</v>
      </c>
      <c r="M64">
        <f>ROUND(IF($E64="",IF(J64="",0,0),IF(I64="",0,($E64^2+J64^2)^0.5)),5)</f>
        <v>0</v>
      </c>
      <c r="N64">
        <f>ROUND(IF($F64="",IF(K64="",0,0),IF(K64="",0,($F64^2+K64^2)^0.5)),5)</f>
        <v>0</v>
      </c>
      <c r="O64">
        <f>IF('3-定量盤查'!P62&lt;&gt;"",'3-定量盤查'!P62,"")</f>
        <v>0</v>
      </c>
      <c r="T64">
        <f>ROUND(IF($E64="",IF(Q64="",0,0),IF(Q64="",0,($E64^2+Q64^2)^0.5)),5)</f>
        <v>0</v>
      </c>
      <c r="U64">
        <f>ROUND(IF($F64="",IF(R64="",0,0),IF(R64="",0,($F64^2+R64^2)^0.5)),5)</f>
        <v>0</v>
      </c>
      <c r="V64">
        <f>IF('3-定量盤查'!V62&lt;&gt;"",'3-定量盤查'!V62,"")</f>
        <v>0</v>
      </c>
      <c r="AA64">
        <f>ROUND(IF($E64="",IF(X64="",0,0),IF(X64="",0,($E64^2+X64^2)^0.5)),5)</f>
        <v>0</v>
      </c>
      <c r="AB64">
        <f>ROUND(IF($F64="",IF(Y64="",0,0),IF(Y64="",0,($F64^2+Y64^2)^0.5)),5)</f>
        <v>0</v>
      </c>
      <c r="AC64">
        <f>IF(SUM($I64,$P64),IF($I64&lt;&gt;"",IF($P64&lt;&gt;"",IF($W64&lt;&gt;"",(($I64*M64)^2+($P64*T64)^2+($W64*AA64)^2)^0.5/SUM($I64,$P64,$W64),(($I64*M64)^2+($P64*T64)^2)^0.5/SUM($I64,$P64)),M64),""),0)</f>
        <v>0</v>
      </c>
      <c r="AD64">
        <f>IF(SUM($I64,$P64),IF($I64&lt;&gt;"",IF($P64&lt;&gt;"",IF($W64&lt;&gt;"",(($I64*N64)^2+($P64*U64)^2+($W64*AB64)^2)^0.5/SUM($I64,$P64,$W64),(($I64*N64)^2+($P64*U64)^2)^0.5/SUM($I64,$P64)),N64),""),0)</f>
        <v>0</v>
      </c>
      <c r="AE64" s="10">
        <f>IF(AC64&lt;&gt;"",(AC64*SUM($I64,$P64,$W64))^2,"")</f>
        <v>0</v>
      </c>
      <c r="AF64" s="10">
        <f>IF(AD64&lt;&gt;"",(AD64*SUM($I64,$P64,$W64))^2,"")</f>
        <v>0</v>
      </c>
      <c r="AG64" s="10">
        <f>IFERROR(ABS(I64),"")</f>
        <v>0</v>
      </c>
      <c r="AH64" s="10">
        <f>IFERROR(ABS(P64),"")</f>
        <v>0</v>
      </c>
      <c r="AI64" s="10">
        <f>IFERROR(ABS(W64),"")</f>
        <v>0</v>
      </c>
    </row>
    <row r="65" spans="2:35">
      <c r="B65">
        <v>61</v>
      </c>
      <c r="C65" t="s">
        <v>123</v>
      </c>
      <c r="H65">
        <f>IF('3-定量盤查'!J63&lt;&gt;"",'3-定量盤查'!J63,"")</f>
        <v>0</v>
      </c>
      <c r="I65">
        <f>IF(E65&lt;&gt;"",IF(J65&lt;&gt;"",IF('3-定量盤查'!O63&lt;&gt;"",'3-定量盤查'!O63,0),""),"")</f>
        <v>0</v>
      </c>
      <c r="M65">
        <f>ROUND(IF($E65="",IF(J65="",0,0),IF(I65="",0,($E65^2+J65^2)^0.5)),5)</f>
        <v>0</v>
      </c>
      <c r="N65">
        <f>ROUND(IF($F65="",IF(K65="",0,0),IF(K65="",0,($F65^2+K65^2)^0.5)),5)</f>
        <v>0</v>
      </c>
      <c r="O65">
        <f>IF('3-定量盤查'!P63&lt;&gt;"",'3-定量盤查'!P63,"")</f>
        <v>0</v>
      </c>
      <c r="T65">
        <f>ROUND(IF($E65="",IF(Q65="",0,0),IF(Q65="",0,($E65^2+Q65^2)^0.5)),5)</f>
        <v>0</v>
      </c>
      <c r="U65">
        <f>ROUND(IF($F65="",IF(R65="",0,0),IF(R65="",0,($F65^2+R65^2)^0.5)),5)</f>
        <v>0</v>
      </c>
      <c r="V65">
        <f>IF('3-定量盤查'!V63&lt;&gt;"",'3-定量盤查'!V63,"")</f>
        <v>0</v>
      </c>
      <c r="AA65">
        <f>ROUND(IF($E65="",IF(X65="",0,0),IF(X65="",0,($E65^2+X65^2)^0.5)),5)</f>
        <v>0</v>
      </c>
      <c r="AB65">
        <f>ROUND(IF($F65="",IF(Y65="",0,0),IF(Y65="",0,($F65^2+Y65^2)^0.5)),5)</f>
        <v>0</v>
      </c>
      <c r="AC65">
        <f>IF(SUM($I65,$P65),IF($I65&lt;&gt;"",IF($P65&lt;&gt;"",IF($W65&lt;&gt;"",(($I65*M65)^2+($P65*T65)^2+($W65*AA65)^2)^0.5/SUM($I65,$P65,$W65),(($I65*M65)^2+($P65*T65)^2)^0.5/SUM($I65,$P65)),M65),""),0)</f>
        <v>0</v>
      </c>
      <c r="AD65">
        <f>IF(SUM($I65,$P65),IF($I65&lt;&gt;"",IF($P65&lt;&gt;"",IF($W65&lt;&gt;"",(($I65*N65)^2+($P65*U65)^2+($W65*AB65)^2)^0.5/SUM($I65,$P65,$W65),(($I65*N65)^2+($P65*U65)^2)^0.5/SUM($I65,$P65)),N65),""),0)</f>
        <v>0</v>
      </c>
      <c r="AE65" s="10">
        <f>IF(AC65&lt;&gt;"",(AC65*SUM($I65,$P65,$W65))^2,"")</f>
        <v>0</v>
      </c>
      <c r="AF65" s="10">
        <f>IF(AD65&lt;&gt;"",(AD65*SUM($I65,$P65,$W65))^2,"")</f>
        <v>0</v>
      </c>
      <c r="AG65" s="10">
        <f>IFERROR(ABS(I65),"")</f>
        <v>0</v>
      </c>
      <c r="AH65" s="10">
        <f>IFERROR(ABS(P65),"")</f>
        <v>0</v>
      </c>
      <c r="AI65" s="10">
        <f>IFERROR(ABS(W65),"")</f>
        <v>0</v>
      </c>
    </row>
    <row r="66" spans="2:35">
      <c r="B66">
        <v>62</v>
      </c>
      <c r="C66" t="s">
        <v>124</v>
      </c>
      <c r="H66">
        <f>IF('3-定量盤查'!J64&lt;&gt;"",'3-定量盤查'!J64,"")</f>
        <v>0</v>
      </c>
      <c r="I66">
        <f>IF(E66&lt;&gt;"",IF(J66&lt;&gt;"",IF('3-定量盤查'!O64&lt;&gt;"",'3-定量盤查'!O64,0),""),"")</f>
        <v>0</v>
      </c>
      <c r="M66">
        <f>ROUND(IF($E66="",IF(J66="",0,0),IF(I66="",0,($E66^2+J66^2)^0.5)),5)</f>
        <v>0</v>
      </c>
      <c r="N66">
        <f>ROUND(IF($F66="",IF(K66="",0,0),IF(K66="",0,($F66^2+K66^2)^0.5)),5)</f>
        <v>0</v>
      </c>
      <c r="O66">
        <f>IF('3-定量盤查'!P64&lt;&gt;"",'3-定量盤查'!P64,"")</f>
        <v>0</v>
      </c>
      <c r="T66">
        <f>ROUND(IF($E66="",IF(Q66="",0,0),IF(Q66="",0,($E66^2+Q66^2)^0.5)),5)</f>
        <v>0</v>
      </c>
      <c r="U66">
        <f>ROUND(IF($F66="",IF(R66="",0,0),IF(R66="",0,($F66^2+R66^2)^0.5)),5)</f>
        <v>0</v>
      </c>
      <c r="V66">
        <f>IF('3-定量盤查'!V64&lt;&gt;"",'3-定量盤查'!V64,"")</f>
        <v>0</v>
      </c>
      <c r="AA66">
        <f>ROUND(IF($E66="",IF(X66="",0,0),IF(X66="",0,($E66^2+X66^2)^0.5)),5)</f>
        <v>0</v>
      </c>
      <c r="AB66">
        <f>ROUND(IF($F66="",IF(Y66="",0,0),IF(Y66="",0,($F66^2+Y66^2)^0.5)),5)</f>
        <v>0</v>
      </c>
      <c r="AC66">
        <f>IF(SUM($I66,$P66),IF($I66&lt;&gt;"",IF($P66&lt;&gt;"",IF($W66&lt;&gt;"",(($I66*M66)^2+($P66*T66)^2+($W66*AA66)^2)^0.5/SUM($I66,$P66,$W66),(($I66*M66)^2+($P66*T66)^2)^0.5/SUM($I66,$P66)),M66),""),0)</f>
        <v>0</v>
      </c>
      <c r="AD66">
        <f>IF(SUM($I66,$P66),IF($I66&lt;&gt;"",IF($P66&lt;&gt;"",IF($W66&lt;&gt;"",(($I66*N66)^2+($P66*U66)^2+($W66*AB66)^2)^0.5/SUM($I66,$P66,$W66),(($I66*N66)^2+($P66*U66)^2)^0.5/SUM($I66,$P66)),N66),""),0)</f>
        <v>0</v>
      </c>
      <c r="AE66" s="10">
        <f>IF(AC66&lt;&gt;"",(AC66*SUM($I66,$P66,$W66))^2,"")</f>
        <v>0</v>
      </c>
      <c r="AF66" s="10">
        <f>IF(AD66&lt;&gt;"",(AD66*SUM($I66,$P66,$W66))^2,"")</f>
        <v>0</v>
      </c>
      <c r="AG66" s="10">
        <f>IFERROR(ABS(I66),"")</f>
        <v>0</v>
      </c>
      <c r="AH66" s="10">
        <f>IFERROR(ABS(P66),"")</f>
        <v>0</v>
      </c>
      <c r="AI66" s="10">
        <f>IFERROR(ABS(W66),"")</f>
        <v>0</v>
      </c>
    </row>
    <row r="67" spans="2:35">
      <c r="B67">
        <v>63</v>
      </c>
      <c r="C67" t="s">
        <v>125</v>
      </c>
      <c r="H67">
        <f>IF('3-定量盤查'!J65&lt;&gt;"",'3-定量盤查'!J65,"")</f>
        <v>0</v>
      </c>
      <c r="I67">
        <f>IF(E67&lt;&gt;"",IF(J67&lt;&gt;"",IF('3-定量盤查'!O65&lt;&gt;"",'3-定量盤查'!O65,0),""),"")</f>
        <v>0</v>
      </c>
      <c r="M67">
        <f>ROUND(IF($E67="",IF(J67="",0,0),IF(I67="",0,($E67^2+J67^2)^0.5)),5)</f>
        <v>0</v>
      </c>
      <c r="N67">
        <f>ROUND(IF($F67="",IF(K67="",0,0),IF(K67="",0,($F67^2+K67^2)^0.5)),5)</f>
        <v>0</v>
      </c>
      <c r="O67">
        <f>IF('3-定量盤查'!P65&lt;&gt;"",'3-定量盤查'!P65,"")</f>
        <v>0</v>
      </c>
      <c r="T67">
        <f>ROUND(IF($E67="",IF(Q67="",0,0),IF(Q67="",0,($E67^2+Q67^2)^0.5)),5)</f>
        <v>0</v>
      </c>
      <c r="U67">
        <f>ROUND(IF($F67="",IF(R67="",0,0),IF(R67="",0,($F67^2+R67^2)^0.5)),5)</f>
        <v>0</v>
      </c>
      <c r="V67">
        <f>IF('3-定量盤查'!V65&lt;&gt;"",'3-定量盤查'!V65,"")</f>
        <v>0</v>
      </c>
      <c r="AA67">
        <f>ROUND(IF($E67="",IF(X67="",0,0),IF(X67="",0,($E67^2+X67^2)^0.5)),5)</f>
        <v>0</v>
      </c>
      <c r="AB67">
        <f>ROUND(IF($F67="",IF(Y67="",0,0),IF(Y67="",0,($F67^2+Y67^2)^0.5)),5)</f>
        <v>0</v>
      </c>
      <c r="AC67">
        <f>IF(SUM($I67,$P67),IF($I67&lt;&gt;"",IF($P67&lt;&gt;"",IF($W67&lt;&gt;"",(($I67*M67)^2+($P67*T67)^2+($W67*AA67)^2)^0.5/SUM($I67,$P67,$W67),(($I67*M67)^2+($P67*T67)^2)^0.5/SUM($I67,$P67)),M67),""),0)</f>
        <v>0</v>
      </c>
      <c r="AD67">
        <f>IF(SUM($I67,$P67),IF($I67&lt;&gt;"",IF($P67&lt;&gt;"",IF($W67&lt;&gt;"",(($I67*N67)^2+($P67*U67)^2+($W67*AB67)^2)^0.5/SUM($I67,$P67,$W67),(($I67*N67)^2+($P67*U67)^2)^0.5/SUM($I67,$P67)),N67),""),0)</f>
        <v>0</v>
      </c>
      <c r="AE67" s="10">
        <f>IF(AC67&lt;&gt;"",(AC67*SUM($I67,$P67,$W67))^2,"")</f>
        <v>0</v>
      </c>
      <c r="AF67" s="10">
        <f>IF(AD67&lt;&gt;"",(AD67*SUM($I67,$P67,$W67))^2,"")</f>
        <v>0</v>
      </c>
      <c r="AG67" s="10">
        <f>IFERROR(ABS(I67),"")</f>
        <v>0</v>
      </c>
      <c r="AH67" s="10">
        <f>IFERROR(ABS(P67),"")</f>
        <v>0</v>
      </c>
      <c r="AI67" s="10">
        <f>IFERROR(ABS(W67),"")</f>
        <v>0</v>
      </c>
    </row>
    <row r="68" spans="2:35">
      <c r="B68">
        <v>64</v>
      </c>
      <c r="C68" t="s">
        <v>126</v>
      </c>
      <c r="H68">
        <f>IF('3-定量盤查'!J66&lt;&gt;"",'3-定量盤查'!J66,"")</f>
        <v>0</v>
      </c>
      <c r="I68">
        <f>IF(E68&lt;&gt;"",IF(J68&lt;&gt;"",IF('3-定量盤查'!O66&lt;&gt;"",'3-定量盤查'!O66,0),""),"")</f>
        <v>0</v>
      </c>
      <c r="M68">
        <f>ROUND(IF($E68="",IF(J68="",0,0),IF(I68="",0,($E68^2+J68^2)^0.5)),5)</f>
        <v>0</v>
      </c>
      <c r="N68">
        <f>ROUND(IF($F68="",IF(K68="",0,0),IF(K68="",0,($F68^2+K68^2)^0.5)),5)</f>
        <v>0</v>
      </c>
      <c r="O68">
        <f>IF('3-定量盤查'!P66&lt;&gt;"",'3-定量盤查'!P66,"")</f>
        <v>0</v>
      </c>
      <c r="T68">
        <f>ROUND(IF($E68="",IF(Q68="",0,0),IF(Q68="",0,($E68^2+Q68^2)^0.5)),5)</f>
        <v>0</v>
      </c>
      <c r="U68">
        <f>ROUND(IF($F68="",IF(R68="",0,0),IF(R68="",0,($F68^2+R68^2)^0.5)),5)</f>
        <v>0</v>
      </c>
      <c r="V68">
        <f>IF('3-定量盤查'!V66&lt;&gt;"",'3-定量盤查'!V66,"")</f>
        <v>0</v>
      </c>
      <c r="AA68">
        <f>ROUND(IF($E68="",IF(X68="",0,0),IF(X68="",0,($E68^2+X68^2)^0.5)),5)</f>
        <v>0</v>
      </c>
      <c r="AB68">
        <f>ROUND(IF($F68="",IF(Y68="",0,0),IF(Y68="",0,($F68^2+Y68^2)^0.5)),5)</f>
        <v>0</v>
      </c>
      <c r="AC68">
        <f>IF(SUM($I68,$P68),IF($I68&lt;&gt;"",IF($P68&lt;&gt;"",IF($W68&lt;&gt;"",(($I68*M68)^2+($P68*T68)^2+($W68*AA68)^2)^0.5/SUM($I68,$P68,$W68),(($I68*M68)^2+($P68*T68)^2)^0.5/SUM($I68,$P68)),M68),""),0)</f>
        <v>0</v>
      </c>
      <c r="AD68">
        <f>IF(SUM($I68,$P68),IF($I68&lt;&gt;"",IF($P68&lt;&gt;"",IF($W68&lt;&gt;"",(($I68*N68)^2+($P68*U68)^2+($W68*AB68)^2)^0.5/SUM($I68,$P68,$W68),(($I68*N68)^2+($P68*U68)^2)^0.5/SUM($I68,$P68)),N68),""),0)</f>
        <v>0</v>
      </c>
      <c r="AE68" s="10">
        <f>IF(AC68&lt;&gt;"",(AC68*SUM($I68,$P68,$W68))^2,"")</f>
        <v>0</v>
      </c>
      <c r="AF68" s="10">
        <f>IF(AD68&lt;&gt;"",(AD68*SUM($I68,$P68,$W68))^2,"")</f>
        <v>0</v>
      </c>
      <c r="AG68" s="10">
        <f>IFERROR(ABS(I68),"")</f>
        <v>0</v>
      </c>
      <c r="AH68" s="10">
        <f>IFERROR(ABS(P68),"")</f>
        <v>0</v>
      </c>
      <c r="AI68" s="10">
        <f>IFERROR(ABS(W68),"")</f>
        <v>0</v>
      </c>
    </row>
    <row r="69" spans="2:35">
      <c r="B69">
        <v>65</v>
      </c>
      <c r="C69" t="s">
        <v>127</v>
      </c>
      <c r="D69" t="s">
        <v>128</v>
      </c>
      <c r="H69">
        <f>IF('3-定量盤查'!J67&lt;&gt;"",'3-定量盤查'!J67,"")</f>
        <v>0</v>
      </c>
      <c r="I69">
        <f>IF(E69&lt;&gt;"",IF(J69&lt;&gt;"",IF('3-定量盤查'!O67&lt;&gt;"",'3-定量盤查'!O67,0),""),"")</f>
        <v>0</v>
      </c>
      <c r="M69">
        <f>ROUND(IF($E69="",IF(J69="",0,0),IF(I69="",0,($E69^2+J69^2)^0.5)),5)</f>
        <v>0</v>
      </c>
      <c r="N69">
        <f>ROUND(IF($F69="",IF(K69="",0,0),IF(K69="",0,($F69^2+K69^2)^0.5)),5)</f>
        <v>0</v>
      </c>
      <c r="O69">
        <f>IF('3-定量盤查'!P67&lt;&gt;"",'3-定量盤查'!P67,"")</f>
        <v>0</v>
      </c>
      <c r="T69">
        <f>ROUND(IF($E69="",IF(Q69="",0,0),IF(Q69="",0,($E69^2+Q69^2)^0.5)),5)</f>
        <v>0</v>
      </c>
      <c r="U69">
        <f>ROUND(IF($F69="",IF(R69="",0,0),IF(R69="",0,($F69^2+R69^2)^0.5)),5)</f>
        <v>0</v>
      </c>
      <c r="V69">
        <f>IF('3-定量盤查'!V67&lt;&gt;"",'3-定量盤查'!V67,"")</f>
        <v>0</v>
      </c>
      <c r="AA69">
        <f>ROUND(IF($E69="",IF(X69="",0,0),IF(X69="",0,($E69^2+X69^2)^0.5)),5)</f>
        <v>0</v>
      </c>
      <c r="AB69">
        <f>ROUND(IF($F69="",IF(Y69="",0,0),IF(Y69="",0,($F69^2+Y69^2)^0.5)),5)</f>
        <v>0</v>
      </c>
      <c r="AC69">
        <f>IF(SUM($I69,$P69),IF($I69&lt;&gt;"",IF($P69&lt;&gt;"",IF($W69&lt;&gt;"",(($I69*M69)^2+($P69*T69)^2+($W69*AA69)^2)^0.5/SUM($I69,$P69,$W69),(($I69*M69)^2+($P69*T69)^2)^0.5/SUM($I69,$P69)),M69),""),0)</f>
        <v>0</v>
      </c>
      <c r="AD69">
        <f>IF(SUM($I69,$P69),IF($I69&lt;&gt;"",IF($P69&lt;&gt;"",IF($W69&lt;&gt;"",(($I69*N69)^2+($P69*U69)^2+($W69*AB69)^2)^0.5/SUM($I69,$P69,$W69),(($I69*N69)^2+($P69*U69)^2)^0.5/SUM($I69,$P69)),N69),""),0)</f>
        <v>0</v>
      </c>
      <c r="AE69" s="10">
        <f>IF(AC69&lt;&gt;"",(AC69*SUM($I69,$P69,$W69))^2,"")</f>
        <v>0</v>
      </c>
      <c r="AF69" s="10">
        <f>IF(AD69&lt;&gt;"",(AD69*SUM($I69,$P69,$W69))^2,"")</f>
        <v>0</v>
      </c>
      <c r="AG69" s="10">
        <f>IFERROR(ABS(I69),"")</f>
        <v>0</v>
      </c>
      <c r="AH69" s="10">
        <f>IFERROR(ABS(P69),"")</f>
        <v>0</v>
      </c>
      <c r="AI69" s="10">
        <f>IFERROR(ABS(W69),"")</f>
        <v>0</v>
      </c>
    </row>
    <row r="70" spans="2:35">
      <c r="B70">
        <v>66</v>
      </c>
      <c r="C70" t="s">
        <v>130</v>
      </c>
      <c r="D70" t="s">
        <v>128</v>
      </c>
      <c r="H70">
        <f>IF('3-定量盤查'!J68&lt;&gt;"",'3-定量盤查'!J68,"")</f>
        <v>0</v>
      </c>
      <c r="I70">
        <f>IF(E70&lt;&gt;"",IF(J70&lt;&gt;"",IF('3-定量盤查'!O68&lt;&gt;"",'3-定量盤查'!O68,0),""),"")</f>
        <v>0</v>
      </c>
      <c r="M70">
        <f>ROUND(IF($E70="",IF(J70="",0,0),IF(I70="",0,($E70^2+J70^2)^0.5)),5)</f>
        <v>0</v>
      </c>
      <c r="N70">
        <f>ROUND(IF($F70="",IF(K70="",0,0),IF(K70="",0,($F70^2+K70^2)^0.5)),5)</f>
        <v>0</v>
      </c>
      <c r="O70">
        <f>IF('3-定量盤查'!P68&lt;&gt;"",'3-定量盤查'!P68,"")</f>
        <v>0</v>
      </c>
      <c r="T70">
        <f>ROUND(IF($E70="",IF(Q70="",0,0),IF(Q70="",0,($E70^2+Q70^2)^0.5)),5)</f>
        <v>0</v>
      </c>
      <c r="U70">
        <f>ROUND(IF($F70="",IF(R70="",0,0),IF(R70="",0,($F70^2+R70^2)^0.5)),5)</f>
        <v>0</v>
      </c>
      <c r="V70">
        <f>IF('3-定量盤查'!V68&lt;&gt;"",'3-定量盤查'!V68,"")</f>
        <v>0</v>
      </c>
      <c r="AA70">
        <f>ROUND(IF($E70="",IF(X70="",0,0),IF(X70="",0,($E70^2+X70^2)^0.5)),5)</f>
        <v>0</v>
      </c>
      <c r="AB70">
        <f>ROUND(IF($F70="",IF(Y70="",0,0),IF(Y70="",0,($F70^2+Y70^2)^0.5)),5)</f>
        <v>0</v>
      </c>
      <c r="AC70">
        <f>IF(SUM($I70,$P70),IF($I70&lt;&gt;"",IF($P70&lt;&gt;"",IF($W70&lt;&gt;"",(($I70*M70)^2+($P70*T70)^2+($W70*AA70)^2)^0.5/SUM($I70,$P70,$W70),(($I70*M70)^2+($P70*T70)^2)^0.5/SUM($I70,$P70)),M70),""),0)</f>
        <v>0</v>
      </c>
      <c r="AD70">
        <f>IF(SUM($I70,$P70),IF($I70&lt;&gt;"",IF($P70&lt;&gt;"",IF($W70&lt;&gt;"",(($I70*N70)^2+($P70*U70)^2+($W70*AB70)^2)^0.5/SUM($I70,$P70,$W70),(($I70*N70)^2+($P70*U70)^2)^0.5/SUM($I70,$P70)),N70),""),0)</f>
        <v>0</v>
      </c>
      <c r="AE70" s="10">
        <f>IF(AC70&lt;&gt;"",(AC70*SUM($I70,$P70,$W70))^2,"")</f>
        <v>0</v>
      </c>
      <c r="AF70" s="10">
        <f>IF(AD70&lt;&gt;"",(AD70*SUM($I70,$P70,$W70))^2,"")</f>
        <v>0</v>
      </c>
      <c r="AG70" s="10">
        <f>IFERROR(ABS(I70),"")</f>
        <v>0</v>
      </c>
      <c r="AH70" s="10">
        <f>IFERROR(ABS(P70),"")</f>
        <v>0</v>
      </c>
      <c r="AI70" s="10">
        <f>IFERROR(ABS(W70),"")</f>
        <v>0</v>
      </c>
    </row>
    <row r="71" spans="2:35">
      <c r="B71">
        <v>67</v>
      </c>
      <c r="C71" t="s">
        <v>80</v>
      </c>
      <c r="D71" t="s">
        <v>128</v>
      </c>
      <c r="H71">
        <f>IF('3-定量盤查'!J69&lt;&gt;"",'3-定量盤查'!J69,"")</f>
        <v>0</v>
      </c>
      <c r="I71">
        <f>IF(E71&lt;&gt;"",IF(J71&lt;&gt;"",IF('3-定量盤查'!O69&lt;&gt;"",'3-定量盤查'!O69,0),""),"")</f>
        <v>0</v>
      </c>
      <c r="M71">
        <f>ROUND(IF($E71="",IF(J71="",0,0),IF(I71="",0,($E71^2+J71^2)^0.5)),5)</f>
        <v>0</v>
      </c>
      <c r="N71">
        <f>ROUND(IF($F71="",IF(K71="",0,0),IF(K71="",0,($F71^2+K71^2)^0.5)),5)</f>
        <v>0</v>
      </c>
      <c r="O71">
        <f>IF('3-定量盤查'!P69&lt;&gt;"",'3-定量盤查'!P69,"")</f>
        <v>0</v>
      </c>
      <c r="T71">
        <f>ROUND(IF($E71="",IF(Q71="",0,0),IF(Q71="",0,($E71^2+Q71^2)^0.5)),5)</f>
        <v>0</v>
      </c>
      <c r="U71">
        <f>ROUND(IF($F71="",IF(R71="",0,0),IF(R71="",0,($F71^2+R71^2)^0.5)),5)</f>
        <v>0</v>
      </c>
      <c r="V71">
        <f>IF('3-定量盤查'!V69&lt;&gt;"",'3-定量盤查'!V69,"")</f>
        <v>0</v>
      </c>
      <c r="AA71">
        <f>ROUND(IF($E71="",IF(X71="",0,0),IF(X71="",0,($E71^2+X71^2)^0.5)),5)</f>
        <v>0</v>
      </c>
      <c r="AB71">
        <f>ROUND(IF($F71="",IF(Y71="",0,0),IF(Y71="",0,($F71^2+Y71^2)^0.5)),5)</f>
        <v>0</v>
      </c>
      <c r="AC71">
        <f>IF(SUM($I71,$P71),IF($I71&lt;&gt;"",IF($P71&lt;&gt;"",IF($W71&lt;&gt;"",(($I71*M71)^2+($P71*T71)^2+($W71*AA71)^2)^0.5/SUM($I71,$P71,$W71),(($I71*M71)^2+($P71*T71)^2)^0.5/SUM($I71,$P71)),M71),""),0)</f>
        <v>0</v>
      </c>
      <c r="AD71">
        <f>IF(SUM($I71,$P71),IF($I71&lt;&gt;"",IF($P71&lt;&gt;"",IF($W71&lt;&gt;"",(($I71*N71)^2+($P71*U71)^2+($W71*AB71)^2)^0.5/SUM($I71,$P71,$W71),(($I71*N71)^2+($P71*U71)^2)^0.5/SUM($I71,$P71)),N71),""),0)</f>
        <v>0</v>
      </c>
      <c r="AE71" s="10">
        <f>IF(AC71&lt;&gt;"",(AC71*SUM($I71,$P71,$W71))^2,"")</f>
        <v>0</v>
      </c>
      <c r="AF71" s="10">
        <f>IF(AD71&lt;&gt;"",(AD71*SUM($I71,$P71,$W71))^2,"")</f>
        <v>0</v>
      </c>
      <c r="AG71" s="10">
        <f>IFERROR(ABS(I71),"")</f>
        <v>0</v>
      </c>
      <c r="AH71" s="10">
        <f>IFERROR(ABS(P71),"")</f>
        <v>0</v>
      </c>
      <c r="AI71" s="10">
        <f>IFERROR(ABS(W71),"")</f>
        <v>0</v>
      </c>
    </row>
    <row r="72" spans="2:35">
      <c r="B72">
        <v>68</v>
      </c>
      <c r="C72" t="s">
        <v>80</v>
      </c>
      <c r="D72" t="s">
        <v>128</v>
      </c>
      <c r="H72">
        <f>IF('3-定量盤查'!J70&lt;&gt;"",'3-定量盤查'!J70,"")</f>
        <v>0</v>
      </c>
      <c r="I72">
        <f>IF(E72&lt;&gt;"",IF(J72&lt;&gt;"",IF('3-定量盤查'!O70&lt;&gt;"",'3-定量盤查'!O70,0),""),"")</f>
        <v>0</v>
      </c>
      <c r="M72">
        <f>ROUND(IF($E72="",IF(J72="",0,0),IF(I72="",0,($E72^2+J72^2)^0.5)),5)</f>
        <v>0</v>
      </c>
      <c r="N72">
        <f>ROUND(IF($F72="",IF(K72="",0,0),IF(K72="",0,($F72^2+K72^2)^0.5)),5)</f>
        <v>0</v>
      </c>
      <c r="O72">
        <f>IF('3-定量盤查'!P70&lt;&gt;"",'3-定量盤查'!P70,"")</f>
        <v>0</v>
      </c>
      <c r="T72">
        <f>ROUND(IF($E72="",IF(Q72="",0,0),IF(Q72="",0,($E72^2+Q72^2)^0.5)),5)</f>
        <v>0</v>
      </c>
      <c r="U72">
        <f>ROUND(IF($F72="",IF(R72="",0,0),IF(R72="",0,($F72^2+R72^2)^0.5)),5)</f>
        <v>0</v>
      </c>
      <c r="V72">
        <f>IF('3-定量盤查'!V70&lt;&gt;"",'3-定量盤查'!V70,"")</f>
        <v>0</v>
      </c>
      <c r="AA72">
        <f>ROUND(IF($E72="",IF(X72="",0,0),IF(X72="",0,($E72^2+X72^2)^0.5)),5)</f>
        <v>0</v>
      </c>
      <c r="AB72">
        <f>ROUND(IF($F72="",IF(Y72="",0,0),IF(Y72="",0,($F72^2+Y72^2)^0.5)),5)</f>
        <v>0</v>
      </c>
      <c r="AC72">
        <f>IF(SUM($I72,$P72),IF($I72&lt;&gt;"",IF($P72&lt;&gt;"",IF($W72&lt;&gt;"",(($I72*M72)^2+($P72*T72)^2+($W72*AA72)^2)^0.5/SUM($I72,$P72,$W72),(($I72*M72)^2+($P72*T72)^2)^0.5/SUM($I72,$P72)),M72),""),0)</f>
        <v>0</v>
      </c>
      <c r="AD72">
        <f>IF(SUM($I72,$P72),IF($I72&lt;&gt;"",IF($P72&lt;&gt;"",IF($W72&lt;&gt;"",(($I72*N72)^2+($P72*U72)^2+($W72*AB72)^2)^0.5/SUM($I72,$P72,$W72),(($I72*N72)^2+($P72*U72)^2)^0.5/SUM($I72,$P72)),N72),""),0)</f>
        <v>0</v>
      </c>
      <c r="AE72" s="10">
        <f>IF(AC72&lt;&gt;"",(AC72*SUM($I72,$P72,$W72))^2,"")</f>
        <v>0</v>
      </c>
      <c r="AF72" s="10">
        <f>IF(AD72&lt;&gt;"",(AD72*SUM($I72,$P72,$W72))^2,"")</f>
        <v>0</v>
      </c>
      <c r="AG72" s="10">
        <f>IFERROR(ABS(I72),"")</f>
        <v>0</v>
      </c>
      <c r="AH72" s="10">
        <f>IFERROR(ABS(P72),"")</f>
        <v>0</v>
      </c>
      <c r="AI72" s="10">
        <f>IFERROR(ABS(W72),"")</f>
        <v>0</v>
      </c>
    </row>
    <row r="73" spans="2:35">
      <c r="B73">
        <v>69</v>
      </c>
      <c r="C73" t="s">
        <v>131</v>
      </c>
      <c r="D73" t="s">
        <v>128</v>
      </c>
      <c r="H73">
        <f>IF('3-定量盤查'!J71&lt;&gt;"",'3-定量盤查'!J71,"")</f>
        <v>0</v>
      </c>
      <c r="I73">
        <f>IF(E73&lt;&gt;"",IF(J73&lt;&gt;"",IF('3-定量盤查'!O71&lt;&gt;"",'3-定量盤查'!O71,0),""),"")</f>
        <v>0</v>
      </c>
      <c r="M73">
        <f>ROUND(IF($E73="",IF(J73="",0,0),IF(I73="",0,($E73^2+J73^2)^0.5)),5)</f>
        <v>0</v>
      </c>
      <c r="N73">
        <f>ROUND(IF($F73="",IF(K73="",0,0),IF(K73="",0,($F73^2+K73^2)^0.5)),5)</f>
        <v>0</v>
      </c>
      <c r="O73">
        <f>IF('3-定量盤查'!P71&lt;&gt;"",'3-定量盤查'!P71,"")</f>
        <v>0</v>
      </c>
      <c r="T73">
        <f>ROUND(IF($E73="",IF(Q73="",0,0),IF(Q73="",0,($E73^2+Q73^2)^0.5)),5)</f>
        <v>0</v>
      </c>
      <c r="U73">
        <f>ROUND(IF($F73="",IF(R73="",0,0),IF(R73="",0,($F73^2+R73^2)^0.5)),5)</f>
        <v>0</v>
      </c>
      <c r="V73">
        <f>IF('3-定量盤查'!V71&lt;&gt;"",'3-定量盤查'!V71,"")</f>
        <v>0</v>
      </c>
      <c r="AA73">
        <f>ROUND(IF($E73="",IF(X73="",0,0),IF(X73="",0,($E73^2+X73^2)^0.5)),5)</f>
        <v>0</v>
      </c>
      <c r="AB73">
        <f>ROUND(IF($F73="",IF(Y73="",0,0),IF(Y73="",0,($F73^2+Y73^2)^0.5)),5)</f>
        <v>0</v>
      </c>
      <c r="AC73">
        <f>IF(SUM($I73,$P73),IF($I73&lt;&gt;"",IF($P73&lt;&gt;"",IF($W73&lt;&gt;"",(($I73*M73)^2+($P73*T73)^2+($W73*AA73)^2)^0.5/SUM($I73,$P73,$W73),(($I73*M73)^2+($P73*T73)^2)^0.5/SUM($I73,$P73)),M73),""),0)</f>
        <v>0</v>
      </c>
      <c r="AD73">
        <f>IF(SUM($I73,$P73),IF($I73&lt;&gt;"",IF($P73&lt;&gt;"",IF($W73&lt;&gt;"",(($I73*N73)^2+($P73*U73)^2+($W73*AB73)^2)^0.5/SUM($I73,$P73,$W73),(($I73*N73)^2+($P73*U73)^2)^0.5/SUM($I73,$P73)),N73),""),0)</f>
        <v>0</v>
      </c>
      <c r="AE73" s="10">
        <f>IF(AC73&lt;&gt;"",(AC73*SUM($I73,$P73,$W73))^2,"")</f>
        <v>0</v>
      </c>
      <c r="AF73" s="10">
        <f>IF(AD73&lt;&gt;"",(AD73*SUM($I73,$P73,$W73))^2,"")</f>
        <v>0</v>
      </c>
      <c r="AG73" s="10">
        <f>IFERROR(ABS(I73),"")</f>
        <v>0</v>
      </c>
      <c r="AH73" s="10">
        <f>IFERROR(ABS(P73),"")</f>
        <v>0</v>
      </c>
      <c r="AI73" s="10">
        <f>IFERROR(ABS(W73),"")</f>
        <v>0</v>
      </c>
    </row>
    <row r="74" spans="2:35">
      <c r="B74">
        <v>70</v>
      </c>
      <c r="C74" t="s">
        <v>132</v>
      </c>
      <c r="D74" t="s">
        <v>128</v>
      </c>
      <c r="H74">
        <f>IF('3-定量盤查'!J72&lt;&gt;"",'3-定量盤查'!J72,"")</f>
        <v>0</v>
      </c>
      <c r="I74">
        <f>IF(E74&lt;&gt;"",IF(J74&lt;&gt;"",IF('3-定量盤查'!O72&lt;&gt;"",'3-定量盤查'!O72,0),""),"")</f>
        <v>0</v>
      </c>
      <c r="M74">
        <f>ROUND(IF($E74="",IF(J74="",0,0),IF(I74="",0,($E74^2+J74^2)^0.5)),5)</f>
        <v>0</v>
      </c>
      <c r="N74">
        <f>ROUND(IF($F74="",IF(K74="",0,0),IF(K74="",0,($F74^2+K74^2)^0.5)),5)</f>
        <v>0</v>
      </c>
      <c r="O74">
        <f>IF('3-定量盤查'!P72&lt;&gt;"",'3-定量盤查'!P72,"")</f>
        <v>0</v>
      </c>
      <c r="T74">
        <f>ROUND(IF($E74="",IF(Q74="",0,0),IF(Q74="",0,($E74^2+Q74^2)^0.5)),5)</f>
        <v>0</v>
      </c>
      <c r="U74">
        <f>ROUND(IF($F74="",IF(R74="",0,0),IF(R74="",0,($F74^2+R74^2)^0.5)),5)</f>
        <v>0</v>
      </c>
      <c r="V74">
        <f>IF('3-定量盤查'!V72&lt;&gt;"",'3-定量盤查'!V72,"")</f>
        <v>0</v>
      </c>
      <c r="AA74">
        <f>ROUND(IF($E74="",IF(X74="",0,0),IF(X74="",0,($E74^2+X74^2)^0.5)),5)</f>
        <v>0</v>
      </c>
      <c r="AB74">
        <f>ROUND(IF($F74="",IF(Y74="",0,0),IF(Y74="",0,($F74^2+Y74^2)^0.5)),5)</f>
        <v>0</v>
      </c>
      <c r="AC74">
        <f>IF(SUM($I74,$P74),IF($I74&lt;&gt;"",IF($P74&lt;&gt;"",IF($W74&lt;&gt;"",(($I74*M74)^2+($P74*T74)^2+($W74*AA74)^2)^0.5/SUM($I74,$P74,$W74),(($I74*M74)^2+($P74*T74)^2)^0.5/SUM($I74,$P74)),M74),""),0)</f>
        <v>0</v>
      </c>
      <c r="AD74">
        <f>IF(SUM($I74,$P74),IF($I74&lt;&gt;"",IF($P74&lt;&gt;"",IF($W74&lt;&gt;"",(($I74*N74)^2+($P74*U74)^2+($W74*AB74)^2)^0.5/SUM($I74,$P74,$W74),(($I74*N74)^2+($P74*U74)^2)^0.5/SUM($I74,$P74)),N74),""),0)</f>
        <v>0</v>
      </c>
      <c r="AE74" s="10">
        <f>IF(AC74&lt;&gt;"",(AC74*SUM($I74,$P74,$W74))^2,"")</f>
        <v>0</v>
      </c>
      <c r="AF74" s="10">
        <f>IF(AD74&lt;&gt;"",(AD74*SUM($I74,$P74,$W74))^2,"")</f>
        <v>0</v>
      </c>
      <c r="AG74" s="10">
        <f>IFERROR(ABS(I74),"")</f>
        <v>0</v>
      </c>
      <c r="AH74" s="10">
        <f>IFERROR(ABS(P74),"")</f>
        <v>0</v>
      </c>
      <c r="AI74" s="10">
        <f>IFERROR(ABS(W74),"")</f>
        <v>0</v>
      </c>
    </row>
    <row r="75" spans="2:35">
      <c r="B75">
        <v>71</v>
      </c>
      <c r="C75" t="s">
        <v>133</v>
      </c>
      <c r="D75" t="s">
        <v>128</v>
      </c>
      <c r="H75">
        <f>IF('3-定量盤查'!J73&lt;&gt;"",'3-定量盤查'!J73,"")</f>
        <v>0</v>
      </c>
      <c r="I75">
        <f>IF(E75&lt;&gt;"",IF(J75&lt;&gt;"",IF('3-定量盤查'!O73&lt;&gt;"",'3-定量盤查'!O73,0),""),"")</f>
        <v>0</v>
      </c>
      <c r="M75">
        <f>ROUND(IF($E75="",IF(J75="",0,0),IF(I75="",0,($E75^2+J75^2)^0.5)),5)</f>
        <v>0</v>
      </c>
      <c r="N75">
        <f>ROUND(IF($F75="",IF(K75="",0,0),IF(K75="",0,($F75^2+K75^2)^0.5)),5)</f>
        <v>0</v>
      </c>
      <c r="O75">
        <f>IF('3-定量盤查'!P73&lt;&gt;"",'3-定量盤查'!P73,"")</f>
        <v>0</v>
      </c>
      <c r="T75">
        <f>ROUND(IF($E75="",IF(Q75="",0,0),IF(Q75="",0,($E75^2+Q75^2)^0.5)),5)</f>
        <v>0</v>
      </c>
      <c r="U75">
        <f>ROUND(IF($F75="",IF(R75="",0,0),IF(R75="",0,($F75^2+R75^2)^0.5)),5)</f>
        <v>0</v>
      </c>
      <c r="V75">
        <f>IF('3-定量盤查'!V73&lt;&gt;"",'3-定量盤查'!V73,"")</f>
        <v>0</v>
      </c>
      <c r="AA75">
        <f>ROUND(IF($E75="",IF(X75="",0,0),IF(X75="",0,($E75^2+X75^2)^0.5)),5)</f>
        <v>0</v>
      </c>
      <c r="AB75">
        <f>ROUND(IF($F75="",IF(Y75="",0,0),IF(Y75="",0,($F75^2+Y75^2)^0.5)),5)</f>
        <v>0</v>
      </c>
      <c r="AC75">
        <f>IF(SUM($I75,$P75),IF($I75&lt;&gt;"",IF($P75&lt;&gt;"",IF($W75&lt;&gt;"",(($I75*M75)^2+($P75*T75)^2+($W75*AA75)^2)^0.5/SUM($I75,$P75,$W75),(($I75*M75)^2+($P75*T75)^2)^0.5/SUM($I75,$P75)),M75),""),0)</f>
        <v>0</v>
      </c>
      <c r="AD75">
        <f>IF(SUM($I75,$P75),IF($I75&lt;&gt;"",IF($P75&lt;&gt;"",IF($W75&lt;&gt;"",(($I75*N75)^2+($P75*U75)^2+($W75*AB75)^2)^0.5/SUM($I75,$P75,$W75),(($I75*N75)^2+($P75*U75)^2)^0.5/SUM($I75,$P75)),N75),""),0)</f>
        <v>0</v>
      </c>
      <c r="AE75" s="10">
        <f>IF(AC75&lt;&gt;"",(AC75*SUM($I75,$P75,$W75))^2,"")</f>
        <v>0</v>
      </c>
      <c r="AF75" s="10">
        <f>IF(AD75&lt;&gt;"",(AD75*SUM($I75,$P75,$W75))^2,"")</f>
        <v>0</v>
      </c>
      <c r="AG75" s="10">
        <f>IFERROR(ABS(I75),"")</f>
        <v>0</v>
      </c>
      <c r="AH75" s="10">
        <f>IFERROR(ABS(P75),"")</f>
        <v>0</v>
      </c>
      <c r="AI75" s="10">
        <f>IFERROR(ABS(W75),"")</f>
        <v>0</v>
      </c>
    </row>
    <row r="76" spans="2:35">
      <c r="B76">
        <v>72</v>
      </c>
      <c r="C76" t="s">
        <v>134</v>
      </c>
      <c r="D76" t="s">
        <v>128</v>
      </c>
      <c r="H76">
        <f>IF('3-定量盤查'!J74&lt;&gt;"",'3-定量盤查'!J74,"")</f>
        <v>0</v>
      </c>
      <c r="I76">
        <f>IF(E76&lt;&gt;"",IF(J76&lt;&gt;"",IF('3-定量盤查'!O74&lt;&gt;"",'3-定量盤查'!O74,0),""),"")</f>
        <v>0</v>
      </c>
      <c r="M76">
        <f>ROUND(IF($E76="",IF(J76="",0,0),IF(I76="",0,($E76^2+J76^2)^0.5)),5)</f>
        <v>0</v>
      </c>
      <c r="N76">
        <f>ROUND(IF($F76="",IF(K76="",0,0),IF(K76="",0,($F76^2+K76^2)^0.5)),5)</f>
        <v>0</v>
      </c>
      <c r="O76">
        <f>IF('3-定量盤查'!P74&lt;&gt;"",'3-定量盤查'!P74,"")</f>
        <v>0</v>
      </c>
      <c r="T76">
        <f>ROUND(IF($E76="",IF(Q76="",0,0),IF(Q76="",0,($E76^2+Q76^2)^0.5)),5)</f>
        <v>0</v>
      </c>
      <c r="U76">
        <f>ROUND(IF($F76="",IF(R76="",0,0),IF(R76="",0,($F76^2+R76^2)^0.5)),5)</f>
        <v>0</v>
      </c>
      <c r="V76">
        <f>IF('3-定量盤查'!V74&lt;&gt;"",'3-定量盤查'!V74,"")</f>
        <v>0</v>
      </c>
      <c r="AA76">
        <f>ROUND(IF($E76="",IF(X76="",0,0),IF(X76="",0,($E76^2+X76^2)^0.5)),5)</f>
        <v>0</v>
      </c>
      <c r="AB76">
        <f>ROUND(IF($F76="",IF(Y76="",0,0),IF(Y76="",0,($F76^2+Y76^2)^0.5)),5)</f>
        <v>0</v>
      </c>
      <c r="AC76">
        <f>IF(SUM($I76,$P76),IF($I76&lt;&gt;"",IF($P76&lt;&gt;"",IF($W76&lt;&gt;"",(($I76*M76)^2+($P76*T76)^2+($W76*AA76)^2)^0.5/SUM($I76,$P76,$W76),(($I76*M76)^2+($P76*T76)^2)^0.5/SUM($I76,$P76)),M76),""),0)</f>
        <v>0</v>
      </c>
      <c r="AD76">
        <f>IF(SUM($I76,$P76),IF($I76&lt;&gt;"",IF($P76&lt;&gt;"",IF($W76&lt;&gt;"",(($I76*N76)^2+($P76*U76)^2+($W76*AB76)^2)^0.5/SUM($I76,$P76,$W76),(($I76*N76)^2+($P76*U76)^2)^0.5/SUM($I76,$P76)),N76),""),0)</f>
        <v>0</v>
      </c>
      <c r="AE76" s="10">
        <f>IF(AC76&lt;&gt;"",(AC76*SUM($I76,$P76,$W76))^2,"")</f>
        <v>0</v>
      </c>
      <c r="AF76" s="10">
        <f>IF(AD76&lt;&gt;"",(AD76*SUM($I76,$P76,$W76))^2,"")</f>
        <v>0</v>
      </c>
      <c r="AG76" s="10">
        <f>IFERROR(ABS(I76),"")</f>
        <v>0</v>
      </c>
      <c r="AH76" s="10">
        <f>IFERROR(ABS(P76),"")</f>
        <v>0</v>
      </c>
      <c r="AI76" s="10">
        <f>IFERROR(ABS(W76),"")</f>
        <v>0</v>
      </c>
    </row>
    <row r="77" spans="2:35">
      <c r="B77">
        <v>73</v>
      </c>
      <c r="C77" t="s">
        <v>135</v>
      </c>
      <c r="D77" t="s">
        <v>128</v>
      </c>
      <c r="H77">
        <f>IF('3-定量盤查'!J75&lt;&gt;"",'3-定量盤查'!J75,"")</f>
        <v>0</v>
      </c>
      <c r="I77">
        <f>IF(E77&lt;&gt;"",IF(J77&lt;&gt;"",IF('3-定量盤查'!O75&lt;&gt;"",'3-定量盤查'!O75,0),""),"")</f>
        <v>0</v>
      </c>
      <c r="M77">
        <f>ROUND(IF($E77="",IF(J77="",0,0),IF(I77="",0,($E77^2+J77^2)^0.5)),5)</f>
        <v>0</v>
      </c>
      <c r="N77">
        <f>ROUND(IF($F77="",IF(K77="",0,0),IF(K77="",0,($F77^2+K77^2)^0.5)),5)</f>
        <v>0</v>
      </c>
      <c r="O77">
        <f>IF('3-定量盤查'!P75&lt;&gt;"",'3-定量盤查'!P75,"")</f>
        <v>0</v>
      </c>
      <c r="T77">
        <f>ROUND(IF($E77="",IF(Q77="",0,0),IF(Q77="",0,($E77^2+Q77^2)^0.5)),5)</f>
        <v>0</v>
      </c>
      <c r="U77">
        <f>ROUND(IF($F77="",IF(R77="",0,0),IF(R77="",0,($F77^2+R77^2)^0.5)),5)</f>
        <v>0</v>
      </c>
      <c r="V77">
        <f>IF('3-定量盤查'!V75&lt;&gt;"",'3-定量盤查'!V75,"")</f>
        <v>0</v>
      </c>
      <c r="AA77">
        <f>ROUND(IF($E77="",IF(X77="",0,0),IF(X77="",0,($E77^2+X77^2)^0.5)),5)</f>
        <v>0</v>
      </c>
      <c r="AB77">
        <f>ROUND(IF($F77="",IF(Y77="",0,0),IF(Y77="",0,($F77^2+Y77^2)^0.5)),5)</f>
        <v>0</v>
      </c>
      <c r="AC77">
        <f>IF(SUM($I77,$P77),IF($I77&lt;&gt;"",IF($P77&lt;&gt;"",IF($W77&lt;&gt;"",(($I77*M77)^2+($P77*T77)^2+($W77*AA77)^2)^0.5/SUM($I77,$P77,$W77),(($I77*M77)^2+($P77*T77)^2)^0.5/SUM($I77,$P77)),M77),""),0)</f>
        <v>0</v>
      </c>
      <c r="AD77">
        <f>IF(SUM($I77,$P77),IF($I77&lt;&gt;"",IF($P77&lt;&gt;"",IF($W77&lt;&gt;"",(($I77*N77)^2+($P77*U77)^2+($W77*AB77)^2)^0.5/SUM($I77,$P77,$W77),(($I77*N77)^2+($P77*U77)^2)^0.5/SUM($I77,$P77)),N77),""),0)</f>
        <v>0</v>
      </c>
      <c r="AE77" s="10">
        <f>IF(AC77&lt;&gt;"",(AC77*SUM($I77,$P77,$W77))^2,"")</f>
        <v>0</v>
      </c>
      <c r="AF77" s="10">
        <f>IF(AD77&lt;&gt;"",(AD77*SUM($I77,$P77,$W77))^2,"")</f>
        <v>0</v>
      </c>
      <c r="AG77" s="10">
        <f>IFERROR(ABS(I77),"")</f>
        <v>0</v>
      </c>
      <c r="AH77" s="10">
        <f>IFERROR(ABS(P77),"")</f>
        <v>0</v>
      </c>
      <c r="AI77" s="10">
        <f>IFERROR(ABS(W77),"")</f>
        <v>0</v>
      </c>
    </row>
    <row r="78" spans="2:35">
      <c r="B78">
        <v>74</v>
      </c>
      <c r="C78" t="s">
        <v>135</v>
      </c>
      <c r="D78" t="s">
        <v>128</v>
      </c>
      <c r="H78">
        <f>IF('3-定量盤查'!J76&lt;&gt;"",'3-定量盤查'!J76,"")</f>
        <v>0</v>
      </c>
      <c r="I78">
        <f>IF(E78&lt;&gt;"",IF(J78&lt;&gt;"",IF('3-定量盤查'!O76&lt;&gt;"",'3-定量盤查'!O76,0),""),"")</f>
        <v>0</v>
      </c>
      <c r="M78">
        <f>ROUND(IF($E78="",IF(J78="",0,0),IF(I78="",0,($E78^2+J78^2)^0.5)),5)</f>
        <v>0</v>
      </c>
      <c r="N78">
        <f>ROUND(IF($F78="",IF(K78="",0,0),IF(K78="",0,($F78^2+K78^2)^0.5)),5)</f>
        <v>0</v>
      </c>
      <c r="O78">
        <f>IF('3-定量盤查'!P76&lt;&gt;"",'3-定量盤查'!P76,"")</f>
        <v>0</v>
      </c>
      <c r="T78">
        <f>ROUND(IF($E78="",IF(Q78="",0,0),IF(Q78="",0,($E78^2+Q78^2)^0.5)),5)</f>
        <v>0</v>
      </c>
      <c r="U78">
        <f>ROUND(IF($F78="",IF(R78="",0,0),IF(R78="",0,($F78^2+R78^2)^0.5)),5)</f>
        <v>0</v>
      </c>
      <c r="V78">
        <f>IF('3-定量盤查'!V76&lt;&gt;"",'3-定量盤查'!V76,"")</f>
        <v>0</v>
      </c>
      <c r="AA78">
        <f>ROUND(IF($E78="",IF(X78="",0,0),IF(X78="",0,($E78^2+X78^2)^0.5)),5)</f>
        <v>0</v>
      </c>
      <c r="AB78">
        <f>ROUND(IF($F78="",IF(Y78="",0,0),IF(Y78="",0,($F78^2+Y78^2)^0.5)),5)</f>
        <v>0</v>
      </c>
      <c r="AC78">
        <f>IF(SUM($I78,$P78),IF($I78&lt;&gt;"",IF($P78&lt;&gt;"",IF($W78&lt;&gt;"",(($I78*M78)^2+($P78*T78)^2+($W78*AA78)^2)^0.5/SUM($I78,$P78,$W78),(($I78*M78)^2+($P78*T78)^2)^0.5/SUM($I78,$P78)),M78),""),0)</f>
        <v>0</v>
      </c>
      <c r="AD78">
        <f>IF(SUM($I78,$P78),IF($I78&lt;&gt;"",IF($P78&lt;&gt;"",IF($W78&lt;&gt;"",(($I78*N78)^2+($P78*U78)^2+($W78*AB78)^2)^0.5/SUM($I78,$P78,$W78),(($I78*N78)^2+($P78*U78)^2)^0.5/SUM($I78,$P78)),N78),""),0)</f>
        <v>0</v>
      </c>
      <c r="AE78" s="10">
        <f>IF(AC78&lt;&gt;"",(AC78*SUM($I78,$P78,$W78))^2,"")</f>
        <v>0</v>
      </c>
      <c r="AF78" s="10">
        <f>IF(AD78&lt;&gt;"",(AD78*SUM($I78,$P78,$W78))^2,"")</f>
        <v>0</v>
      </c>
      <c r="AG78" s="10">
        <f>IFERROR(ABS(I78),"")</f>
        <v>0</v>
      </c>
      <c r="AH78" s="10">
        <f>IFERROR(ABS(P78),"")</f>
        <v>0</v>
      </c>
      <c r="AI78" s="10">
        <f>IFERROR(ABS(W78),"")</f>
        <v>0</v>
      </c>
    </row>
    <row r="79" spans="2:35">
      <c r="B79">
        <v>75</v>
      </c>
      <c r="C79" t="s">
        <v>136</v>
      </c>
      <c r="D79" t="s">
        <v>128</v>
      </c>
      <c r="H79">
        <f>IF('3-定量盤查'!J77&lt;&gt;"",'3-定量盤查'!J77,"")</f>
        <v>0</v>
      </c>
      <c r="I79">
        <f>IF(E79&lt;&gt;"",IF(J79&lt;&gt;"",IF('3-定量盤查'!O77&lt;&gt;"",'3-定量盤查'!O77,0),""),"")</f>
        <v>0</v>
      </c>
      <c r="M79">
        <f>ROUND(IF($E79="",IF(J79="",0,0),IF(I79="",0,($E79^2+J79^2)^0.5)),5)</f>
        <v>0</v>
      </c>
      <c r="N79">
        <f>ROUND(IF($F79="",IF(K79="",0,0),IF(K79="",0,($F79^2+K79^2)^0.5)),5)</f>
        <v>0</v>
      </c>
      <c r="O79">
        <f>IF('3-定量盤查'!P77&lt;&gt;"",'3-定量盤查'!P77,"")</f>
        <v>0</v>
      </c>
      <c r="T79">
        <f>ROUND(IF($E79="",IF(Q79="",0,0),IF(Q79="",0,($E79^2+Q79^2)^0.5)),5)</f>
        <v>0</v>
      </c>
      <c r="U79">
        <f>ROUND(IF($F79="",IF(R79="",0,0),IF(R79="",0,($F79^2+R79^2)^0.5)),5)</f>
        <v>0</v>
      </c>
      <c r="V79">
        <f>IF('3-定量盤查'!V77&lt;&gt;"",'3-定量盤查'!V77,"")</f>
        <v>0</v>
      </c>
      <c r="AA79">
        <f>ROUND(IF($E79="",IF(X79="",0,0),IF(X79="",0,($E79^2+X79^2)^0.5)),5)</f>
        <v>0</v>
      </c>
      <c r="AB79">
        <f>ROUND(IF($F79="",IF(Y79="",0,0),IF(Y79="",0,($F79^2+Y79^2)^0.5)),5)</f>
        <v>0</v>
      </c>
      <c r="AC79">
        <f>IF(SUM($I79,$P79),IF($I79&lt;&gt;"",IF($P79&lt;&gt;"",IF($W79&lt;&gt;"",(($I79*M79)^2+($P79*T79)^2+($W79*AA79)^2)^0.5/SUM($I79,$P79,$W79),(($I79*M79)^2+($P79*T79)^2)^0.5/SUM($I79,$P79)),M79),""),0)</f>
        <v>0</v>
      </c>
      <c r="AD79">
        <f>IF(SUM($I79,$P79),IF($I79&lt;&gt;"",IF($P79&lt;&gt;"",IF($W79&lt;&gt;"",(($I79*N79)^2+($P79*U79)^2+($W79*AB79)^2)^0.5/SUM($I79,$P79,$W79),(($I79*N79)^2+($P79*U79)^2)^0.5/SUM($I79,$P79)),N79),""),0)</f>
        <v>0</v>
      </c>
      <c r="AE79" s="10">
        <f>IF(AC79&lt;&gt;"",(AC79*SUM($I79,$P79,$W79))^2,"")</f>
        <v>0</v>
      </c>
      <c r="AF79" s="10">
        <f>IF(AD79&lt;&gt;"",(AD79*SUM($I79,$P79,$W79))^2,"")</f>
        <v>0</v>
      </c>
      <c r="AG79" s="10">
        <f>IFERROR(ABS(I79),"")</f>
        <v>0</v>
      </c>
      <c r="AH79" s="10">
        <f>IFERROR(ABS(P79),"")</f>
        <v>0</v>
      </c>
      <c r="AI79" s="10">
        <f>IFERROR(ABS(W79),"")</f>
        <v>0</v>
      </c>
    </row>
    <row r="80" spans="2:35">
      <c r="B80">
        <v>76</v>
      </c>
      <c r="C80" t="s">
        <v>137</v>
      </c>
      <c r="D80" t="s">
        <v>128</v>
      </c>
      <c r="H80">
        <f>IF('3-定量盤查'!J78&lt;&gt;"",'3-定量盤查'!J78,"")</f>
        <v>0</v>
      </c>
      <c r="I80">
        <f>IF(E80&lt;&gt;"",IF(J80&lt;&gt;"",IF('3-定量盤查'!O78&lt;&gt;"",'3-定量盤查'!O78,0),""),"")</f>
        <v>0</v>
      </c>
      <c r="M80">
        <f>ROUND(IF($E80="",IF(J80="",0,0),IF(I80="",0,($E80^2+J80^2)^0.5)),5)</f>
        <v>0</v>
      </c>
      <c r="N80">
        <f>ROUND(IF($F80="",IF(K80="",0,0),IF(K80="",0,($F80^2+K80^2)^0.5)),5)</f>
        <v>0</v>
      </c>
      <c r="O80">
        <f>IF('3-定量盤查'!P78&lt;&gt;"",'3-定量盤查'!P78,"")</f>
        <v>0</v>
      </c>
      <c r="T80">
        <f>ROUND(IF($E80="",IF(Q80="",0,0),IF(Q80="",0,($E80^2+Q80^2)^0.5)),5)</f>
        <v>0</v>
      </c>
      <c r="U80">
        <f>ROUND(IF($F80="",IF(R80="",0,0),IF(R80="",0,($F80^2+R80^2)^0.5)),5)</f>
        <v>0</v>
      </c>
      <c r="V80">
        <f>IF('3-定量盤查'!V78&lt;&gt;"",'3-定量盤查'!V78,"")</f>
        <v>0</v>
      </c>
      <c r="AA80">
        <f>ROUND(IF($E80="",IF(X80="",0,0),IF(X80="",0,($E80^2+X80^2)^0.5)),5)</f>
        <v>0</v>
      </c>
      <c r="AB80">
        <f>ROUND(IF($F80="",IF(Y80="",0,0),IF(Y80="",0,($F80^2+Y80^2)^0.5)),5)</f>
        <v>0</v>
      </c>
      <c r="AC80">
        <f>IF(SUM($I80,$P80),IF($I80&lt;&gt;"",IF($P80&lt;&gt;"",IF($W80&lt;&gt;"",(($I80*M80)^2+($P80*T80)^2+($W80*AA80)^2)^0.5/SUM($I80,$P80,$W80),(($I80*M80)^2+($P80*T80)^2)^0.5/SUM($I80,$P80)),M80),""),0)</f>
        <v>0</v>
      </c>
      <c r="AD80">
        <f>IF(SUM($I80,$P80),IF($I80&lt;&gt;"",IF($P80&lt;&gt;"",IF($W80&lt;&gt;"",(($I80*N80)^2+($P80*U80)^2+($W80*AB80)^2)^0.5/SUM($I80,$P80,$W80),(($I80*N80)^2+($P80*U80)^2)^0.5/SUM($I80,$P80)),N80),""),0)</f>
        <v>0</v>
      </c>
      <c r="AE80" s="10">
        <f>IF(AC80&lt;&gt;"",(AC80*SUM($I80,$P80,$W80))^2,"")</f>
        <v>0</v>
      </c>
      <c r="AF80" s="10">
        <f>IF(AD80&lt;&gt;"",(AD80*SUM($I80,$P80,$W80))^2,"")</f>
        <v>0</v>
      </c>
      <c r="AG80" s="10">
        <f>IFERROR(ABS(I80),"")</f>
        <v>0</v>
      </c>
      <c r="AH80" s="10">
        <f>IFERROR(ABS(P80),"")</f>
        <v>0</v>
      </c>
      <c r="AI80" s="10">
        <f>IFERROR(ABS(W80),"")</f>
        <v>0</v>
      </c>
    </row>
    <row r="81" spans="2:35">
      <c r="B81">
        <v>77</v>
      </c>
      <c r="C81" t="s">
        <v>138</v>
      </c>
      <c r="D81" t="s">
        <v>128</v>
      </c>
      <c r="H81">
        <f>IF('3-定量盤查'!J79&lt;&gt;"",'3-定量盤查'!J79,"")</f>
        <v>0</v>
      </c>
      <c r="I81">
        <f>IF(E81&lt;&gt;"",IF(J81&lt;&gt;"",IF('3-定量盤查'!O79&lt;&gt;"",'3-定量盤查'!O79,0),""),"")</f>
        <v>0</v>
      </c>
      <c r="M81">
        <f>ROUND(IF($E81="",IF(J81="",0,0),IF(I81="",0,($E81^2+J81^2)^0.5)),5)</f>
        <v>0</v>
      </c>
      <c r="N81">
        <f>ROUND(IF($F81="",IF(K81="",0,0),IF(K81="",0,($F81^2+K81^2)^0.5)),5)</f>
        <v>0</v>
      </c>
      <c r="O81">
        <f>IF('3-定量盤查'!P79&lt;&gt;"",'3-定量盤查'!P79,"")</f>
        <v>0</v>
      </c>
      <c r="T81">
        <f>ROUND(IF($E81="",IF(Q81="",0,0),IF(Q81="",0,($E81^2+Q81^2)^0.5)),5)</f>
        <v>0</v>
      </c>
      <c r="U81">
        <f>ROUND(IF($F81="",IF(R81="",0,0),IF(R81="",0,($F81^2+R81^2)^0.5)),5)</f>
        <v>0</v>
      </c>
      <c r="V81">
        <f>IF('3-定量盤查'!V79&lt;&gt;"",'3-定量盤查'!V79,"")</f>
        <v>0</v>
      </c>
      <c r="AA81">
        <f>ROUND(IF($E81="",IF(X81="",0,0),IF(X81="",0,($E81^2+X81^2)^0.5)),5)</f>
        <v>0</v>
      </c>
      <c r="AB81">
        <f>ROUND(IF($F81="",IF(Y81="",0,0),IF(Y81="",0,($F81^2+Y81^2)^0.5)),5)</f>
        <v>0</v>
      </c>
      <c r="AC81">
        <f>IF(SUM($I81,$P81),IF($I81&lt;&gt;"",IF($P81&lt;&gt;"",IF($W81&lt;&gt;"",(($I81*M81)^2+($P81*T81)^2+($W81*AA81)^2)^0.5/SUM($I81,$P81,$W81),(($I81*M81)^2+($P81*T81)^2)^0.5/SUM($I81,$P81)),M81),""),0)</f>
        <v>0</v>
      </c>
      <c r="AD81">
        <f>IF(SUM($I81,$P81),IF($I81&lt;&gt;"",IF($P81&lt;&gt;"",IF($W81&lt;&gt;"",(($I81*N81)^2+($P81*U81)^2+($W81*AB81)^2)^0.5/SUM($I81,$P81,$W81),(($I81*N81)^2+($P81*U81)^2)^0.5/SUM($I81,$P81)),N81),""),0)</f>
        <v>0</v>
      </c>
      <c r="AE81" s="10">
        <f>IF(AC81&lt;&gt;"",(AC81*SUM($I81,$P81,$W81))^2,"")</f>
        <v>0</v>
      </c>
      <c r="AF81" s="10">
        <f>IF(AD81&lt;&gt;"",(AD81*SUM($I81,$P81,$W81))^2,"")</f>
        <v>0</v>
      </c>
      <c r="AG81" s="10">
        <f>IFERROR(ABS(I81),"")</f>
        <v>0</v>
      </c>
      <c r="AH81" s="10">
        <f>IFERROR(ABS(P81),"")</f>
        <v>0</v>
      </c>
      <c r="AI81" s="10">
        <f>IFERROR(ABS(W81),"")</f>
        <v>0</v>
      </c>
    </row>
    <row r="82" spans="2:35">
      <c r="B82">
        <v>78</v>
      </c>
      <c r="C82" t="s">
        <v>91</v>
      </c>
      <c r="H82">
        <f>IF('3-定量盤查'!J80&lt;&gt;"",'3-定量盤查'!J80,"")</f>
        <v>0</v>
      </c>
      <c r="I82">
        <f>IF(E82&lt;&gt;"",IF(J82&lt;&gt;"",IF('3-定量盤查'!O80&lt;&gt;"",'3-定量盤查'!O80,0),""),"")</f>
        <v>0</v>
      </c>
      <c r="M82">
        <f>ROUND(IF($E82="",IF(J82="",0,0),IF(I82="",0,($E82^2+J82^2)^0.5)),5)</f>
        <v>0</v>
      </c>
      <c r="N82">
        <f>ROUND(IF($F82="",IF(K82="",0,0),IF(K82="",0,($F82^2+K82^2)^0.5)),5)</f>
        <v>0</v>
      </c>
      <c r="O82">
        <f>IF('3-定量盤查'!P80&lt;&gt;"",'3-定量盤查'!P80,"")</f>
        <v>0</v>
      </c>
      <c r="T82">
        <f>ROUND(IF($E82="",IF(Q82="",0,0),IF(Q82="",0,($E82^2+Q82^2)^0.5)),5)</f>
        <v>0</v>
      </c>
      <c r="U82">
        <f>ROUND(IF($F82="",IF(R82="",0,0),IF(R82="",0,($F82^2+R82^2)^0.5)),5)</f>
        <v>0</v>
      </c>
      <c r="V82">
        <f>IF('3-定量盤查'!V80&lt;&gt;"",'3-定量盤查'!V80,"")</f>
        <v>0</v>
      </c>
      <c r="AA82">
        <f>ROUND(IF($E82="",IF(X82="",0,0),IF(X82="",0,($E82^2+X82^2)^0.5)),5)</f>
        <v>0</v>
      </c>
      <c r="AB82">
        <f>ROUND(IF($F82="",IF(Y82="",0,0),IF(Y82="",0,($F82^2+Y82^2)^0.5)),5)</f>
        <v>0</v>
      </c>
      <c r="AC82">
        <f>IF(SUM($I82,$P82),IF($I82&lt;&gt;"",IF($P82&lt;&gt;"",IF($W82&lt;&gt;"",(($I82*M82)^2+($P82*T82)^2+($W82*AA82)^2)^0.5/SUM($I82,$P82,$W82),(($I82*M82)^2+($P82*T82)^2)^0.5/SUM($I82,$P82)),M82),""),0)</f>
        <v>0</v>
      </c>
      <c r="AD82">
        <f>IF(SUM($I82,$P82),IF($I82&lt;&gt;"",IF($P82&lt;&gt;"",IF($W82&lt;&gt;"",(($I82*N82)^2+($P82*U82)^2+($W82*AB82)^2)^0.5/SUM($I82,$P82,$W82),(($I82*N82)^2+($P82*U82)^2)^0.5/SUM($I82,$P82)),N82),""),0)</f>
        <v>0</v>
      </c>
      <c r="AE82" s="10">
        <f>IF(AC82&lt;&gt;"",(AC82*SUM($I82,$P82,$W82))^2,"")</f>
        <v>0</v>
      </c>
      <c r="AF82" s="10">
        <f>IF(AD82&lt;&gt;"",(AD82*SUM($I82,$P82,$W82))^2,"")</f>
        <v>0</v>
      </c>
      <c r="AG82" s="10">
        <f>IFERROR(ABS(I82),"")</f>
        <v>0</v>
      </c>
      <c r="AH82" s="10">
        <f>IFERROR(ABS(P82),"")</f>
        <v>0</v>
      </c>
      <c r="AI82" s="10">
        <f>IFERROR(ABS(W82),"")</f>
        <v>0</v>
      </c>
    </row>
    <row r="83" spans="2:35">
      <c r="B83">
        <v>79</v>
      </c>
      <c r="C83" t="s">
        <v>139</v>
      </c>
      <c r="D83" t="s">
        <v>128</v>
      </c>
      <c r="H83">
        <f>IF('3-定量盤查'!J81&lt;&gt;"",'3-定量盤查'!J81,"")</f>
        <v>0</v>
      </c>
      <c r="I83">
        <f>IF(E83&lt;&gt;"",IF(J83&lt;&gt;"",IF('3-定量盤查'!O81&lt;&gt;"",'3-定量盤查'!O81,0),""),"")</f>
        <v>0</v>
      </c>
      <c r="M83">
        <f>ROUND(IF($E83="",IF(J83="",0,0),IF(I83="",0,($E83^2+J83^2)^0.5)),5)</f>
        <v>0</v>
      </c>
      <c r="N83">
        <f>ROUND(IF($F83="",IF(K83="",0,0),IF(K83="",0,($F83^2+K83^2)^0.5)),5)</f>
        <v>0</v>
      </c>
      <c r="O83">
        <f>IF('3-定量盤查'!P81&lt;&gt;"",'3-定量盤查'!P81,"")</f>
        <v>0</v>
      </c>
      <c r="T83">
        <f>ROUND(IF($E83="",IF(Q83="",0,0),IF(Q83="",0,($E83^2+Q83^2)^0.5)),5)</f>
        <v>0</v>
      </c>
      <c r="U83">
        <f>ROUND(IF($F83="",IF(R83="",0,0),IF(R83="",0,($F83^2+R83^2)^0.5)),5)</f>
        <v>0</v>
      </c>
      <c r="V83">
        <f>IF('3-定量盤查'!V81&lt;&gt;"",'3-定量盤查'!V81,"")</f>
        <v>0</v>
      </c>
      <c r="AA83">
        <f>ROUND(IF($E83="",IF(X83="",0,0),IF(X83="",0,($E83^2+X83^2)^0.5)),5)</f>
        <v>0</v>
      </c>
      <c r="AB83">
        <f>ROUND(IF($F83="",IF(Y83="",0,0),IF(Y83="",0,($F83^2+Y83^2)^0.5)),5)</f>
        <v>0</v>
      </c>
      <c r="AC83">
        <f>IF(SUM($I83,$P83),IF($I83&lt;&gt;"",IF($P83&lt;&gt;"",IF($W83&lt;&gt;"",(($I83*M83)^2+($P83*T83)^2+($W83*AA83)^2)^0.5/SUM($I83,$P83,$W83),(($I83*M83)^2+($P83*T83)^2)^0.5/SUM($I83,$P83)),M83),""),0)</f>
        <v>0</v>
      </c>
      <c r="AD83">
        <f>IF(SUM($I83,$P83),IF($I83&lt;&gt;"",IF($P83&lt;&gt;"",IF($W83&lt;&gt;"",(($I83*N83)^2+($P83*U83)^2+($W83*AB83)^2)^0.5/SUM($I83,$P83,$W83),(($I83*N83)^2+($P83*U83)^2)^0.5/SUM($I83,$P83)),N83),""),0)</f>
        <v>0</v>
      </c>
      <c r="AE83" s="10">
        <f>IF(AC83&lt;&gt;"",(AC83*SUM($I83,$P83,$W83))^2,"")</f>
        <v>0</v>
      </c>
      <c r="AF83" s="10">
        <f>IF(AD83&lt;&gt;"",(AD83*SUM($I83,$P83,$W83))^2,"")</f>
        <v>0</v>
      </c>
      <c r="AG83" s="10">
        <f>IFERROR(ABS(I83),"")</f>
        <v>0</v>
      </c>
      <c r="AH83" s="10">
        <f>IFERROR(ABS(P83),"")</f>
        <v>0</v>
      </c>
      <c r="AI83" s="10">
        <f>IFERROR(ABS(W83),"")</f>
        <v>0</v>
      </c>
    </row>
    <row r="84" spans="2:35">
      <c r="B84">
        <v>80</v>
      </c>
      <c r="C84" t="s">
        <v>140</v>
      </c>
      <c r="D84" t="s">
        <v>128</v>
      </c>
      <c r="H84">
        <f>IF('3-定量盤查'!J82&lt;&gt;"",'3-定量盤查'!J82,"")</f>
        <v>0</v>
      </c>
      <c r="I84">
        <f>IF(E84&lt;&gt;"",IF(J84&lt;&gt;"",IF('3-定量盤查'!O82&lt;&gt;"",'3-定量盤查'!O82,0),""),"")</f>
        <v>0</v>
      </c>
      <c r="M84">
        <f>ROUND(IF($E84="",IF(J84="",0,0),IF(I84="",0,($E84^2+J84^2)^0.5)),5)</f>
        <v>0</v>
      </c>
      <c r="N84">
        <f>ROUND(IF($F84="",IF(K84="",0,0),IF(K84="",0,($F84^2+K84^2)^0.5)),5)</f>
        <v>0</v>
      </c>
      <c r="O84">
        <f>IF('3-定量盤查'!P82&lt;&gt;"",'3-定量盤查'!P82,"")</f>
        <v>0</v>
      </c>
      <c r="T84">
        <f>ROUND(IF($E84="",IF(Q84="",0,0),IF(Q84="",0,($E84^2+Q84^2)^0.5)),5)</f>
        <v>0</v>
      </c>
      <c r="U84">
        <f>ROUND(IF($F84="",IF(R84="",0,0),IF(R84="",0,($F84^2+R84^2)^0.5)),5)</f>
        <v>0</v>
      </c>
      <c r="V84">
        <f>IF('3-定量盤查'!V82&lt;&gt;"",'3-定量盤查'!V82,"")</f>
        <v>0</v>
      </c>
      <c r="AA84">
        <f>ROUND(IF($E84="",IF(X84="",0,0),IF(X84="",0,($E84^2+X84^2)^0.5)),5)</f>
        <v>0</v>
      </c>
      <c r="AB84">
        <f>ROUND(IF($F84="",IF(Y84="",0,0),IF(Y84="",0,($F84^2+Y84^2)^0.5)),5)</f>
        <v>0</v>
      </c>
      <c r="AC84">
        <f>IF(SUM($I84,$P84),IF($I84&lt;&gt;"",IF($P84&lt;&gt;"",IF($W84&lt;&gt;"",(($I84*M84)^2+($P84*T84)^2+($W84*AA84)^2)^0.5/SUM($I84,$P84,$W84),(($I84*M84)^2+($P84*T84)^2)^0.5/SUM($I84,$P84)),M84),""),0)</f>
        <v>0</v>
      </c>
      <c r="AD84">
        <f>IF(SUM($I84,$P84),IF($I84&lt;&gt;"",IF($P84&lt;&gt;"",IF($W84&lt;&gt;"",(($I84*N84)^2+($P84*U84)^2+($W84*AB84)^2)^0.5/SUM($I84,$P84,$W84),(($I84*N84)^2+($P84*U84)^2)^0.5/SUM($I84,$P84)),N84),""),0)</f>
        <v>0</v>
      </c>
      <c r="AE84" s="10">
        <f>IF(AC84&lt;&gt;"",(AC84*SUM($I84,$P84,$W84))^2,"")</f>
        <v>0</v>
      </c>
      <c r="AF84" s="10">
        <f>IF(AD84&lt;&gt;"",(AD84*SUM($I84,$P84,$W84))^2,"")</f>
        <v>0</v>
      </c>
      <c r="AG84" s="10">
        <f>IFERROR(ABS(I84),"")</f>
        <v>0</v>
      </c>
      <c r="AH84" s="10">
        <f>IFERROR(ABS(P84),"")</f>
        <v>0</v>
      </c>
      <c r="AI84" s="10">
        <f>IFERROR(ABS(W84),"")</f>
        <v>0</v>
      </c>
    </row>
    <row r="85" spans="2:35">
      <c r="B85">
        <v>81</v>
      </c>
      <c r="C85" t="s">
        <v>141</v>
      </c>
      <c r="D85" t="s">
        <v>142</v>
      </c>
      <c r="H85">
        <f>IF('3-定量盤查'!J83&lt;&gt;"",'3-定量盤查'!J83,"")</f>
        <v>0</v>
      </c>
      <c r="I85">
        <f>IF(E85&lt;&gt;"",IF(J85&lt;&gt;"",IF('3-定量盤查'!O83&lt;&gt;"",'3-定量盤查'!O83,0),""),"")</f>
        <v>0</v>
      </c>
      <c r="M85">
        <f>ROUND(IF($E85="",IF(J85="",0,0),IF(I85="",0,($E85^2+J85^2)^0.5)),5)</f>
        <v>0</v>
      </c>
      <c r="N85">
        <f>ROUND(IF($F85="",IF(K85="",0,0),IF(K85="",0,($F85^2+K85^2)^0.5)),5)</f>
        <v>0</v>
      </c>
      <c r="O85">
        <f>IF('3-定量盤查'!P83&lt;&gt;"",'3-定量盤查'!P83,"")</f>
        <v>0</v>
      </c>
      <c r="T85">
        <f>ROUND(IF($E85="",IF(Q85="",0,0),IF(Q85="",0,($E85^2+Q85^2)^0.5)),5)</f>
        <v>0</v>
      </c>
      <c r="U85">
        <f>ROUND(IF($F85="",IF(R85="",0,0),IF(R85="",0,($F85^2+R85^2)^0.5)),5)</f>
        <v>0</v>
      </c>
      <c r="V85">
        <f>IF('3-定量盤查'!V83&lt;&gt;"",'3-定量盤查'!V83,"")</f>
        <v>0</v>
      </c>
      <c r="AA85">
        <f>ROUND(IF($E85="",IF(X85="",0,0),IF(X85="",0,($E85^2+X85^2)^0.5)),5)</f>
        <v>0</v>
      </c>
      <c r="AB85">
        <f>ROUND(IF($F85="",IF(Y85="",0,0),IF(Y85="",0,($F85^2+Y85^2)^0.5)),5)</f>
        <v>0</v>
      </c>
      <c r="AC85">
        <f>IF(SUM($I85,$P85),IF($I85&lt;&gt;"",IF($P85&lt;&gt;"",IF($W85&lt;&gt;"",(($I85*M85)^2+($P85*T85)^2+($W85*AA85)^2)^0.5/SUM($I85,$P85,$W85),(($I85*M85)^2+($P85*T85)^2)^0.5/SUM($I85,$P85)),M85),""),0)</f>
        <v>0</v>
      </c>
      <c r="AD85">
        <f>IF(SUM($I85,$P85),IF($I85&lt;&gt;"",IF($P85&lt;&gt;"",IF($W85&lt;&gt;"",(($I85*N85)^2+($P85*U85)^2+($W85*AB85)^2)^0.5/SUM($I85,$P85,$W85),(($I85*N85)^2+($P85*U85)^2)^0.5/SUM($I85,$P85)),N85),""),0)</f>
        <v>0</v>
      </c>
      <c r="AE85" s="10">
        <f>IF(AC85&lt;&gt;"",(AC85*SUM($I85,$P85,$W85))^2,"")</f>
        <v>0</v>
      </c>
      <c r="AF85" s="10">
        <f>IF(AD85&lt;&gt;"",(AD85*SUM($I85,$P85,$W85))^2,"")</f>
        <v>0</v>
      </c>
      <c r="AG85" s="10">
        <f>IFERROR(ABS(I85),"")</f>
        <v>0</v>
      </c>
      <c r="AH85" s="10">
        <f>IFERROR(ABS(P85),"")</f>
        <v>0</v>
      </c>
      <c r="AI85" s="10">
        <f>IFERROR(ABS(W85),"")</f>
        <v>0</v>
      </c>
    </row>
    <row r="86" spans="2:35">
      <c r="B86">
        <v>82</v>
      </c>
      <c r="C86" t="s">
        <v>143</v>
      </c>
      <c r="D86" t="s">
        <v>58</v>
      </c>
      <c r="H86">
        <f>IF('3-定量盤查'!J84&lt;&gt;"",'3-定量盤查'!J84,"")</f>
        <v>0</v>
      </c>
      <c r="I86">
        <f>IF(E86&lt;&gt;"",IF(J86&lt;&gt;"",IF('3-定量盤查'!O84&lt;&gt;"",'3-定量盤查'!O84,0),""),"")</f>
        <v>0</v>
      </c>
      <c r="M86">
        <f>ROUND(IF($E86="",IF(J86="",0,0),IF(I86="",0,($E86^2+J86^2)^0.5)),5)</f>
        <v>0</v>
      </c>
      <c r="N86">
        <f>ROUND(IF($F86="",IF(K86="",0,0),IF(K86="",0,($F86^2+K86^2)^0.5)),5)</f>
        <v>0</v>
      </c>
      <c r="O86">
        <f>IF('3-定量盤查'!P84&lt;&gt;"",'3-定量盤查'!P84,"")</f>
        <v>0</v>
      </c>
      <c r="T86">
        <f>ROUND(IF($E86="",IF(Q86="",0,0),IF(Q86="",0,($E86^2+Q86^2)^0.5)),5)</f>
        <v>0</v>
      </c>
      <c r="U86">
        <f>ROUND(IF($F86="",IF(R86="",0,0),IF(R86="",0,($F86^2+R86^2)^0.5)),5)</f>
        <v>0</v>
      </c>
      <c r="V86">
        <f>IF('3-定量盤查'!V84&lt;&gt;"",'3-定量盤查'!V84,"")</f>
        <v>0</v>
      </c>
      <c r="AA86">
        <f>ROUND(IF($E86="",IF(X86="",0,0),IF(X86="",0,($E86^2+X86^2)^0.5)),5)</f>
        <v>0</v>
      </c>
      <c r="AB86">
        <f>ROUND(IF($F86="",IF(Y86="",0,0),IF(Y86="",0,($F86^2+Y86^2)^0.5)),5)</f>
        <v>0</v>
      </c>
      <c r="AC86">
        <f>IF(SUM($I86,$P86),IF($I86&lt;&gt;"",IF($P86&lt;&gt;"",IF($W86&lt;&gt;"",(($I86*M86)^2+($P86*T86)^2+($W86*AA86)^2)^0.5/SUM($I86,$P86,$W86),(($I86*M86)^2+($P86*T86)^2)^0.5/SUM($I86,$P86)),M86),""),0)</f>
        <v>0</v>
      </c>
      <c r="AD86">
        <f>IF(SUM($I86,$P86),IF($I86&lt;&gt;"",IF($P86&lt;&gt;"",IF($W86&lt;&gt;"",(($I86*N86)^2+($P86*U86)^2+($W86*AB86)^2)^0.5/SUM($I86,$P86,$W86),(($I86*N86)^2+($P86*U86)^2)^0.5/SUM($I86,$P86)),N86),""),0)</f>
        <v>0</v>
      </c>
      <c r="AE86" s="10">
        <f>IF(AC86&lt;&gt;"",(AC86*SUM($I86,$P86,$W86))^2,"")</f>
        <v>0</v>
      </c>
      <c r="AF86" s="10">
        <f>IF(AD86&lt;&gt;"",(AD86*SUM($I86,$P86,$W86))^2,"")</f>
        <v>0</v>
      </c>
      <c r="AG86" s="10">
        <f>IFERROR(ABS(I86),"")</f>
        <v>0</v>
      </c>
      <c r="AH86" s="10">
        <f>IFERROR(ABS(P86),"")</f>
        <v>0</v>
      </c>
      <c r="AI86" s="10">
        <f>IFERROR(ABS(W86),"")</f>
        <v>0</v>
      </c>
    </row>
    <row r="87" spans="2:35">
      <c r="B87">
        <v>83</v>
      </c>
      <c r="C87" t="s">
        <v>49</v>
      </c>
      <c r="D87" t="s">
        <v>144</v>
      </c>
      <c r="H87">
        <f>IF('3-定量盤查'!J85&lt;&gt;"",'3-定量盤查'!J85,"")</f>
        <v>0</v>
      </c>
      <c r="I87">
        <f>IF(E87&lt;&gt;"",IF(J87&lt;&gt;"",IF('3-定量盤查'!O85&lt;&gt;"",'3-定量盤查'!O85,0),""),"")</f>
        <v>0</v>
      </c>
      <c r="M87">
        <f>ROUND(IF($E87="",IF(J87="",0,0),IF(I87="",0,($E87^2+J87^2)^0.5)),5)</f>
        <v>0</v>
      </c>
      <c r="N87">
        <f>ROUND(IF($F87="",IF(K87="",0,0),IF(K87="",0,($F87^2+K87^2)^0.5)),5)</f>
        <v>0</v>
      </c>
      <c r="O87">
        <f>IF('3-定量盤查'!P85&lt;&gt;"",'3-定量盤查'!P85,"")</f>
        <v>0</v>
      </c>
      <c r="T87">
        <f>ROUND(IF($E87="",IF(Q87="",0,0),IF(Q87="",0,($E87^2+Q87^2)^0.5)),5)</f>
        <v>0</v>
      </c>
      <c r="U87">
        <f>ROUND(IF($F87="",IF(R87="",0,0),IF(R87="",0,($F87^2+R87^2)^0.5)),5)</f>
        <v>0</v>
      </c>
      <c r="V87">
        <f>IF('3-定量盤查'!V85&lt;&gt;"",'3-定量盤查'!V85,"")</f>
        <v>0</v>
      </c>
      <c r="AA87">
        <f>ROUND(IF($E87="",IF(X87="",0,0),IF(X87="",0,($E87^2+X87^2)^0.5)),5)</f>
        <v>0</v>
      </c>
      <c r="AB87">
        <f>ROUND(IF($F87="",IF(Y87="",0,0),IF(Y87="",0,($F87^2+Y87^2)^0.5)),5)</f>
        <v>0</v>
      </c>
      <c r="AC87">
        <f>IF(SUM($I87,$P87),IF($I87&lt;&gt;"",IF($P87&lt;&gt;"",IF($W87&lt;&gt;"",(($I87*M87)^2+($P87*T87)^2+($W87*AA87)^2)^0.5/SUM($I87,$P87,$W87),(($I87*M87)^2+($P87*T87)^2)^0.5/SUM($I87,$P87)),M87),""),0)</f>
        <v>0</v>
      </c>
      <c r="AD87">
        <f>IF(SUM($I87,$P87),IF($I87&lt;&gt;"",IF($P87&lt;&gt;"",IF($W87&lt;&gt;"",(($I87*N87)^2+($P87*U87)^2+($W87*AB87)^2)^0.5/SUM($I87,$P87,$W87),(($I87*N87)^2+($P87*U87)^2)^0.5/SUM($I87,$P87)),N87),""),0)</f>
        <v>0</v>
      </c>
      <c r="AE87" s="10">
        <f>IF(AC87&lt;&gt;"",(AC87*SUM($I87,$P87,$W87))^2,"")</f>
        <v>0</v>
      </c>
      <c r="AF87" s="10">
        <f>IF(AD87&lt;&gt;"",(AD87*SUM($I87,$P87,$W87))^2,"")</f>
        <v>0</v>
      </c>
      <c r="AG87" s="10">
        <f>IFERROR(ABS(I87),"")</f>
        <v>0</v>
      </c>
      <c r="AH87" s="10">
        <f>IFERROR(ABS(P87),"")</f>
        <v>0</v>
      </c>
      <c r="AI87" s="10">
        <f>IFERROR(ABS(W87),"")</f>
        <v>0</v>
      </c>
    </row>
    <row r="88" spans="2:35">
      <c r="B88">
        <v>84</v>
      </c>
      <c r="C88" t="s">
        <v>145</v>
      </c>
      <c r="D88" t="s">
        <v>146</v>
      </c>
      <c r="H88">
        <f>IF('3-定量盤查'!J86&lt;&gt;"",'3-定量盤查'!J86,"")</f>
        <v>0</v>
      </c>
      <c r="I88">
        <f>IF(E88&lt;&gt;"",IF(J88&lt;&gt;"",IF('3-定量盤查'!O86&lt;&gt;"",'3-定量盤查'!O86,0),""),"")</f>
        <v>0</v>
      </c>
      <c r="M88">
        <f>ROUND(IF($E88="",IF(J88="",0,0),IF(I88="",0,($E88^2+J88^2)^0.5)),5)</f>
        <v>0</v>
      </c>
      <c r="N88">
        <f>ROUND(IF($F88="",IF(K88="",0,0),IF(K88="",0,($F88^2+K88^2)^0.5)),5)</f>
        <v>0</v>
      </c>
      <c r="O88">
        <f>IF('3-定量盤查'!P86&lt;&gt;"",'3-定量盤查'!P86,"")</f>
        <v>0</v>
      </c>
      <c r="T88">
        <f>ROUND(IF($E88="",IF(Q88="",0,0),IF(Q88="",0,($E88^2+Q88^2)^0.5)),5)</f>
        <v>0</v>
      </c>
      <c r="U88">
        <f>ROUND(IF($F88="",IF(R88="",0,0),IF(R88="",0,($F88^2+R88^2)^0.5)),5)</f>
        <v>0</v>
      </c>
      <c r="V88">
        <f>IF('3-定量盤查'!V86&lt;&gt;"",'3-定量盤查'!V86,"")</f>
        <v>0</v>
      </c>
      <c r="AA88">
        <f>ROUND(IF($E88="",IF(X88="",0,0),IF(X88="",0,($E88^2+X88^2)^0.5)),5)</f>
        <v>0</v>
      </c>
      <c r="AB88">
        <f>ROUND(IF($F88="",IF(Y88="",0,0),IF(Y88="",0,($F88^2+Y88^2)^0.5)),5)</f>
        <v>0</v>
      </c>
      <c r="AC88">
        <f>IF(SUM($I88,$P88),IF($I88&lt;&gt;"",IF($P88&lt;&gt;"",IF($W88&lt;&gt;"",(($I88*M88)^2+($P88*T88)^2+($W88*AA88)^2)^0.5/SUM($I88,$P88,$W88),(($I88*M88)^2+($P88*T88)^2)^0.5/SUM($I88,$P88)),M88),""),0)</f>
        <v>0</v>
      </c>
      <c r="AD88">
        <f>IF(SUM($I88,$P88),IF($I88&lt;&gt;"",IF($P88&lt;&gt;"",IF($W88&lt;&gt;"",(($I88*N88)^2+($P88*U88)^2+($W88*AB88)^2)^0.5/SUM($I88,$P88,$W88),(($I88*N88)^2+($P88*U88)^2)^0.5/SUM($I88,$P88)),N88),""),0)</f>
        <v>0</v>
      </c>
      <c r="AE88" s="10">
        <f>IF(AC88&lt;&gt;"",(AC88*SUM($I88,$P88,$W88))^2,"")</f>
        <v>0</v>
      </c>
      <c r="AF88" s="10">
        <f>IF(AD88&lt;&gt;"",(AD88*SUM($I88,$P88,$W88))^2,"")</f>
        <v>0</v>
      </c>
      <c r="AG88" s="10">
        <f>IFERROR(ABS(I88),"")</f>
        <v>0</v>
      </c>
      <c r="AH88" s="10">
        <f>IFERROR(ABS(P88),"")</f>
        <v>0</v>
      </c>
      <c r="AI88" s="10">
        <f>IFERROR(ABS(W88),"")</f>
        <v>0</v>
      </c>
    </row>
    <row r="89" spans="2:35">
      <c r="B89">
        <v>85</v>
      </c>
      <c r="C89" t="s">
        <v>147</v>
      </c>
      <c r="D89" t="s">
        <v>148</v>
      </c>
      <c r="H89">
        <f>IF('3-定量盤查'!J87&lt;&gt;"",'3-定量盤查'!J87,"")</f>
        <v>0</v>
      </c>
      <c r="I89">
        <f>IF(E89&lt;&gt;"",IF(J89&lt;&gt;"",IF('3-定量盤查'!O87&lt;&gt;"",'3-定量盤查'!O87,0),""),"")</f>
        <v>0</v>
      </c>
      <c r="M89">
        <f>ROUND(IF($E89="",IF(J89="",0,0),IF(I89="",0,($E89^2+J89^2)^0.5)),5)</f>
        <v>0</v>
      </c>
      <c r="N89">
        <f>ROUND(IF($F89="",IF(K89="",0,0),IF(K89="",0,($F89^2+K89^2)^0.5)),5)</f>
        <v>0</v>
      </c>
      <c r="O89">
        <f>IF('3-定量盤查'!P87&lt;&gt;"",'3-定量盤查'!P87,"")</f>
        <v>0</v>
      </c>
      <c r="T89">
        <f>ROUND(IF($E89="",IF(Q89="",0,0),IF(Q89="",0,($E89^2+Q89^2)^0.5)),5)</f>
        <v>0</v>
      </c>
      <c r="U89">
        <f>ROUND(IF($F89="",IF(R89="",0,0),IF(R89="",0,($F89^2+R89^2)^0.5)),5)</f>
        <v>0</v>
      </c>
      <c r="V89">
        <f>IF('3-定量盤查'!V87&lt;&gt;"",'3-定量盤查'!V87,"")</f>
        <v>0</v>
      </c>
      <c r="AA89">
        <f>ROUND(IF($E89="",IF(X89="",0,0),IF(X89="",0,($E89^2+X89^2)^0.5)),5)</f>
        <v>0</v>
      </c>
      <c r="AB89">
        <f>ROUND(IF($F89="",IF(Y89="",0,0),IF(Y89="",0,($F89^2+Y89^2)^0.5)),5)</f>
        <v>0</v>
      </c>
      <c r="AC89">
        <f>IF(SUM($I89,$P89),IF($I89&lt;&gt;"",IF($P89&lt;&gt;"",IF($W89&lt;&gt;"",(($I89*M89)^2+($P89*T89)^2+($W89*AA89)^2)^0.5/SUM($I89,$P89,$W89),(($I89*M89)^2+($P89*T89)^2)^0.5/SUM($I89,$P89)),M89),""),0)</f>
        <v>0</v>
      </c>
      <c r="AD89">
        <f>IF(SUM($I89,$P89),IF($I89&lt;&gt;"",IF($P89&lt;&gt;"",IF($W89&lt;&gt;"",(($I89*N89)^2+($P89*U89)^2+($W89*AB89)^2)^0.5/SUM($I89,$P89,$W89),(($I89*N89)^2+($P89*U89)^2)^0.5/SUM($I89,$P89)),N89),""),0)</f>
        <v>0</v>
      </c>
      <c r="AE89" s="10">
        <f>IF(AC89&lt;&gt;"",(AC89*SUM($I89,$P89,$W89))^2,"")</f>
        <v>0</v>
      </c>
      <c r="AF89" s="10">
        <f>IF(AD89&lt;&gt;"",(AD89*SUM($I89,$P89,$W89))^2,"")</f>
        <v>0</v>
      </c>
      <c r="AG89" s="10">
        <f>IFERROR(ABS(I89),"")</f>
        <v>0</v>
      </c>
      <c r="AH89" s="10">
        <f>IFERROR(ABS(P89),"")</f>
        <v>0</v>
      </c>
      <c r="AI89" s="10">
        <f>IFERROR(ABS(W89),"")</f>
        <v>0</v>
      </c>
    </row>
    <row r="90" spans="2:35">
      <c r="B90">
        <v>86</v>
      </c>
      <c r="C90" t="s">
        <v>149</v>
      </c>
      <c r="D90" t="s">
        <v>150</v>
      </c>
      <c r="H90">
        <f>IF('3-定量盤查'!J88&lt;&gt;"",'3-定量盤查'!J88,"")</f>
        <v>0</v>
      </c>
      <c r="I90">
        <f>IF(E90&lt;&gt;"",IF(J90&lt;&gt;"",IF('3-定量盤查'!O88&lt;&gt;"",'3-定量盤查'!O88,0),""),"")</f>
        <v>0</v>
      </c>
      <c r="M90">
        <f>ROUND(IF($E90="",IF(J90="",0,0),IF(I90="",0,($E90^2+J90^2)^0.5)),5)</f>
        <v>0</v>
      </c>
      <c r="N90">
        <f>ROUND(IF($F90="",IF(K90="",0,0),IF(K90="",0,($F90^2+K90^2)^0.5)),5)</f>
        <v>0</v>
      </c>
      <c r="O90">
        <f>IF('3-定量盤查'!P88&lt;&gt;"",'3-定量盤查'!P88,"")</f>
        <v>0</v>
      </c>
      <c r="T90">
        <f>ROUND(IF($E90="",IF(Q90="",0,0),IF(Q90="",0,($E90^2+Q90^2)^0.5)),5)</f>
        <v>0</v>
      </c>
      <c r="U90">
        <f>ROUND(IF($F90="",IF(R90="",0,0),IF(R90="",0,($F90^2+R90^2)^0.5)),5)</f>
        <v>0</v>
      </c>
      <c r="V90">
        <f>IF('3-定量盤查'!V88&lt;&gt;"",'3-定量盤查'!V88,"")</f>
        <v>0</v>
      </c>
      <c r="AA90">
        <f>ROUND(IF($E90="",IF(X90="",0,0),IF(X90="",0,($E90^2+X90^2)^0.5)),5)</f>
        <v>0</v>
      </c>
      <c r="AB90">
        <f>ROUND(IF($F90="",IF(Y90="",0,0),IF(Y90="",0,($F90^2+Y90^2)^0.5)),5)</f>
        <v>0</v>
      </c>
      <c r="AC90">
        <f>IF(SUM($I90,$P90),IF($I90&lt;&gt;"",IF($P90&lt;&gt;"",IF($W90&lt;&gt;"",(($I90*M90)^2+($P90*T90)^2+($W90*AA90)^2)^0.5/SUM($I90,$P90,$W90),(($I90*M90)^2+($P90*T90)^2)^0.5/SUM($I90,$P90)),M90),""),0)</f>
        <v>0</v>
      </c>
      <c r="AD90">
        <f>IF(SUM($I90,$P90),IF($I90&lt;&gt;"",IF($P90&lt;&gt;"",IF($W90&lt;&gt;"",(($I90*N90)^2+($P90*U90)^2+($W90*AB90)^2)^0.5/SUM($I90,$P90,$W90),(($I90*N90)^2+($P90*U90)^2)^0.5/SUM($I90,$P90)),N90),""),0)</f>
        <v>0</v>
      </c>
      <c r="AE90" s="10">
        <f>IF(AC90&lt;&gt;"",(AC90*SUM($I90,$P90,$W90))^2,"")</f>
        <v>0</v>
      </c>
      <c r="AF90" s="10">
        <f>IF(AD90&lt;&gt;"",(AD90*SUM($I90,$P90,$W90))^2,"")</f>
        <v>0</v>
      </c>
      <c r="AG90" s="10">
        <f>IFERROR(ABS(I90),"")</f>
        <v>0</v>
      </c>
      <c r="AH90" s="10">
        <f>IFERROR(ABS(P90),"")</f>
        <v>0</v>
      </c>
      <c r="AI90" s="10">
        <f>IFERROR(ABS(W90),"")</f>
        <v>0</v>
      </c>
    </row>
    <row r="91" spans="2:35">
      <c r="B91">
        <v>87</v>
      </c>
      <c r="C91" t="s">
        <v>151</v>
      </c>
      <c r="D91" t="s">
        <v>152</v>
      </c>
      <c r="H91">
        <f>IF('3-定量盤查'!J89&lt;&gt;"",'3-定量盤查'!J89,"")</f>
        <v>0</v>
      </c>
      <c r="I91">
        <f>IF(E91&lt;&gt;"",IF(J91&lt;&gt;"",IF('3-定量盤查'!O89&lt;&gt;"",'3-定量盤查'!O89,0),""),"")</f>
        <v>0</v>
      </c>
      <c r="M91">
        <f>ROUND(IF($E91="",IF(J91="",0,0),IF(I91="",0,($E91^2+J91^2)^0.5)),5)</f>
        <v>0</v>
      </c>
      <c r="N91">
        <f>ROUND(IF($F91="",IF(K91="",0,0),IF(K91="",0,($F91^2+K91^2)^0.5)),5)</f>
        <v>0</v>
      </c>
      <c r="O91">
        <f>IF('3-定量盤查'!P89&lt;&gt;"",'3-定量盤查'!P89,"")</f>
        <v>0</v>
      </c>
      <c r="T91">
        <f>ROUND(IF($E91="",IF(Q91="",0,0),IF(Q91="",0,($E91^2+Q91^2)^0.5)),5)</f>
        <v>0</v>
      </c>
      <c r="U91">
        <f>ROUND(IF($F91="",IF(R91="",0,0),IF(R91="",0,($F91^2+R91^2)^0.5)),5)</f>
        <v>0</v>
      </c>
      <c r="V91">
        <f>IF('3-定量盤查'!V89&lt;&gt;"",'3-定量盤查'!V89,"")</f>
        <v>0</v>
      </c>
      <c r="AA91">
        <f>ROUND(IF($E91="",IF(X91="",0,0),IF(X91="",0,($E91^2+X91^2)^0.5)),5)</f>
        <v>0</v>
      </c>
      <c r="AB91">
        <f>ROUND(IF($F91="",IF(Y91="",0,0),IF(Y91="",0,($F91^2+Y91^2)^0.5)),5)</f>
        <v>0</v>
      </c>
      <c r="AC91">
        <f>IF(SUM($I91,$P91),IF($I91&lt;&gt;"",IF($P91&lt;&gt;"",IF($W91&lt;&gt;"",(($I91*M91)^2+($P91*T91)^2+($W91*AA91)^2)^0.5/SUM($I91,$P91,$W91),(($I91*M91)^2+($P91*T91)^2)^0.5/SUM($I91,$P91)),M91),""),0)</f>
        <v>0</v>
      </c>
      <c r="AD91">
        <f>IF(SUM($I91,$P91),IF($I91&lt;&gt;"",IF($P91&lt;&gt;"",IF($W91&lt;&gt;"",(($I91*N91)^2+($P91*U91)^2+($W91*AB91)^2)^0.5/SUM($I91,$P91,$W91),(($I91*N91)^2+($P91*U91)^2)^0.5/SUM($I91,$P91)),N91),""),0)</f>
        <v>0</v>
      </c>
      <c r="AE91" s="10">
        <f>IF(AC91&lt;&gt;"",(AC91*SUM($I91,$P91,$W91))^2,"")</f>
        <v>0</v>
      </c>
      <c r="AF91" s="10">
        <f>IF(AD91&lt;&gt;"",(AD91*SUM($I91,$P91,$W91))^2,"")</f>
        <v>0</v>
      </c>
      <c r="AG91" s="10">
        <f>IFERROR(ABS(I91),"")</f>
        <v>0</v>
      </c>
      <c r="AH91" s="10">
        <f>IFERROR(ABS(P91),"")</f>
        <v>0</v>
      </c>
      <c r="AI91" s="10">
        <f>IFERROR(ABS(W91),"")</f>
        <v>0</v>
      </c>
    </row>
    <row r="92" spans="2:35">
      <c r="B92">
        <v>88</v>
      </c>
      <c r="D92" t="s">
        <v>153</v>
      </c>
      <c r="H92">
        <f>IF('3-定量盤查'!J90&lt;&gt;"",'3-定量盤查'!J90,"")</f>
        <v>0</v>
      </c>
      <c r="I92">
        <f>IF(E92&lt;&gt;"",IF(J92&lt;&gt;"",IF('3-定量盤查'!O90&lt;&gt;"",'3-定量盤查'!O90,0),""),"")</f>
        <v>0</v>
      </c>
      <c r="M92">
        <f>ROUND(IF($E92="",IF(J92="",0,0),IF(I92="",0,($E92^2+J92^2)^0.5)),5)</f>
        <v>0</v>
      </c>
      <c r="N92">
        <f>ROUND(IF($F92="",IF(K92="",0,0),IF(K92="",0,($F92^2+K92^2)^0.5)),5)</f>
        <v>0</v>
      </c>
      <c r="O92">
        <f>IF('3-定量盤查'!P90&lt;&gt;"",'3-定量盤查'!P90,"")</f>
        <v>0</v>
      </c>
      <c r="T92">
        <f>ROUND(IF($E92="",IF(Q92="",0,0),IF(Q92="",0,($E92^2+Q92^2)^0.5)),5)</f>
        <v>0</v>
      </c>
      <c r="U92">
        <f>ROUND(IF($F92="",IF(R92="",0,0),IF(R92="",0,($F92^2+R92^2)^0.5)),5)</f>
        <v>0</v>
      </c>
      <c r="V92">
        <f>IF('3-定量盤查'!V90&lt;&gt;"",'3-定量盤查'!V90,"")</f>
        <v>0</v>
      </c>
      <c r="AA92">
        <f>ROUND(IF($E92="",IF(X92="",0,0),IF(X92="",0,($E92^2+X92^2)^0.5)),5)</f>
        <v>0</v>
      </c>
      <c r="AB92">
        <f>ROUND(IF($F92="",IF(Y92="",0,0),IF(Y92="",0,($F92^2+Y92^2)^0.5)),5)</f>
        <v>0</v>
      </c>
      <c r="AC92">
        <f>IF(SUM($I92,$P92),IF($I92&lt;&gt;"",IF($P92&lt;&gt;"",IF($W92&lt;&gt;"",(($I92*M92)^2+($P92*T92)^2+($W92*AA92)^2)^0.5/SUM($I92,$P92,$W92),(($I92*M92)^2+($P92*T92)^2)^0.5/SUM($I92,$P92)),M92),""),0)</f>
        <v>0</v>
      </c>
      <c r="AD92">
        <f>IF(SUM($I92,$P92),IF($I92&lt;&gt;"",IF($P92&lt;&gt;"",IF($W92&lt;&gt;"",(($I92*N92)^2+($P92*U92)^2+($W92*AB92)^2)^0.5/SUM($I92,$P92,$W92),(($I92*N92)^2+($P92*U92)^2)^0.5/SUM($I92,$P92)),N92),""),0)</f>
        <v>0</v>
      </c>
      <c r="AE92" s="10">
        <f>IF(AC92&lt;&gt;"",(AC92*SUM($I92,$P92,$W92))^2,"")</f>
        <v>0</v>
      </c>
      <c r="AF92" s="10">
        <f>IF(AD92&lt;&gt;"",(AD92*SUM($I92,$P92,$W92))^2,"")</f>
        <v>0</v>
      </c>
      <c r="AG92" s="10">
        <f>IFERROR(ABS(I92),"")</f>
        <v>0</v>
      </c>
      <c r="AH92" s="10">
        <f>IFERROR(ABS(P92),"")</f>
        <v>0</v>
      </c>
      <c r="AI92" s="10">
        <f>IFERROR(ABS(W92),"")</f>
        <v>0</v>
      </c>
    </row>
    <row r="93" spans="2:35">
      <c r="B93">
        <v>89</v>
      </c>
      <c r="D93" t="s">
        <v>150</v>
      </c>
      <c r="H93">
        <f>IF('3-定量盤查'!J91&lt;&gt;"",'3-定量盤查'!J91,"")</f>
        <v>0</v>
      </c>
      <c r="I93">
        <f>IF(E93&lt;&gt;"",IF(J93&lt;&gt;"",IF('3-定量盤查'!O91&lt;&gt;"",'3-定量盤查'!O91,0),""),"")</f>
        <v>0</v>
      </c>
      <c r="M93">
        <f>ROUND(IF($E93="",IF(J93="",0,0),IF(I93="",0,($E93^2+J93^2)^0.5)),5)</f>
        <v>0</v>
      </c>
      <c r="N93">
        <f>ROUND(IF($F93="",IF(K93="",0,0),IF(K93="",0,($F93^2+K93^2)^0.5)),5)</f>
        <v>0</v>
      </c>
      <c r="O93">
        <f>IF('3-定量盤查'!P91&lt;&gt;"",'3-定量盤查'!P91,"")</f>
        <v>0</v>
      </c>
      <c r="T93">
        <f>ROUND(IF($E93="",IF(Q93="",0,0),IF(Q93="",0,($E93^2+Q93^2)^0.5)),5)</f>
        <v>0</v>
      </c>
      <c r="U93">
        <f>ROUND(IF($F93="",IF(R93="",0,0),IF(R93="",0,($F93^2+R93^2)^0.5)),5)</f>
        <v>0</v>
      </c>
      <c r="V93">
        <f>IF('3-定量盤查'!V91&lt;&gt;"",'3-定量盤查'!V91,"")</f>
        <v>0</v>
      </c>
      <c r="AA93">
        <f>ROUND(IF($E93="",IF(X93="",0,0),IF(X93="",0,($E93^2+X93^2)^0.5)),5)</f>
        <v>0</v>
      </c>
      <c r="AB93">
        <f>ROUND(IF($F93="",IF(Y93="",0,0),IF(Y93="",0,($F93^2+Y93^2)^0.5)),5)</f>
        <v>0</v>
      </c>
      <c r="AC93">
        <f>IF(SUM($I93,$P93),IF($I93&lt;&gt;"",IF($P93&lt;&gt;"",IF($W93&lt;&gt;"",(($I93*M93)^2+($P93*T93)^2+($W93*AA93)^2)^0.5/SUM($I93,$P93,$W93),(($I93*M93)^2+($P93*T93)^2)^0.5/SUM($I93,$P93)),M93),""),0)</f>
        <v>0</v>
      </c>
      <c r="AD93">
        <f>IF(SUM($I93,$P93),IF($I93&lt;&gt;"",IF($P93&lt;&gt;"",IF($W93&lt;&gt;"",(($I93*N93)^2+($P93*U93)^2+($W93*AB93)^2)^0.5/SUM($I93,$P93,$W93),(($I93*N93)^2+($P93*U93)^2)^0.5/SUM($I93,$P93)),N93),""),0)</f>
        <v>0</v>
      </c>
      <c r="AE93" s="10">
        <f>IF(AC93&lt;&gt;"",(AC93*SUM($I93,$P93,$W93))^2,"")</f>
        <v>0</v>
      </c>
      <c r="AF93" s="10">
        <f>IF(AD93&lt;&gt;"",(AD93*SUM($I93,$P93,$W93))^2,"")</f>
        <v>0</v>
      </c>
      <c r="AG93" s="10">
        <f>IFERROR(ABS(I93),"")</f>
        <v>0</v>
      </c>
      <c r="AH93" s="10">
        <f>IFERROR(ABS(P93),"")</f>
        <v>0</v>
      </c>
      <c r="AI93" s="10">
        <f>IFERROR(ABS(W93),"")</f>
        <v>0</v>
      </c>
    </row>
    <row r="94" spans="2:35">
      <c r="B94">
        <v>90</v>
      </c>
      <c r="D94" t="s">
        <v>154</v>
      </c>
      <c r="H94">
        <f>IF('3-定量盤查'!J92&lt;&gt;"",'3-定量盤查'!J92,"")</f>
        <v>0</v>
      </c>
      <c r="I94">
        <f>IF(E94&lt;&gt;"",IF(J94&lt;&gt;"",IF('3-定量盤查'!O92&lt;&gt;"",'3-定量盤查'!O92,0),""),"")</f>
        <v>0</v>
      </c>
      <c r="M94">
        <f>ROUND(IF($E94="",IF(J94="",0,0),IF(I94="",0,($E94^2+J94^2)^0.5)),5)</f>
        <v>0</v>
      </c>
      <c r="N94">
        <f>ROUND(IF($F94="",IF(K94="",0,0),IF(K94="",0,($F94^2+K94^2)^0.5)),5)</f>
        <v>0</v>
      </c>
      <c r="O94">
        <f>IF('3-定量盤查'!P92&lt;&gt;"",'3-定量盤查'!P92,"")</f>
        <v>0</v>
      </c>
      <c r="T94">
        <f>ROUND(IF($E94="",IF(Q94="",0,0),IF(Q94="",0,($E94^2+Q94^2)^0.5)),5)</f>
        <v>0</v>
      </c>
      <c r="U94">
        <f>ROUND(IF($F94="",IF(R94="",0,0),IF(R94="",0,($F94^2+R94^2)^0.5)),5)</f>
        <v>0</v>
      </c>
      <c r="V94">
        <f>IF('3-定量盤查'!V92&lt;&gt;"",'3-定量盤查'!V92,"")</f>
        <v>0</v>
      </c>
      <c r="AA94">
        <f>ROUND(IF($E94="",IF(X94="",0,0),IF(X94="",0,($E94^2+X94^2)^0.5)),5)</f>
        <v>0</v>
      </c>
      <c r="AB94">
        <f>ROUND(IF($F94="",IF(Y94="",0,0),IF(Y94="",0,($F94^2+Y94^2)^0.5)),5)</f>
        <v>0</v>
      </c>
      <c r="AC94">
        <f>IF(SUM($I94,$P94),IF($I94&lt;&gt;"",IF($P94&lt;&gt;"",IF($W94&lt;&gt;"",(($I94*M94)^2+($P94*T94)^2+($W94*AA94)^2)^0.5/SUM($I94,$P94,$W94),(($I94*M94)^2+($P94*T94)^2)^0.5/SUM($I94,$P94)),M94),""),0)</f>
        <v>0</v>
      </c>
      <c r="AD94">
        <f>IF(SUM($I94,$P94),IF($I94&lt;&gt;"",IF($P94&lt;&gt;"",IF($W94&lt;&gt;"",(($I94*N94)^2+($P94*U94)^2+($W94*AB94)^2)^0.5/SUM($I94,$P94,$W94),(($I94*N94)^2+($P94*U94)^2)^0.5/SUM($I94,$P94)),N94),""),0)</f>
        <v>0</v>
      </c>
      <c r="AE94" s="10">
        <f>IF(AC94&lt;&gt;"",(AC94*SUM($I94,$P94,$W94))^2,"")</f>
        <v>0</v>
      </c>
      <c r="AF94" s="10">
        <f>IF(AD94&lt;&gt;"",(AD94*SUM($I94,$P94,$W94))^2,"")</f>
        <v>0</v>
      </c>
      <c r="AG94" s="10">
        <f>IFERROR(ABS(I94),"")</f>
        <v>0</v>
      </c>
      <c r="AH94" s="10">
        <f>IFERROR(ABS(P94),"")</f>
        <v>0</v>
      </c>
      <c r="AI94" s="10">
        <f>IFERROR(ABS(W94),"")</f>
        <v>0</v>
      </c>
    </row>
    <row r="95" spans="2:35">
      <c r="B95">
        <v>91</v>
      </c>
      <c r="D95" t="s">
        <v>153</v>
      </c>
      <c r="H95">
        <f>IF('3-定量盤查'!J93&lt;&gt;"",'3-定量盤查'!J93,"")</f>
        <v>0</v>
      </c>
      <c r="I95">
        <f>IF(E95&lt;&gt;"",IF(J95&lt;&gt;"",IF('3-定量盤查'!O93&lt;&gt;"",'3-定量盤查'!O93,0),""),"")</f>
        <v>0</v>
      </c>
      <c r="M95">
        <f>ROUND(IF($E95="",IF(J95="",0,0),IF(I95="",0,($E95^2+J95^2)^0.5)),5)</f>
        <v>0</v>
      </c>
      <c r="N95">
        <f>ROUND(IF($F95="",IF(K95="",0,0),IF(K95="",0,($F95^2+K95^2)^0.5)),5)</f>
        <v>0</v>
      </c>
      <c r="O95">
        <f>IF('3-定量盤查'!P93&lt;&gt;"",'3-定量盤查'!P93,"")</f>
        <v>0</v>
      </c>
      <c r="T95">
        <f>ROUND(IF($E95="",IF(Q95="",0,0),IF(Q95="",0,($E95^2+Q95^2)^0.5)),5)</f>
        <v>0</v>
      </c>
      <c r="U95">
        <f>ROUND(IF($F95="",IF(R95="",0,0),IF(R95="",0,($F95^2+R95^2)^0.5)),5)</f>
        <v>0</v>
      </c>
      <c r="V95">
        <f>IF('3-定量盤查'!V93&lt;&gt;"",'3-定量盤查'!V93,"")</f>
        <v>0</v>
      </c>
      <c r="AA95">
        <f>ROUND(IF($E95="",IF(X95="",0,0),IF(X95="",0,($E95^2+X95^2)^0.5)),5)</f>
        <v>0</v>
      </c>
      <c r="AB95">
        <f>ROUND(IF($F95="",IF(Y95="",0,0),IF(Y95="",0,($F95^2+Y95^2)^0.5)),5)</f>
        <v>0</v>
      </c>
      <c r="AC95">
        <f>IF(SUM($I95,$P95),IF($I95&lt;&gt;"",IF($P95&lt;&gt;"",IF($W95&lt;&gt;"",(($I95*M95)^2+($P95*T95)^2+($W95*AA95)^2)^0.5/SUM($I95,$P95,$W95),(($I95*M95)^2+($P95*T95)^2)^0.5/SUM($I95,$P95)),M95),""),0)</f>
        <v>0</v>
      </c>
      <c r="AD95">
        <f>IF(SUM($I95,$P95),IF($I95&lt;&gt;"",IF($P95&lt;&gt;"",IF($W95&lt;&gt;"",(($I95*N95)^2+($P95*U95)^2+($W95*AB95)^2)^0.5/SUM($I95,$P95,$W95),(($I95*N95)^2+($P95*U95)^2)^0.5/SUM($I95,$P95)),N95),""),0)</f>
        <v>0</v>
      </c>
      <c r="AE95" s="10">
        <f>IF(AC95&lt;&gt;"",(AC95*SUM($I95,$P95,$W95))^2,"")</f>
        <v>0</v>
      </c>
      <c r="AF95" s="10">
        <f>IF(AD95&lt;&gt;"",(AD95*SUM($I95,$P95,$W95))^2,"")</f>
        <v>0</v>
      </c>
      <c r="AG95" s="10">
        <f>IFERROR(ABS(I95),"")</f>
        <v>0</v>
      </c>
      <c r="AH95" s="10">
        <f>IFERROR(ABS(P95),"")</f>
        <v>0</v>
      </c>
      <c r="AI95" s="10">
        <f>IFERROR(ABS(W95),"")</f>
        <v>0</v>
      </c>
    </row>
    <row r="96" spans="2:35">
      <c r="B96">
        <v>92</v>
      </c>
      <c r="D96" t="s">
        <v>153</v>
      </c>
      <c r="H96">
        <f>IF('3-定量盤查'!J94&lt;&gt;"",'3-定量盤查'!J94,"")</f>
        <v>0</v>
      </c>
      <c r="I96">
        <f>IF(E96&lt;&gt;"",IF(J96&lt;&gt;"",IF('3-定量盤查'!O94&lt;&gt;"",'3-定量盤查'!O94,0),""),"")</f>
        <v>0</v>
      </c>
      <c r="M96">
        <f>ROUND(IF($E96="",IF(J96="",0,0),IF(I96="",0,($E96^2+J96^2)^0.5)),5)</f>
        <v>0</v>
      </c>
      <c r="N96">
        <f>ROUND(IF($F96="",IF(K96="",0,0),IF(K96="",0,($F96^2+K96^2)^0.5)),5)</f>
        <v>0</v>
      </c>
      <c r="O96">
        <f>IF('3-定量盤查'!P94&lt;&gt;"",'3-定量盤查'!P94,"")</f>
        <v>0</v>
      </c>
      <c r="T96">
        <f>ROUND(IF($E96="",IF(Q96="",0,0),IF(Q96="",0,($E96^2+Q96^2)^0.5)),5)</f>
        <v>0</v>
      </c>
      <c r="U96">
        <f>ROUND(IF($F96="",IF(R96="",0,0),IF(R96="",0,($F96^2+R96^2)^0.5)),5)</f>
        <v>0</v>
      </c>
      <c r="V96">
        <f>IF('3-定量盤查'!V94&lt;&gt;"",'3-定量盤查'!V94,"")</f>
        <v>0</v>
      </c>
      <c r="AA96">
        <f>ROUND(IF($E96="",IF(X96="",0,0),IF(X96="",0,($E96^2+X96^2)^0.5)),5)</f>
        <v>0</v>
      </c>
      <c r="AB96">
        <f>ROUND(IF($F96="",IF(Y96="",0,0),IF(Y96="",0,($F96^2+Y96^2)^0.5)),5)</f>
        <v>0</v>
      </c>
      <c r="AC96">
        <f>IF(SUM($I96,$P96),IF($I96&lt;&gt;"",IF($P96&lt;&gt;"",IF($W96&lt;&gt;"",(($I96*M96)^2+($P96*T96)^2+($W96*AA96)^2)^0.5/SUM($I96,$P96,$W96),(($I96*M96)^2+($P96*T96)^2)^0.5/SUM($I96,$P96)),M96),""),0)</f>
        <v>0</v>
      </c>
      <c r="AD96">
        <f>IF(SUM($I96,$P96),IF($I96&lt;&gt;"",IF($P96&lt;&gt;"",IF($W96&lt;&gt;"",(($I96*N96)^2+($P96*U96)^2+($W96*AB96)^2)^0.5/SUM($I96,$P96,$W96),(($I96*N96)^2+($P96*U96)^2)^0.5/SUM($I96,$P96)),N96),""),0)</f>
        <v>0</v>
      </c>
      <c r="AE96" s="10">
        <f>IF(AC96&lt;&gt;"",(AC96*SUM($I96,$P96,$W96))^2,"")</f>
        <v>0</v>
      </c>
      <c r="AF96" s="10">
        <f>IF(AD96&lt;&gt;"",(AD96*SUM($I96,$P96,$W96))^2,"")</f>
        <v>0</v>
      </c>
      <c r="AG96" s="10">
        <f>IFERROR(ABS(I96),"")</f>
        <v>0</v>
      </c>
      <c r="AH96" s="10">
        <f>IFERROR(ABS(P96),"")</f>
        <v>0</v>
      </c>
      <c r="AI96" s="10">
        <f>IFERROR(ABS(W96),"")</f>
        <v>0</v>
      </c>
    </row>
    <row r="97" spans="2:35">
      <c r="B97">
        <v>93</v>
      </c>
      <c r="D97" t="s">
        <v>153</v>
      </c>
      <c r="H97">
        <f>IF('3-定量盤查'!J95&lt;&gt;"",'3-定量盤查'!J95,"")</f>
        <v>0</v>
      </c>
      <c r="I97">
        <f>IF(E97&lt;&gt;"",IF(J97&lt;&gt;"",IF('3-定量盤查'!O95&lt;&gt;"",'3-定量盤查'!O95,0),""),"")</f>
        <v>0</v>
      </c>
      <c r="M97">
        <f>ROUND(IF($E97="",IF(J97="",0,0),IF(I97="",0,($E97^2+J97^2)^0.5)),5)</f>
        <v>0</v>
      </c>
      <c r="N97">
        <f>ROUND(IF($F97="",IF(K97="",0,0),IF(K97="",0,($F97^2+K97^2)^0.5)),5)</f>
        <v>0</v>
      </c>
      <c r="O97">
        <f>IF('3-定量盤查'!P95&lt;&gt;"",'3-定量盤查'!P95,"")</f>
        <v>0</v>
      </c>
      <c r="T97">
        <f>ROUND(IF($E97="",IF(Q97="",0,0),IF(Q97="",0,($E97^2+Q97^2)^0.5)),5)</f>
        <v>0</v>
      </c>
      <c r="U97">
        <f>ROUND(IF($F97="",IF(R97="",0,0),IF(R97="",0,($F97^2+R97^2)^0.5)),5)</f>
        <v>0</v>
      </c>
      <c r="V97">
        <f>IF('3-定量盤查'!V95&lt;&gt;"",'3-定量盤查'!V95,"")</f>
        <v>0</v>
      </c>
      <c r="AA97">
        <f>ROUND(IF($E97="",IF(X97="",0,0),IF(X97="",0,($E97^2+X97^2)^0.5)),5)</f>
        <v>0</v>
      </c>
      <c r="AB97">
        <f>ROUND(IF($F97="",IF(Y97="",0,0),IF(Y97="",0,($F97^2+Y97^2)^0.5)),5)</f>
        <v>0</v>
      </c>
      <c r="AC97">
        <f>IF(SUM($I97,$P97),IF($I97&lt;&gt;"",IF($P97&lt;&gt;"",IF($W97&lt;&gt;"",(($I97*M97)^2+($P97*T97)^2+($W97*AA97)^2)^0.5/SUM($I97,$P97,$W97),(($I97*M97)^2+($P97*T97)^2)^0.5/SUM($I97,$P97)),M97),""),0)</f>
        <v>0</v>
      </c>
      <c r="AD97">
        <f>IF(SUM($I97,$P97),IF($I97&lt;&gt;"",IF($P97&lt;&gt;"",IF($W97&lt;&gt;"",(($I97*N97)^2+($P97*U97)^2+($W97*AB97)^2)^0.5/SUM($I97,$P97,$W97),(($I97*N97)^2+($P97*U97)^2)^0.5/SUM($I97,$P97)),N97),""),0)</f>
        <v>0</v>
      </c>
      <c r="AE97" s="10">
        <f>IF(AC97&lt;&gt;"",(AC97*SUM($I97,$P97,$W97))^2,"")</f>
        <v>0</v>
      </c>
      <c r="AF97" s="10">
        <f>IF(AD97&lt;&gt;"",(AD97*SUM($I97,$P97,$W97))^2,"")</f>
        <v>0</v>
      </c>
      <c r="AG97" s="10">
        <f>IFERROR(ABS(I97),"")</f>
        <v>0</v>
      </c>
      <c r="AH97" s="10">
        <f>IFERROR(ABS(P97),"")</f>
        <v>0</v>
      </c>
      <c r="AI97" s="10">
        <f>IFERROR(ABS(W97),"")</f>
        <v>0</v>
      </c>
    </row>
    <row r="98" spans="2:35">
      <c r="B98">
        <v>94</v>
      </c>
      <c r="C98" t="s">
        <v>91</v>
      </c>
      <c r="H98">
        <f>IF('3-定量盤查'!J96&lt;&gt;"",'3-定量盤查'!J96,"")</f>
        <v>0</v>
      </c>
      <c r="I98">
        <f>IF(E98&lt;&gt;"",IF(J98&lt;&gt;"",IF('3-定量盤查'!O96&lt;&gt;"",'3-定量盤查'!O96,0),""),"")</f>
        <v>0</v>
      </c>
      <c r="M98">
        <f>ROUND(IF($E98="",IF(J98="",0,0),IF(I98="",0,($E98^2+J98^2)^0.5)),5)</f>
        <v>0</v>
      </c>
      <c r="N98">
        <f>ROUND(IF($F98="",IF(K98="",0,0),IF(K98="",0,($F98^2+K98^2)^0.5)),5)</f>
        <v>0</v>
      </c>
      <c r="O98">
        <f>IF('3-定量盤查'!P96&lt;&gt;"",'3-定量盤查'!P96,"")</f>
        <v>0</v>
      </c>
      <c r="T98">
        <f>ROUND(IF($E98="",IF(Q98="",0,0),IF(Q98="",0,($E98^2+Q98^2)^0.5)),5)</f>
        <v>0</v>
      </c>
      <c r="U98">
        <f>ROUND(IF($F98="",IF(R98="",0,0),IF(R98="",0,($F98^2+R98^2)^0.5)),5)</f>
        <v>0</v>
      </c>
      <c r="V98">
        <f>IF('3-定量盤查'!V96&lt;&gt;"",'3-定量盤查'!V96,"")</f>
        <v>0</v>
      </c>
      <c r="AA98">
        <f>ROUND(IF($E98="",IF(X98="",0,0),IF(X98="",0,($E98^2+X98^2)^0.5)),5)</f>
        <v>0</v>
      </c>
      <c r="AB98">
        <f>ROUND(IF($F98="",IF(Y98="",0,0),IF(Y98="",0,($F98^2+Y98^2)^0.5)),5)</f>
        <v>0</v>
      </c>
      <c r="AC98">
        <f>IF(SUM($I98,$P98),IF($I98&lt;&gt;"",IF($P98&lt;&gt;"",IF($W98&lt;&gt;"",(($I98*M98)^2+($P98*T98)^2+($W98*AA98)^2)^0.5/SUM($I98,$P98,$W98),(($I98*M98)^2+($P98*T98)^2)^0.5/SUM($I98,$P98)),M98),""),0)</f>
        <v>0</v>
      </c>
      <c r="AD98">
        <f>IF(SUM($I98,$P98),IF($I98&lt;&gt;"",IF($P98&lt;&gt;"",IF($W98&lt;&gt;"",(($I98*N98)^2+($P98*U98)^2+($W98*AB98)^2)^0.5/SUM($I98,$P98,$W98),(($I98*N98)^2+($P98*U98)^2)^0.5/SUM($I98,$P98)),N98),""),0)</f>
        <v>0</v>
      </c>
      <c r="AE98" s="10">
        <f>IF(AC98&lt;&gt;"",(AC98*SUM($I98,$P98,$W98))^2,"")</f>
        <v>0</v>
      </c>
      <c r="AF98" s="10">
        <f>IF(AD98&lt;&gt;"",(AD98*SUM($I98,$P98,$W98))^2,"")</f>
        <v>0</v>
      </c>
      <c r="AG98" s="10">
        <f>IFERROR(ABS(I98),"")</f>
        <v>0</v>
      </c>
      <c r="AH98" s="10">
        <f>IFERROR(ABS(P98),"")</f>
        <v>0</v>
      </c>
      <c r="AI98" s="10">
        <f>IFERROR(ABS(W98),"")</f>
        <v>0</v>
      </c>
    </row>
    <row r="99" spans="2:35">
      <c r="B99">
        <v>95</v>
      </c>
      <c r="C99" t="s">
        <v>91</v>
      </c>
      <c r="H99">
        <f>IF('3-定量盤查'!J97&lt;&gt;"",'3-定量盤查'!J97,"")</f>
        <v>0</v>
      </c>
      <c r="I99">
        <f>IF(E99&lt;&gt;"",IF(J99&lt;&gt;"",IF('3-定量盤查'!O97&lt;&gt;"",'3-定量盤查'!O97,0),""),"")</f>
        <v>0</v>
      </c>
      <c r="M99">
        <f>ROUND(IF($E99="",IF(J99="",0,0),IF(I99="",0,($E99^2+J99^2)^0.5)),5)</f>
        <v>0</v>
      </c>
      <c r="N99">
        <f>ROUND(IF($F99="",IF(K99="",0,0),IF(K99="",0,($F99^2+K99^2)^0.5)),5)</f>
        <v>0</v>
      </c>
      <c r="O99">
        <f>IF('3-定量盤查'!P97&lt;&gt;"",'3-定量盤查'!P97,"")</f>
        <v>0</v>
      </c>
      <c r="T99">
        <f>ROUND(IF($E99="",IF(Q99="",0,0),IF(Q99="",0,($E99^2+Q99^2)^0.5)),5)</f>
        <v>0</v>
      </c>
      <c r="U99">
        <f>ROUND(IF($F99="",IF(R99="",0,0),IF(R99="",0,($F99^2+R99^2)^0.5)),5)</f>
        <v>0</v>
      </c>
      <c r="V99">
        <f>IF('3-定量盤查'!V97&lt;&gt;"",'3-定量盤查'!V97,"")</f>
        <v>0</v>
      </c>
      <c r="AA99">
        <f>ROUND(IF($E99="",IF(X99="",0,0),IF(X99="",0,($E99^2+X99^2)^0.5)),5)</f>
        <v>0</v>
      </c>
      <c r="AB99">
        <f>ROUND(IF($F99="",IF(Y99="",0,0),IF(Y99="",0,($F99^2+Y99^2)^0.5)),5)</f>
        <v>0</v>
      </c>
      <c r="AC99">
        <f>IF(SUM($I99,$P99),IF($I99&lt;&gt;"",IF($P99&lt;&gt;"",IF($W99&lt;&gt;"",(($I99*M99)^2+($P99*T99)^2+($W99*AA99)^2)^0.5/SUM($I99,$P99,$W99),(($I99*M99)^2+($P99*T99)^2)^0.5/SUM($I99,$P99)),M99),""),0)</f>
        <v>0</v>
      </c>
      <c r="AD99">
        <f>IF(SUM($I99,$P99),IF($I99&lt;&gt;"",IF($P99&lt;&gt;"",IF($W99&lt;&gt;"",(($I99*N99)^2+($P99*U99)^2+($W99*AB99)^2)^0.5/SUM($I99,$P99,$W99),(($I99*N99)^2+($P99*U99)^2)^0.5/SUM($I99,$P99)),N99),""),0)</f>
        <v>0</v>
      </c>
      <c r="AE99" s="10">
        <f>IF(AC99&lt;&gt;"",(AC99*SUM($I99,$P99,$W99))^2,"")</f>
        <v>0</v>
      </c>
      <c r="AF99" s="10">
        <f>IF(AD99&lt;&gt;"",(AD99*SUM($I99,$P99,$W99))^2,"")</f>
        <v>0</v>
      </c>
      <c r="AG99" s="10">
        <f>IFERROR(ABS(I99),"")</f>
        <v>0</v>
      </c>
      <c r="AH99" s="10">
        <f>IFERROR(ABS(P99),"")</f>
        <v>0</v>
      </c>
      <c r="AI99" s="10">
        <f>IFERROR(ABS(W99),"")</f>
        <v>0</v>
      </c>
    </row>
    <row r="100" spans="2:35">
      <c r="B100">
        <v>96</v>
      </c>
      <c r="C100" t="s">
        <v>155</v>
      </c>
      <c r="H100">
        <f>IF('3-定量盤查'!J98&lt;&gt;"",'3-定量盤查'!J98,"")</f>
        <v>0</v>
      </c>
      <c r="I100">
        <f>IF(E100&lt;&gt;"",IF(J100&lt;&gt;"",IF('3-定量盤查'!O98&lt;&gt;"",'3-定量盤查'!O98,0),""),"")</f>
        <v>0</v>
      </c>
      <c r="M100">
        <f>ROUND(IF($E100="",IF(J100="",0,0),IF(I100="",0,($E100^2+J100^2)^0.5)),5)</f>
        <v>0</v>
      </c>
      <c r="N100">
        <f>ROUND(IF($F100="",IF(K100="",0,0),IF(K100="",0,($F100^2+K100^2)^0.5)),5)</f>
        <v>0</v>
      </c>
      <c r="O100">
        <f>IF('3-定量盤查'!P98&lt;&gt;"",'3-定量盤查'!P98,"")</f>
        <v>0</v>
      </c>
      <c r="T100">
        <f>ROUND(IF($E100="",IF(Q100="",0,0),IF(Q100="",0,($E100^2+Q100^2)^0.5)),5)</f>
        <v>0</v>
      </c>
      <c r="U100">
        <f>ROUND(IF($F100="",IF(R100="",0,0),IF(R100="",0,($F100^2+R100^2)^0.5)),5)</f>
        <v>0</v>
      </c>
      <c r="V100">
        <f>IF('3-定量盤查'!V98&lt;&gt;"",'3-定量盤查'!V98,"")</f>
        <v>0</v>
      </c>
      <c r="AA100">
        <f>ROUND(IF($E100="",IF(X100="",0,0),IF(X100="",0,($E100^2+X100^2)^0.5)),5)</f>
        <v>0</v>
      </c>
      <c r="AB100">
        <f>ROUND(IF($F100="",IF(Y100="",0,0),IF(Y100="",0,($F100^2+Y100^2)^0.5)),5)</f>
        <v>0</v>
      </c>
      <c r="AC100">
        <f>IF(SUM($I100,$P100),IF($I100&lt;&gt;"",IF($P100&lt;&gt;"",IF($W100&lt;&gt;"",(($I100*M100)^2+($P100*T100)^2+($W100*AA100)^2)^0.5/SUM($I100,$P100,$W100),(($I100*M100)^2+($P100*T100)^2)^0.5/SUM($I100,$P100)),M100),""),0)</f>
        <v>0</v>
      </c>
      <c r="AD100">
        <f>IF(SUM($I100,$P100),IF($I100&lt;&gt;"",IF($P100&lt;&gt;"",IF($W100&lt;&gt;"",(($I100*N100)^2+($P100*U100)^2+($W100*AB100)^2)^0.5/SUM($I100,$P100,$W100),(($I100*N100)^2+($P100*U100)^2)^0.5/SUM($I100,$P100)),N100),""),0)</f>
        <v>0</v>
      </c>
      <c r="AE100" s="10">
        <f>IF(AC100&lt;&gt;"",(AC100*SUM($I100,$P100,$W100))^2,"")</f>
        <v>0</v>
      </c>
      <c r="AF100" s="10">
        <f>IF(AD100&lt;&gt;"",(AD100*SUM($I100,$P100,$W100))^2,"")</f>
        <v>0</v>
      </c>
      <c r="AG100" s="10">
        <f>IFERROR(ABS(I100),"")</f>
        <v>0</v>
      </c>
      <c r="AH100" s="10">
        <f>IFERROR(ABS(P100),"")</f>
        <v>0</v>
      </c>
      <c r="AI100" s="10">
        <f>IFERROR(ABS(W100),"")</f>
        <v>0</v>
      </c>
    </row>
    <row r="101" spans="2:35">
      <c r="B101">
        <v>97</v>
      </c>
      <c r="C101" t="s">
        <v>156</v>
      </c>
      <c r="D101" t="s">
        <v>153</v>
      </c>
      <c r="H101">
        <f>IF('3-定量盤查'!J99&lt;&gt;"",'3-定量盤查'!J99,"")</f>
        <v>0</v>
      </c>
      <c r="I101">
        <f>IF(E101&lt;&gt;"",IF(J101&lt;&gt;"",IF('3-定量盤查'!O99&lt;&gt;"",'3-定量盤查'!O99,0),""),"")</f>
        <v>0</v>
      </c>
      <c r="M101">
        <f>ROUND(IF($E101="",IF(J101="",0,0),IF(I101="",0,($E101^2+J101^2)^0.5)),5)</f>
        <v>0</v>
      </c>
      <c r="N101">
        <f>ROUND(IF($F101="",IF(K101="",0,0),IF(K101="",0,($F101^2+K101^2)^0.5)),5)</f>
        <v>0</v>
      </c>
      <c r="O101">
        <f>IF('3-定量盤查'!P99&lt;&gt;"",'3-定量盤查'!P99,"")</f>
        <v>0</v>
      </c>
      <c r="T101">
        <f>ROUND(IF($E101="",IF(Q101="",0,0),IF(Q101="",0,($E101^2+Q101^2)^0.5)),5)</f>
        <v>0</v>
      </c>
      <c r="U101">
        <f>ROUND(IF($F101="",IF(R101="",0,0),IF(R101="",0,($F101^2+R101^2)^0.5)),5)</f>
        <v>0</v>
      </c>
      <c r="V101">
        <f>IF('3-定量盤查'!V99&lt;&gt;"",'3-定量盤查'!V99,"")</f>
        <v>0</v>
      </c>
      <c r="AA101">
        <f>ROUND(IF($E101="",IF(X101="",0,0),IF(X101="",0,($E101^2+X101^2)^0.5)),5)</f>
        <v>0</v>
      </c>
      <c r="AB101">
        <f>ROUND(IF($F101="",IF(Y101="",0,0),IF(Y101="",0,($F101^2+Y101^2)^0.5)),5)</f>
        <v>0</v>
      </c>
      <c r="AC101">
        <f>IF(SUM($I101,$P101),IF($I101&lt;&gt;"",IF($P101&lt;&gt;"",IF($W101&lt;&gt;"",(($I101*M101)^2+($P101*T101)^2+($W101*AA101)^2)^0.5/SUM($I101,$P101,$W101),(($I101*M101)^2+($P101*T101)^2)^0.5/SUM($I101,$P101)),M101),""),0)</f>
        <v>0</v>
      </c>
      <c r="AD101">
        <f>IF(SUM($I101,$P101),IF($I101&lt;&gt;"",IF($P101&lt;&gt;"",IF($W101&lt;&gt;"",(($I101*N101)^2+($P101*U101)^2+($W101*AB101)^2)^0.5/SUM($I101,$P101,$W101),(($I101*N101)^2+($P101*U101)^2)^0.5/SUM($I101,$P101)),N101),""),0)</f>
        <v>0</v>
      </c>
      <c r="AE101" s="10">
        <f>IF(AC101&lt;&gt;"",(AC101*SUM($I101,$P101,$W101))^2,"")</f>
        <v>0</v>
      </c>
      <c r="AF101" s="10">
        <f>IF(AD101&lt;&gt;"",(AD101*SUM($I101,$P101,$W101))^2,"")</f>
        <v>0</v>
      </c>
      <c r="AG101" s="10">
        <f>IFERROR(ABS(I101),"")</f>
        <v>0</v>
      </c>
      <c r="AH101" s="10">
        <f>IFERROR(ABS(P101),"")</f>
        <v>0</v>
      </c>
      <c r="AI101" s="10">
        <f>IFERROR(ABS(W101),"")</f>
        <v>0</v>
      </c>
    </row>
    <row r="102" spans="2:35">
      <c r="B102">
        <v>98</v>
      </c>
      <c r="C102" t="s">
        <v>157</v>
      </c>
      <c r="D102" t="s">
        <v>158</v>
      </c>
      <c r="H102">
        <f>IF('3-定量盤查'!J100&lt;&gt;"",'3-定量盤查'!J100,"")</f>
        <v>0</v>
      </c>
      <c r="I102">
        <f>IF(E102&lt;&gt;"",IF(J102&lt;&gt;"",IF('3-定量盤查'!O100&lt;&gt;"",'3-定量盤查'!O100,0),""),"")</f>
        <v>0</v>
      </c>
      <c r="M102">
        <f>ROUND(IF($E102="",IF(J102="",0,0),IF(I102="",0,($E102^2+J102^2)^0.5)),5)</f>
        <v>0</v>
      </c>
      <c r="N102">
        <f>ROUND(IF($F102="",IF(K102="",0,0),IF(K102="",0,($F102^2+K102^2)^0.5)),5)</f>
        <v>0</v>
      </c>
      <c r="O102">
        <f>IF('3-定量盤查'!P100&lt;&gt;"",'3-定量盤查'!P100,"")</f>
        <v>0</v>
      </c>
      <c r="T102">
        <f>ROUND(IF($E102="",IF(Q102="",0,0),IF(Q102="",0,($E102^2+Q102^2)^0.5)),5)</f>
        <v>0</v>
      </c>
      <c r="U102">
        <f>ROUND(IF($F102="",IF(R102="",0,0),IF(R102="",0,($F102^2+R102^2)^0.5)),5)</f>
        <v>0</v>
      </c>
      <c r="V102">
        <f>IF('3-定量盤查'!V100&lt;&gt;"",'3-定量盤查'!V100,"")</f>
        <v>0</v>
      </c>
      <c r="AA102">
        <f>ROUND(IF($E102="",IF(X102="",0,0),IF(X102="",0,($E102^2+X102^2)^0.5)),5)</f>
        <v>0</v>
      </c>
      <c r="AB102">
        <f>ROUND(IF($F102="",IF(Y102="",0,0),IF(Y102="",0,($F102^2+Y102^2)^0.5)),5)</f>
        <v>0</v>
      </c>
      <c r="AC102">
        <f>IF(SUM($I102,$P102),IF($I102&lt;&gt;"",IF($P102&lt;&gt;"",IF($W102&lt;&gt;"",(($I102*M102)^2+($P102*T102)^2+($W102*AA102)^2)^0.5/SUM($I102,$P102,$W102),(($I102*M102)^2+($P102*T102)^2)^0.5/SUM($I102,$P102)),M102),""),0)</f>
        <v>0</v>
      </c>
      <c r="AD102">
        <f>IF(SUM($I102,$P102),IF($I102&lt;&gt;"",IF($P102&lt;&gt;"",IF($W102&lt;&gt;"",(($I102*N102)^2+($P102*U102)^2+($W102*AB102)^2)^0.5/SUM($I102,$P102,$W102),(($I102*N102)^2+($P102*U102)^2)^0.5/SUM($I102,$P102)),N102),""),0)</f>
        <v>0</v>
      </c>
      <c r="AE102" s="10">
        <f>IF(AC102&lt;&gt;"",(AC102*SUM($I102,$P102,$W102))^2,"")</f>
        <v>0</v>
      </c>
      <c r="AF102" s="10">
        <f>IF(AD102&lt;&gt;"",(AD102*SUM($I102,$P102,$W102))^2,"")</f>
        <v>0</v>
      </c>
      <c r="AG102" s="10">
        <f>IFERROR(ABS(I102),"")</f>
        <v>0</v>
      </c>
      <c r="AH102" s="10">
        <f>IFERROR(ABS(P102),"")</f>
        <v>0</v>
      </c>
      <c r="AI102" s="10">
        <f>IFERROR(ABS(W102),"")</f>
        <v>0</v>
      </c>
    </row>
    <row r="103" spans="2:35">
      <c r="B103">
        <v>99</v>
      </c>
      <c r="C103" t="s">
        <v>160</v>
      </c>
      <c r="D103" t="s">
        <v>68</v>
      </c>
      <c r="H103">
        <f>IF('3-定量盤查'!J101&lt;&gt;"",'3-定量盤查'!J101,"")</f>
        <v>0</v>
      </c>
      <c r="I103">
        <f>IF(E103&lt;&gt;"",IF(J103&lt;&gt;"",IF('3-定量盤查'!O101&lt;&gt;"",'3-定量盤查'!O101,0),""),"")</f>
        <v>0</v>
      </c>
      <c r="M103">
        <f>ROUND(IF($E103="",IF(J103="",0,0),IF(I103="",0,($E103^2+J103^2)^0.5)),5)</f>
        <v>0</v>
      </c>
      <c r="N103">
        <f>ROUND(IF($F103="",IF(K103="",0,0),IF(K103="",0,($F103^2+K103^2)^0.5)),5)</f>
        <v>0</v>
      </c>
      <c r="O103">
        <f>IF('3-定量盤查'!P101&lt;&gt;"",'3-定量盤查'!P101,"")</f>
        <v>0</v>
      </c>
      <c r="T103">
        <f>ROUND(IF($E103="",IF(Q103="",0,0),IF(Q103="",0,($E103^2+Q103^2)^0.5)),5)</f>
        <v>0</v>
      </c>
      <c r="U103">
        <f>ROUND(IF($F103="",IF(R103="",0,0),IF(R103="",0,($F103^2+R103^2)^0.5)),5)</f>
        <v>0</v>
      </c>
      <c r="V103">
        <f>IF('3-定量盤查'!V101&lt;&gt;"",'3-定量盤查'!V101,"")</f>
        <v>0</v>
      </c>
      <c r="AA103">
        <f>ROUND(IF($E103="",IF(X103="",0,0),IF(X103="",0,($E103^2+X103^2)^0.5)),5)</f>
        <v>0</v>
      </c>
      <c r="AB103">
        <f>ROUND(IF($F103="",IF(Y103="",0,0),IF(Y103="",0,($F103^2+Y103^2)^0.5)),5)</f>
        <v>0</v>
      </c>
      <c r="AC103">
        <f>IF(SUM($I103,$P103),IF($I103&lt;&gt;"",IF($P103&lt;&gt;"",IF($W103&lt;&gt;"",(($I103*M103)^2+($P103*T103)^2+($W103*AA103)^2)^0.5/SUM($I103,$P103,$W103),(($I103*M103)^2+($P103*T103)^2)^0.5/SUM($I103,$P103)),M103),""),0)</f>
        <v>0</v>
      </c>
      <c r="AD103">
        <f>IF(SUM($I103,$P103),IF($I103&lt;&gt;"",IF($P103&lt;&gt;"",IF($W103&lt;&gt;"",(($I103*N103)^2+($P103*U103)^2+($W103*AB103)^2)^0.5/SUM($I103,$P103,$W103),(($I103*N103)^2+($P103*U103)^2)^0.5/SUM($I103,$P103)),N103),""),0)</f>
        <v>0</v>
      </c>
      <c r="AE103" s="10">
        <f>IF(AC103&lt;&gt;"",(AC103*SUM($I103,$P103,$W103))^2,"")</f>
        <v>0</v>
      </c>
      <c r="AF103" s="10">
        <f>IF(AD103&lt;&gt;"",(AD103*SUM($I103,$P103,$W103))^2,"")</f>
        <v>0</v>
      </c>
      <c r="AG103" s="10">
        <f>IFERROR(ABS(I103),"")</f>
        <v>0</v>
      </c>
      <c r="AH103" s="10">
        <f>IFERROR(ABS(P103),"")</f>
        <v>0</v>
      </c>
      <c r="AI103" s="10">
        <f>IFERROR(ABS(W103),"")</f>
        <v>0</v>
      </c>
    </row>
    <row r="104" spans="2:35">
      <c r="B104">
        <v>100</v>
      </c>
      <c r="C104" t="s">
        <v>161</v>
      </c>
      <c r="D104" t="s">
        <v>162</v>
      </c>
      <c r="H104">
        <f>IF('3-定量盤查'!J102&lt;&gt;"",'3-定量盤查'!J102,"")</f>
        <v>0</v>
      </c>
      <c r="I104">
        <f>IF(E104&lt;&gt;"",IF(J104&lt;&gt;"",IF('3-定量盤查'!O102&lt;&gt;"",'3-定量盤查'!O102,0),""),"")</f>
        <v>0</v>
      </c>
      <c r="M104">
        <f>ROUND(IF($E104="",IF(J104="",0,0),IF(I104="",0,($E104^2+J104^2)^0.5)),5)</f>
        <v>0</v>
      </c>
      <c r="N104">
        <f>ROUND(IF($F104="",IF(K104="",0,0),IF(K104="",0,($F104^2+K104^2)^0.5)),5)</f>
        <v>0</v>
      </c>
      <c r="O104">
        <f>IF('3-定量盤查'!P102&lt;&gt;"",'3-定量盤查'!P102,"")</f>
        <v>0</v>
      </c>
      <c r="T104">
        <f>ROUND(IF($E104="",IF(Q104="",0,0),IF(Q104="",0,($E104^2+Q104^2)^0.5)),5)</f>
        <v>0</v>
      </c>
      <c r="U104">
        <f>ROUND(IF($F104="",IF(R104="",0,0),IF(R104="",0,($F104^2+R104^2)^0.5)),5)</f>
        <v>0</v>
      </c>
      <c r="V104">
        <f>IF('3-定量盤查'!V102&lt;&gt;"",'3-定量盤查'!V102,"")</f>
        <v>0</v>
      </c>
      <c r="AA104">
        <f>ROUND(IF($E104="",IF(X104="",0,0),IF(X104="",0,($E104^2+X104^2)^0.5)),5)</f>
        <v>0</v>
      </c>
      <c r="AB104">
        <f>ROUND(IF($F104="",IF(Y104="",0,0),IF(Y104="",0,($F104^2+Y104^2)^0.5)),5)</f>
        <v>0</v>
      </c>
      <c r="AC104">
        <f>IF(SUM($I104,$P104),IF($I104&lt;&gt;"",IF($P104&lt;&gt;"",IF($W104&lt;&gt;"",(($I104*M104)^2+($P104*T104)^2+($W104*AA104)^2)^0.5/SUM($I104,$P104,$W104),(($I104*M104)^2+($P104*T104)^2)^0.5/SUM($I104,$P104)),M104),""),0)</f>
        <v>0</v>
      </c>
      <c r="AD104">
        <f>IF(SUM($I104,$P104),IF($I104&lt;&gt;"",IF($P104&lt;&gt;"",IF($W104&lt;&gt;"",(($I104*N104)^2+($P104*U104)^2+($W104*AB104)^2)^0.5/SUM($I104,$P104,$W104),(($I104*N104)^2+($P104*U104)^2)^0.5/SUM($I104,$P104)),N104),""),0)</f>
        <v>0</v>
      </c>
      <c r="AE104" s="10">
        <f>IF(AC104&lt;&gt;"",(AC104*SUM($I104,$P104,$W104))^2,"")</f>
        <v>0</v>
      </c>
      <c r="AF104" s="10">
        <f>IF(AD104&lt;&gt;"",(AD104*SUM($I104,$P104,$W104))^2,"")</f>
        <v>0</v>
      </c>
      <c r="AG104" s="10">
        <f>IFERROR(ABS(I104),"")</f>
        <v>0</v>
      </c>
      <c r="AH104" s="10">
        <f>IFERROR(ABS(P104),"")</f>
        <v>0</v>
      </c>
      <c r="AI104" s="10">
        <f>IFERROR(ABS(W104),"")</f>
        <v>0</v>
      </c>
    </row>
    <row r="105" spans="2:35">
      <c r="B105">
        <v>101</v>
      </c>
      <c r="C105" t="s">
        <v>163</v>
      </c>
      <c r="D105" t="s">
        <v>162</v>
      </c>
      <c r="H105">
        <f>IF('3-定量盤查'!J103&lt;&gt;"",'3-定量盤查'!J103,"")</f>
        <v>0</v>
      </c>
      <c r="I105">
        <f>IF(E105&lt;&gt;"",IF(J105&lt;&gt;"",IF('3-定量盤查'!O103&lt;&gt;"",'3-定量盤查'!O103,0),""),"")</f>
        <v>0</v>
      </c>
      <c r="M105">
        <f>ROUND(IF($E105="",IF(J105="",0,0),IF(I105="",0,($E105^2+J105^2)^0.5)),5)</f>
        <v>0</v>
      </c>
      <c r="N105">
        <f>ROUND(IF($F105="",IF(K105="",0,0),IF(K105="",0,($F105^2+K105^2)^0.5)),5)</f>
        <v>0</v>
      </c>
      <c r="O105">
        <f>IF('3-定量盤查'!P103&lt;&gt;"",'3-定量盤查'!P103,"")</f>
        <v>0</v>
      </c>
      <c r="T105">
        <f>ROUND(IF($E105="",IF(Q105="",0,0),IF(Q105="",0,($E105^2+Q105^2)^0.5)),5)</f>
        <v>0</v>
      </c>
      <c r="U105">
        <f>ROUND(IF($F105="",IF(R105="",0,0),IF(R105="",0,($F105^2+R105^2)^0.5)),5)</f>
        <v>0</v>
      </c>
      <c r="V105">
        <f>IF('3-定量盤查'!V103&lt;&gt;"",'3-定量盤查'!V103,"")</f>
        <v>0</v>
      </c>
      <c r="AA105">
        <f>ROUND(IF($E105="",IF(X105="",0,0),IF(X105="",0,($E105^2+X105^2)^0.5)),5)</f>
        <v>0</v>
      </c>
      <c r="AB105">
        <f>ROUND(IF($F105="",IF(Y105="",0,0),IF(Y105="",0,($F105^2+Y105^2)^0.5)),5)</f>
        <v>0</v>
      </c>
      <c r="AC105">
        <f>IF(SUM($I105,$P105),IF($I105&lt;&gt;"",IF($P105&lt;&gt;"",IF($W105&lt;&gt;"",(($I105*M105)^2+($P105*T105)^2+($W105*AA105)^2)^0.5/SUM($I105,$P105,$W105),(($I105*M105)^2+($P105*T105)^2)^0.5/SUM($I105,$P105)),M105),""),0)</f>
        <v>0</v>
      </c>
      <c r="AD105">
        <f>IF(SUM($I105,$P105),IF($I105&lt;&gt;"",IF($P105&lt;&gt;"",IF($W105&lt;&gt;"",(($I105*N105)^2+($P105*U105)^2+($W105*AB105)^2)^0.5/SUM($I105,$P105,$W105),(($I105*N105)^2+($P105*U105)^2)^0.5/SUM($I105,$P105)),N105),""),0)</f>
        <v>0</v>
      </c>
      <c r="AE105" s="10">
        <f>IF(AC105&lt;&gt;"",(AC105*SUM($I105,$P105,$W105))^2,"")</f>
        <v>0</v>
      </c>
      <c r="AF105" s="10">
        <f>IF(AD105&lt;&gt;"",(AD105*SUM($I105,$P105,$W105))^2,"")</f>
        <v>0</v>
      </c>
      <c r="AG105" s="10">
        <f>IFERROR(ABS(I105),"")</f>
        <v>0</v>
      </c>
      <c r="AH105" s="10">
        <f>IFERROR(ABS(P105),"")</f>
        <v>0</v>
      </c>
      <c r="AI105" s="10">
        <f>IFERROR(ABS(W105),"")</f>
        <v>0</v>
      </c>
    </row>
    <row r="106" spans="2:35">
      <c r="B106">
        <v>102</v>
      </c>
      <c r="C106" t="s">
        <v>61</v>
      </c>
      <c r="D106" t="s">
        <v>164</v>
      </c>
      <c r="H106">
        <f>IF('3-定量盤查'!J104&lt;&gt;"",'3-定量盤查'!J104,"")</f>
        <v>0</v>
      </c>
      <c r="I106">
        <f>IF(E106&lt;&gt;"",IF(J106&lt;&gt;"",IF('3-定量盤查'!O104&lt;&gt;"",'3-定量盤查'!O104,0),""),"")</f>
        <v>0</v>
      </c>
      <c r="M106">
        <f>ROUND(IF($E106="",IF(J106="",0,0),IF(I106="",0,($E106^2+J106^2)^0.5)),5)</f>
        <v>0</v>
      </c>
      <c r="N106">
        <f>ROUND(IF($F106="",IF(K106="",0,0),IF(K106="",0,($F106^2+K106^2)^0.5)),5)</f>
        <v>0</v>
      </c>
      <c r="O106">
        <f>IF('3-定量盤查'!P104&lt;&gt;"",'3-定量盤查'!P104,"")</f>
        <v>0</v>
      </c>
      <c r="T106">
        <f>ROUND(IF($E106="",IF(Q106="",0,0),IF(Q106="",0,($E106^2+Q106^2)^0.5)),5)</f>
        <v>0</v>
      </c>
      <c r="U106">
        <f>ROUND(IF($F106="",IF(R106="",0,0),IF(R106="",0,($F106^2+R106^2)^0.5)),5)</f>
        <v>0</v>
      </c>
      <c r="V106">
        <f>IF('3-定量盤查'!V104&lt;&gt;"",'3-定量盤查'!V104,"")</f>
        <v>0</v>
      </c>
      <c r="AA106">
        <f>ROUND(IF($E106="",IF(X106="",0,0),IF(X106="",0,($E106^2+X106^2)^0.5)),5)</f>
        <v>0</v>
      </c>
      <c r="AB106">
        <f>ROUND(IF($F106="",IF(Y106="",0,0),IF(Y106="",0,($F106^2+Y106^2)^0.5)),5)</f>
        <v>0</v>
      </c>
      <c r="AC106">
        <f>IF(SUM($I106,$P106),IF($I106&lt;&gt;"",IF($P106&lt;&gt;"",IF($W106&lt;&gt;"",(($I106*M106)^2+($P106*T106)^2+($W106*AA106)^2)^0.5/SUM($I106,$P106,$W106),(($I106*M106)^2+($P106*T106)^2)^0.5/SUM($I106,$P106)),M106),""),0)</f>
        <v>0</v>
      </c>
      <c r="AD106">
        <f>IF(SUM($I106,$P106),IF($I106&lt;&gt;"",IF($P106&lt;&gt;"",IF($W106&lt;&gt;"",(($I106*N106)^2+($P106*U106)^2+($W106*AB106)^2)^0.5/SUM($I106,$P106,$W106),(($I106*N106)^2+($P106*U106)^2)^0.5/SUM($I106,$P106)),N106),""),0)</f>
        <v>0</v>
      </c>
      <c r="AE106" s="10">
        <f>IF(AC106&lt;&gt;"",(AC106*SUM($I106,$P106,$W106))^2,"")</f>
        <v>0</v>
      </c>
      <c r="AF106" s="10">
        <f>IF(AD106&lt;&gt;"",(AD106*SUM($I106,$P106,$W106))^2,"")</f>
        <v>0</v>
      </c>
      <c r="AG106" s="10">
        <f>IFERROR(ABS(I106),"")</f>
        <v>0</v>
      </c>
      <c r="AH106" s="10">
        <f>IFERROR(ABS(P106),"")</f>
        <v>0</v>
      </c>
      <c r="AI106" s="10">
        <f>IFERROR(ABS(W106),"")</f>
        <v>0</v>
      </c>
    </row>
    <row r="107" spans="2:35">
      <c r="B107">
        <v>103</v>
      </c>
      <c r="C107" t="s">
        <v>165</v>
      </c>
      <c r="D107" t="s">
        <v>158</v>
      </c>
      <c r="H107">
        <f>IF('3-定量盤查'!J105&lt;&gt;"",'3-定量盤查'!J105,"")</f>
        <v>0</v>
      </c>
      <c r="I107">
        <f>IF(E107&lt;&gt;"",IF(J107&lt;&gt;"",IF('3-定量盤查'!O105&lt;&gt;"",'3-定量盤查'!O105,0),""),"")</f>
        <v>0</v>
      </c>
      <c r="M107">
        <f>ROUND(IF($E107="",IF(J107="",0,0),IF(I107="",0,($E107^2+J107^2)^0.5)),5)</f>
        <v>0</v>
      </c>
      <c r="N107">
        <f>ROUND(IF($F107="",IF(K107="",0,0),IF(K107="",0,($F107^2+K107^2)^0.5)),5)</f>
        <v>0</v>
      </c>
      <c r="O107">
        <f>IF('3-定量盤查'!P105&lt;&gt;"",'3-定量盤查'!P105,"")</f>
        <v>0</v>
      </c>
      <c r="T107">
        <f>ROUND(IF($E107="",IF(Q107="",0,0),IF(Q107="",0,($E107^2+Q107^2)^0.5)),5)</f>
        <v>0</v>
      </c>
      <c r="U107">
        <f>ROUND(IF($F107="",IF(R107="",0,0),IF(R107="",0,($F107^2+R107^2)^0.5)),5)</f>
        <v>0</v>
      </c>
      <c r="V107">
        <f>IF('3-定量盤查'!V105&lt;&gt;"",'3-定量盤查'!V105,"")</f>
        <v>0</v>
      </c>
      <c r="AA107">
        <f>ROUND(IF($E107="",IF(X107="",0,0),IF(X107="",0,($E107^2+X107^2)^0.5)),5)</f>
        <v>0</v>
      </c>
      <c r="AB107">
        <f>ROUND(IF($F107="",IF(Y107="",0,0),IF(Y107="",0,($F107^2+Y107^2)^0.5)),5)</f>
        <v>0</v>
      </c>
      <c r="AC107">
        <f>IF(SUM($I107,$P107),IF($I107&lt;&gt;"",IF($P107&lt;&gt;"",IF($W107&lt;&gt;"",(($I107*M107)^2+($P107*T107)^2+($W107*AA107)^2)^0.5/SUM($I107,$P107,$W107),(($I107*M107)^2+($P107*T107)^2)^0.5/SUM($I107,$P107)),M107),""),0)</f>
        <v>0</v>
      </c>
      <c r="AD107">
        <f>IF(SUM($I107,$P107),IF($I107&lt;&gt;"",IF($P107&lt;&gt;"",IF($W107&lt;&gt;"",(($I107*N107)^2+($P107*U107)^2+($W107*AB107)^2)^0.5/SUM($I107,$P107,$W107),(($I107*N107)^2+($P107*U107)^2)^0.5/SUM($I107,$P107)),N107),""),0)</f>
        <v>0</v>
      </c>
      <c r="AE107" s="10">
        <f>IF(AC107&lt;&gt;"",(AC107*SUM($I107,$P107,$W107))^2,"")</f>
        <v>0</v>
      </c>
      <c r="AF107" s="10">
        <f>IF(AD107&lt;&gt;"",(AD107*SUM($I107,$P107,$W107))^2,"")</f>
        <v>0</v>
      </c>
      <c r="AG107" s="10">
        <f>IFERROR(ABS(I107),"")</f>
        <v>0</v>
      </c>
      <c r="AH107" s="10">
        <f>IFERROR(ABS(P107),"")</f>
        <v>0</v>
      </c>
      <c r="AI107" s="10">
        <f>IFERROR(ABS(W107),"")</f>
        <v>0</v>
      </c>
    </row>
    <row r="108" spans="2:35">
      <c r="B108">
        <v>104</v>
      </c>
      <c r="C108" t="s">
        <v>166</v>
      </c>
      <c r="D108" t="s">
        <v>164</v>
      </c>
      <c r="H108">
        <f>IF('3-定量盤查'!J106&lt;&gt;"",'3-定量盤查'!J106,"")</f>
        <v>0</v>
      </c>
      <c r="I108">
        <f>IF(E108&lt;&gt;"",IF(J108&lt;&gt;"",IF('3-定量盤查'!O106&lt;&gt;"",'3-定量盤查'!O106,0),""),"")</f>
        <v>0</v>
      </c>
      <c r="M108">
        <f>ROUND(IF($E108="",IF(J108="",0,0),IF(I108="",0,($E108^2+J108^2)^0.5)),5)</f>
        <v>0</v>
      </c>
      <c r="N108">
        <f>ROUND(IF($F108="",IF(K108="",0,0),IF(K108="",0,($F108^2+K108^2)^0.5)),5)</f>
        <v>0</v>
      </c>
      <c r="O108">
        <f>IF('3-定量盤查'!P106&lt;&gt;"",'3-定量盤查'!P106,"")</f>
        <v>0</v>
      </c>
      <c r="T108">
        <f>ROUND(IF($E108="",IF(Q108="",0,0),IF(Q108="",0,($E108^2+Q108^2)^0.5)),5)</f>
        <v>0</v>
      </c>
      <c r="U108">
        <f>ROUND(IF($F108="",IF(R108="",0,0),IF(R108="",0,($F108^2+R108^2)^0.5)),5)</f>
        <v>0</v>
      </c>
      <c r="V108">
        <f>IF('3-定量盤查'!V106&lt;&gt;"",'3-定量盤查'!V106,"")</f>
        <v>0</v>
      </c>
      <c r="AA108">
        <f>ROUND(IF($E108="",IF(X108="",0,0),IF(X108="",0,($E108^2+X108^2)^0.5)),5)</f>
        <v>0</v>
      </c>
      <c r="AB108">
        <f>ROUND(IF($F108="",IF(Y108="",0,0),IF(Y108="",0,($F108^2+Y108^2)^0.5)),5)</f>
        <v>0</v>
      </c>
      <c r="AC108">
        <f>IF(SUM($I108,$P108),IF($I108&lt;&gt;"",IF($P108&lt;&gt;"",IF($W108&lt;&gt;"",(($I108*M108)^2+($P108*T108)^2+($W108*AA108)^2)^0.5/SUM($I108,$P108,$W108),(($I108*M108)^2+($P108*T108)^2)^0.5/SUM($I108,$P108)),M108),""),0)</f>
        <v>0</v>
      </c>
      <c r="AD108">
        <f>IF(SUM($I108,$P108),IF($I108&lt;&gt;"",IF($P108&lt;&gt;"",IF($W108&lt;&gt;"",(($I108*N108)^2+($P108*U108)^2+($W108*AB108)^2)^0.5/SUM($I108,$P108,$W108),(($I108*N108)^2+($P108*U108)^2)^0.5/SUM($I108,$P108)),N108),""),0)</f>
        <v>0</v>
      </c>
      <c r="AE108" s="10">
        <f>IF(AC108&lt;&gt;"",(AC108*SUM($I108,$P108,$W108))^2,"")</f>
        <v>0</v>
      </c>
      <c r="AF108" s="10">
        <f>IF(AD108&lt;&gt;"",(AD108*SUM($I108,$P108,$W108))^2,"")</f>
        <v>0</v>
      </c>
      <c r="AG108" s="10">
        <f>IFERROR(ABS(I108),"")</f>
        <v>0</v>
      </c>
      <c r="AH108" s="10">
        <f>IFERROR(ABS(P108),"")</f>
        <v>0</v>
      </c>
      <c r="AI108" s="10">
        <f>IFERROR(ABS(W108),"")</f>
        <v>0</v>
      </c>
    </row>
    <row r="109" spans="2:35">
      <c r="B109">
        <v>105</v>
      </c>
      <c r="C109" t="s">
        <v>167</v>
      </c>
      <c r="D109" t="s">
        <v>168</v>
      </c>
      <c r="H109">
        <f>IF('3-定量盤查'!J107&lt;&gt;"",'3-定量盤查'!J107,"")</f>
        <v>0</v>
      </c>
      <c r="I109">
        <f>IF(E109&lt;&gt;"",IF(J109&lt;&gt;"",IF('3-定量盤查'!O107&lt;&gt;"",'3-定量盤查'!O107,0),""),"")</f>
        <v>0</v>
      </c>
      <c r="M109">
        <f>ROUND(IF($E109="",IF(J109="",0,0),IF(I109="",0,($E109^2+J109^2)^0.5)),5)</f>
        <v>0</v>
      </c>
      <c r="N109">
        <f>ROUND(IF($F109="",IF(K109="",0,0),IF(K109="",0,($F109^2+K109^2)^0.5)),5)</f>
        <v>0</v>
      </c>
      <c r="O109">
        <f>IF('3-定量盤查'!P107&lt;&gt;"",'3-定量盤查'!P107,"")</f>
        <v>0</v>
      </c>
      <c r="T109">
        <f>ROUND(IF($E109="",IF(Q109="",0,0),IF(Q109="",0,($E109^2+Q109^2)^0.5)),5)</f>
        <v>0</v>
      </c>
      <c r="U109">
        <f>ROUND(IF($F109="",IF(R109="",0,0),IF(R109="",0,($F109^2+R109^2)^0.5)),5)</f>
        <v>0</v>
      </c>
      <c r="V109">
        <f>IF('3-定量盤查'!V107&lt;&gt;"",'3-定量盤查'!V107,"")</f>
        <v>0</v>
      </c>
      <c r="AA109">
        <f>ROUND(IF($E109="",IF(X109="",0,0),IF(X109="",0,($E109^2+X109^2)^0.5)),5)</f>
        <v>0</v>
      </c>
      <c r="AB109">
        <f>ROUND(IF($F109="",IF(Y109="",0,0),IF(Y109="",0,($F109^2+Y109^2)^0.5)),5)</f>
        <v>0</v>
      </c>
      <c r="AC109">
        <f>IF(SUM($I109,$P109),IF($I109&lt;&gt;"",IF($P109&lt;&gt;"",IF($W109&lt;&gt;"",(($I109*M109)^2+($P109*T109)^2+($W109*AA109)^2)^0.5/SUM($I109,$P109,$W109),(($I109*M109)^2+($P109*T109)^2)^0.5/SUM($I109,$P109)),M109),""),0)</f>
        <v>0</v>
      </c>
      <c r="AD109">
        <f>IF(SUM($I109,$P109),IF($I109&lt;&gt;"",IF($P109&lt;&gt;"",IF($W109&lt;&gt;"",(($I109*N109)^2+($P109*U109)^2+($W109*AB109)^2)^0.5/SUM($I109,$P109,$W109),(($I109*N109)^2+($P109*U109)^2)^0.5/SUM($I109,$P109)),N109),""),0)</f>
        <v>0</v>
      </c>
      <c r="AE109" s="10">
        <f>IF(AC109&lt;&gt;"",(AC109*SUM($I109,$P109,$W109))^2,"")</f>
        <v>0</v>
      </c>
      <c r="AF109" s="10">
        <f>IF(AD109&lt;&gt;"",(AD109*SUM($I109,$P109,$W109))^2,"")</f>
        <v>0</v>
      </c>
      <c r="AG109" s="10">
        <f>IFERROR(ABS(I109),"")</f>
        <v>0</v>
      </c>
      <c r="AH109" s="10">
        <f>IFERROR(ABS(P109),"")</f>
        <v>0</v>
      </c>
      <c r="AI109" s="10">
        <f>IFERROR(ABS(W109),"")</f>
        <v>0</v>
      </c>
    </row>
    <row r="110" spans="2:35">
      <c r="B110">
        <v>106</v>
      </c>
      <c r="C110" t="s">
        <v>91</v>
      </c>
      <c r="D110" t="s">
        <v>169</v>
      </c>
      <c r="H110">
        <f>IF('3-定量盤查'!J108&lt;&gt;"",'3-定量盤查'!J108,"")</f>
        <v>0</v>
      </c>
      <c r="I110">
        <f>IF(E110&lt;&gt;"",IF(J110&lt;&gt;"",IF('3-定量盤查'!O108&lt;&gt;"",'3-定量盤查'!O108,0),""),"")</f>
        <v>0</v>
      </c>
      <c r="M110">
        <f>ROUND(IF($E110="",IF(J110="",0,0),IF(I110="",0,($E110^2+J110^2)^0.5)),5)</f>
        <v>0</v>
      </c>
      <c r="N110">
        <f>ROUND(IF($F110="",IF(K110="",0,0),IF(K110="",0,($F110^2+K110^2)^0.5)),5)</f>
        <v>0</v>
      </c>
      <c r="O110">
        <f>IF('3-定量盤查'!P108&lt;&gt;"",'3-定量盤查'!P108,"")</f>
        <v>0</v>
      </c>
      <c r="T110">
        <f>ROUND(IF($E110="",IF(Q110="",0,0),IF(Q110="",0,($E110^2+Q110^2)^0.5)),5)</f>
        <v>0</v>
      </c>
      <c r="U110">
        <f>ROUND(IF($F110="",IF(R110="",0,0),IF(R110="",0,($F110^2+R110^2)^0.5)),5)</f>
        <v>0</v>
      </c>
      <c r="V110">
        <f>IF('3-定量盤查'!V108&lt;&gt;"",'3-定量盤查'!V108,"")</f>
        <v>0</v>
      </c>
      <c r="AA110">
        <f>ROUND(IF($E110="",IF(X110="",0,0),IF(X110="",0,($E110^2+X110^2)^0.5)),5)</f>
        <v>0</v>
      </c>
      <c r="AB110">
        <f>ROUND(IF($F110="",IF(Y110="",0,0),IF(Y110="",0,($F110^2+Y110^2)^0.5)),5)</f>
        <v>0</v>
      </c>
      <c r="AC110">
        <f>IF(SUM($I110,$P110),IF($I110&lt;&gt;"",IF($P110&lt;&gt;"",IF($W110&lt;&gt;"",(($I110*M110)^2+($P110*T110)^2+($W110*AA110)^2)^0.5/SUM($I110,$P110,$W110),(($I110*M110)^2+($P110*T110)^2)^0.5/SUM($I110,$P110)),M110),""),0)</f>
        <v>0</v>
      </c>
      <c r="AD110">
        <f>IF(SUM($I110,$P110),IF($I110&lt;&gt;"",IF($P110&lt;&gt;"",IF($W110&lt;&gt;"",(($I110*N110)^2+($P110*U110)^2+($W110*AB110)^2)^0.5/SUM($I110,$P110,$W110),(($I110*N110)^2+($P110*U110)^2)^0.5/SUM($I110,$P110)),N110),""),0)</f>
        <v>0</v>
      </c>
      <c r="AE110" s="10">
        <f>IF(AC110&lt;&gt;"",(AC110*SUM($I110,$P110,$W110))^2,"")</f>
        <v>0</v>
      </c>
      <c r="AF110" s="10">
        <f>IF(AD110&lt;&gt;"",(AD110*SUM($I110,$P110,$W110))^2,"")</f>
        <v>0</v>
      </c>
      <c r="AG110" s="10">
        <f>IFERROR(ABS(I110),"")</f>
        <v>0</v>
      </c>
      <c r="AH110" s="10">
        <f>IFERROR(ABS(P110),"")</f>
        <v>0</v>
      </c>
      <c r="AI110" s="10">
        <f>IFERROR(ABS(W110),"")</f>
        <v>0</v>
      </c>
    </row>
    <row r="111" spans="2:35">
      <c r="B111">
        <v>107</v>
      </c>
      <c r="C111" t="s">
        <v>170</v>
      </c>
      <c r="D111" t="s">
        <v>164</v>
      </c>
      <c r="H111">
        <f>IF('3-定量盤查'!J109&lt;&gt;"",'3-定量盤查'!J109,"")</f>
        <v>0</v>
      </c>
      <c r="I111">
        <f>IF(E111&lt;&gt;"",IF(J111&lt;&gt;"",IF('3-定量盤查'!O109&lt;&gt;"",'3-定量盤查'!O109,0),""),"")</f>
        <v>0</v>
      </c>
      <c r="M111">
        <f>ROUND(IF($E111="",IF(J111="",0,0),IF(I111="",0,($E111^2+J111^2)^0.5)),5)</f>
        <v>0</v>
      </c>
      <c r="N111">
        <f>ROUND(IF($F111="",IF(K111="",0,0),IF(K111="",0,($F111^2+K111^2)^0.5)),5)</f>
        <v>0</v>
      </c>
      <c r="O111">
        <f>IF('3-定量盤查'!P109&lt;&gt;"",'3-定量盤查'!P109,"")</f>
        <v>0</v>
      </c>
      <c r="T111">
        <f>ROUND(IF($E111="",IF(Q111="",0,0),IF(Q111="",0,($E111^2+Q111^2)^0.5)),5)</f>
        <v>0</v>
      </c>
      <c r="U111">
        <f>ROUND(IF($F111="",IF(R111="",0,0),IF(R111="",0,($F111^2+R111^2)^0.5)),5)</f>
        <v>0</v>
      </c>
      <c r="V111">
        <f>IF('3-定量盤查'!V109&lt;&gt;"",'3-定量盤查'!V109,"")</f>
        <v>0</v>
      </c>
      <c r="AA111">
        <f>ROUND(IF($E111="",IF(X111="",0,0),IF(X111="",0,($E111^2+X111^2)^0.5)),5)</f>
        <v>0</v>
      </c>
      <c r="AB111">
        <f>ROUND(IF($F111="",IF(Y111="",0,0),IF(Y111="",0,($F111^2+Y111^2)^0.5)),5)</f>
        <v>0</v>
      </c>
      <c r="AC111">
        <f>IF(SUM($I111,$P111),IF($I111&lt;&gt;"",IF($P111&lt;&gt;"",IF($W111&lt;&gt;"",(($I111*M111)^2+($P111*T111)^2+($W111*AA111)^2)^0.5/SUM($I111,$P111,$W111),(($I111*M111)^2+($P111*T111)^2)^0.5/SUM($I111,$P111)),M111),""),0)</f>
        <v>0</v>
      </c>
      <c r="AD111">
        <f>IF(SUM($I111,$P111),IF($I111&lt;&gt;"",IF($P111&lt;&gt;"",IF($W111&lt;&gt;"",(($I111*N111)^2+($P111*U111)^2+($W111*AB111)^2)^0.5/SUM($I111,$P111,$W111),(($I111*N111)^2+($P111*U111)^2)^0.5/SUM($I111,$P111)),N111),""),0)</f>
        <v>0</v>
      </c>
      <c r="AE111" s="10">
        <f>IF(AC111&lt;&gt;"",(AC111*SUM($I111,$P111,$W111))^2,"")</f>
        <v>0</v>
      </c>
      <c r="AF111" s="10">
        <f>IF(AD111&lt;&gt;"",(AD111*SUM($I111,$P111,$W111))^2,"")</f>
        <v>0</v>
      </c>
      <c r="AG111" s="10">
        <f>IFERROR(ABS(I111),"")</f>
        <v>0</v>
      </c>
      <c r="AH111" s="10">
        <f>IFERROR(ABS(P111),"")</f>
        <v>0</v>
      </c>
      <c r="AI111" s="10">
        <f>IFERROR(ABS(W111),"")</f>
        <v>0</v>
      </c>
    </row>
    <row r="112" spans="2:35">
      <c r="B112">
        <v>108</v>
      </c>
      <c r="C112" t="s">
        <v>171</v>
      </c>
      <c r="D112" t="s">
        <v>164</v>
      </c>
      <c r="H112">
        <f>IF('3-定量盤查'!J110&lt;&gt;"",'3-定量盤查'!J110,"")</f>
        <v>0</v>
      </c>
      <c r="I112">
        <f>IF(E112&lt;&gt;"",IF(J112&lt;&gt;"",IF('3-定量盤查'!O110&lt;&gt;"",'3-定量盤查'!O110,0),""),"")</f>
        <v>0</v>
      </c>
      <c r="M112">
        <f>ROUND(IF($E112="",IF(J112="",0,0),IF(I112="",0,($E112^2+J112^2)^0.5)),5)</f>
        <v>0</v>
      </c>
      <c r="N112">
        <f>ROUND(IF($F112="",IF(K112="",0,0),IF(K112="",0,($F112^2+K112^2)^0.5)),5)</f>
        <v>0</v>
      </c>
      <c r="O112">
        <f>IF('3-定量盤查'!P110&lt;&gt;"",'3-定量盤查'!P110,"")</f>
        <v>0</v>
      </c>
      <c r="T112">
        <f>ROUND(IF($E112="",IF(Q112="",0,0),IF(Q112="",0,($E112^2+Q112^2)^0.5)),5)</f>
        <v>0</v>
      </c>
      <c r="U112">
        <f>ROUND(IF($F112="",IF(R112="",0,0),IF(R112="",0,($F112^2+R112^2)^0.5)),5)</f>
        <v>0</v>
      </c>
      <c r="V112">
        <f>IF('3-定量盤查'!V110&lt;&gt;"",'3-定量盤查'!V110,"")</f>
        <v>0</v>
      </c>
      <c r="AA112">
        <f>ROUND(IF($E112="",IF(X112="",0,0),IF(X112="",0,($E112^2+X112^2)^0.5)),5)</f>
        <v>0</v>
      </c>
      <c r="AB112">
        <f>ROUND(IF($F112="",IF(Y112="",0,0),IF(Y112="",0,($F112^2+Y112^2)^0.5)),5)</f>
        <v>0</v>
      </c>
      <c r="AC112">
        <f>IF(SUM($I112,$P112),IF($I112&lt;&gt;"",IF($P112&lt;&gt;"",IF($W112&lt;&gt;"",(($I112*M112)^2+($P112*T112)^2+($W112*AA112)^2)^0.5/SUM($I112,$P112,$W112),(($I112*M112)^2+($P112*T112)^2)^0.5/SUM($I112,$P112)),M112),""),0)</f>
        <v>0</v>
      </c>
      <c r="AD112">
        <f>IF(SUM($I112,$P112),IF($I112&lt;&gt;"",IF($P112&lt;&gt;"",IF($W112&lt;&gt;"",(($I112*N112)^2+($P112*U112)^2+($W112*AB112)^2)^0.5/SUM($I112,$P112,$W112),(($I112*N112)^2+($P112*U112)^2)^0.5/SUM($I112,$P112)),N112),""),0)</f>
        <v>0</v>
      </c>
      <c r="AE112" s="10">
        <f>IF(AC112&lt;&gt;"",(AC112*SUM($I112,$P112,$W112))^2,"")</f>
        <v>0</v>
      </c>
      <c r="AF112" s="10">
        <f>IF(AD112&lt;&gt;"",(AD112*SUM($I112,$P112,$W112))^2,"")</f>
        <v>0</v>
      </c>
      <c r="AG112" s="10">
        <f>IFERROR(ABS(I112),"")</f>
        <v>0</v>
      </c>
      <c r="AH112" s="10">
        <f>IFERROR(ABS(P112),"")</f>
        <v>0</v>
      </c>
      <c r="AI112" s="10">
        <f>IFERROR(ABS(W112),"")</f>
        <v>0</v>
      </c>
    </row>
    <row r="113" spans="2:35">
      <c r="B113">
        <v>109</v>
      </c>
      <c r="C113" t="s">
        <v>172</v>
      </c>
      <c r="D113" t="s">
        <v>173</v>
      </c>
      <c r="H113">
        <f>IF('3-定量盤查'!J111&lt;&gt;"",'3-定量盤查'!J111,"")</f>
        <v>0</v>
      </c>
      <c r="I113">
        <f>IF(E113&lt;&gt;"",IF(J113&lt;&gt;"",IF('3-定量盤查'!O111&lt;&gt;"",'3-定量盤查'!O111,0),""),"")</f>
        <v>0</v>
      </c>
      <c r="M113">
        <f>ROUND(IF($E113="",IF(J113="",0,0),IF(I113="",0,($E113^2+J113^2)^0.5)),5)</f>
        <v>0</v>
      </c>
      <c r="N113">
        <f>ROUND(IF($F113="",IF(K113="",0,0),IF(K113="",0,($F113^2+K113^2)^0.5)),5)</f>
        <v>0</v>
      </c>
      <c r="O113">
        <f>IF('3-定量盤查'!P111&lt;&gt;"",'3-定量盤查'!P111,"")</f>
        <v>0</v>
      </c>
      <c r="T113">
        <f>ROUND(IF($E113="",IF(Q113="",0,0),IF(Q113="",0,($E113^2+Q113^2)^0.5)),5)</f>
        <v>0</v>
      </c>
      <c r="U113">
        <f>ROUND(IF($F113="",IF(R113="",0,0),IF(R113="",0,($F113^2+R113^2)^0.5)),5)</f>
        <v>0</v>
      </c>
      <c r="V113">
        <f>IF('3-定量盤查'!V111&lt;&gt;"",'3-定量盤查'!V111,"")</f>
        <v>0</v>
      </c>
      <c r="AA113">
        <f>ROUND(IF($E113="",IF(X113="",0,0),IF(X113="",0,($E113^2+X113^2)^0.5)),5)</f>
        <v>0</v>
      </c>
      <c r="AB113">
        <f>ROUND(IF($F113="",IF(Y113="",0,0),IF(Y113="",0,($F113^2+Y113^2)^0.5)),5)</f>
        <v>0</v>
      </c>
      <c r="AC113">
        <f>IF(SUM($I113,$P113),IF($I113&lt;&gt;"",IF($P113&lt;&gt;"",IF($W113&lt;&gt;"",(($I113*M113)^2+($P113*T113)^2+($W113*AA113)^2)^0.5/SUM($I113,$P113,$W113),(($I113*M113)^2+($P113*T113)^2)^0.5/SUM($I113,$P113)),M113),""),0)</f>
        <v>0</v>
      </c>
      <c r="AD113">
        <f>IF(SUM($I113,$P113),IF($I113&lt;&gt;"",IF($P113&lt;&gt;"",IF($W113&lt;&gt;"",(($I113*N113)^2+($P113*U113)^2+($W113*AB113)^2)^0.5/SUM($I113,$P113,$W113),(($I113*N113)^2+($P113*U113)^2)^0.5/SUM($I113,$P113)),N113),""),0)</f>
        <v>0</v>
      </c>
      <c r="AE113" s="10">
        <f>IF(AC113&lt;&gt;"",(AC113*SUM($I113,$P113,$W113))^2,"")</f>
        <v>0</v>
      </c>
      <c r="AF113" s="10">
        <f>IF(AD113&lt;&gt;"",(AD113*SUM($I113,$P113,$W113))^2,"")</f>
        <v>0</v>
      </c>
      <c r="AG113" s="10">
        <f>IFERROR(ABS(I113),"")</f>
        <v>0</v>
      </c>
      <c r="AH113" s="10">
        <f>IFERROR(ABS(P113),"")</f>
        <v>0</v>
      </c>
      <c r="AI113" s="10">
        <f>IFERROR(ABS(W113),"")</f>
        <v>0</v>
      </c>
    </row>
    <row r="114" spans="2:35">
      <c r="B114">
        <v>110</v>
      </c>
      <c r="C114" t="s">
        <v>91</v>
      </c>
      <c r="H114">
        <f>IF('3-定量盤查'!J112&lt;&gt;"",'3-定量盤查'!J112,"")</f>
        <v>0</v>
      </c>
      <c r="I114">
        <f>IF(E114&lt;&gt;"",IF(J114&lt;&gt;"",IF('3-定量盤查'!O112&lt;&gt;"",'3-定量盤查'!O112,0),""),"")</f>
        <v>0</v>
      </c>
      <c r="M114">
        <f>ROUND(IF($E114="",IF(J114="",0,0),IF(I114="",0,($E114^2+J114^2)^0.5)),5)</f>
        <v>0</v>
      </c>
      <c r="N114">
        <f>ROUND(IF($F114="",IF(K114="",0,0),IF(K114="",0,($F114^2+K114^2)^0.5)),5)</f>
        <v>0</v>
      </c>
      <c r="O114">
        <f>IF('3-定量盤查'!P112&lt;&gt;"",'3-定量盤查'!P112,"")</f>
        <v>0</v>
      </c>
      <c r="T114">
        <f>ROUND(IF($E114="",IF(Q114="",0,0),IF(Q114="",0,($E114^2+Q114^2)^0.5)),5)</f>
        <v>0</v>
      </c>
      <c r="U114">
        <f>ROUND(IF($F114="",IF(R114="",0,0),IF(R114="",0,($F114^2+R114^2)^0.5)),5)</f>
        <v>0</v>
      </c>
      <c r="V114">
        <f>IF('3-定量盤查'!V112&lt;&gt;"",'3-定量盤查'!V112,"")</f>
        <v>0</v>
      </c>
      <c r="AA114">
        <f>ROUND(IF($E114="",IF(X114="",0,0),IF(X114="",0,($E114^2+X114^2)^0.5)),5)</f>
        <v>0</v>
      </c>
      <c r="AB114">
        <f>ROUND(IF($F114="",IF(Y114="",0,0),IF(Y114="",0,($F114^2+Y114^2)^0.5)),5)</f>
        <v>0</v>
      </c>
      <c r="AC114">
        <f>IF(SUM($I114,$P114),IF($I114&lt;&gt;"",IF($P114&lt;&gt;"",IF($W114&lt;&gt;"",(($I114*M114)^2+($P114*T114)^2+($W114*AA114)^2)^0.5/SUM($I114,$P114,$W114),(($I114*M114)^2+($P114*T114)^2)^0.5/SUM($I114,$P114)),M114),""),0)</f>
        <v>0</v>
      </c>
      <c r="AD114">
        <f>IF(SUM($I114,$P114),IF($I114&lt;&gt;"",IF($P114&lt;&gt;"",IF($W114&lt;&gt;"",(($I114*N114)^2+($P114*U114)^2+($W114*AB114)^2)^0.5/SUM($I114,$P114,$W114),(($I114*N114)^2+($P114*U114)^2)^0.5/SUM($I114,$P114)),N114),""),0)</f>
        <v>0</v>
      </c>
      <c r="AE114" s="10">
        <f>IF(AC114&lt;&gt;"",(AC114*SUM($I114,$P114,$W114))^2,"")</f>
        <v>0</v>
      </c>
      <c r="AF114" s="10">
        <f>IF(AD114&lt;&gt;"",(AD114*SUM($I114,$P114,$W114))^2,"")</f>
        <v>0</v>
      </c>
      <c r="AG114" s="10">
        <f>IFERROR(ABS(I114),"")</f>
        <v>0</v>
      </c>
      <c r="AH114" s="10">
        <f>IFERROR(ABS(P114),"")</f>
        <v>0</v>
      </c>
      <c r="AI114" s="10">
        <f>IFERROR(ABS(W114),"")</f>
        <v>0</v>
      </c>
    </row>
    <row r="115" spans="2:35">
      <c r="B115">
        <v>111</v>
      </c>
      <c r="C115" t="s">
        <v>174</v>
      </c>
      <c r="D115" t="s">
        <v>71</v>
      </c>
      <c r="H115">
        <f>IF('3-定量盤查'!J113&lt;&gt;"",'3-定量盤查'!J113,"")</f>
        <v>0</v>
      </c>
      <c r="I115">
        <f>IF(E115&lt;&gt;"",IF(J115&lt;&gt;"",IF('3-定量盤查'!O113&lt;&gt;"",'3-定量盤查'!O113,0),""),"")</f>
        <v>0</v>
      </c>
      <c r="M115">
        <f>ROUND(IF($E115="",IF(J115="",0,0),IF(I115="",0,($E115^2+J115^2)^0.5)),5)</f>
        <v>0</v>
      </c>
      <c r="N115">
        <f>ROUND(IF($F115="",IF(K115="",0,0),IF(K115="",0,($F115^2+K115^2)^0.5)),5)</f>
        <v>0</v>
      </c>
      <c r="O115">
        <f>IF('3-定量盤查'!P113&lt;&gt;"",'3-定量盤查'!P113,"")</f>
        <v>0</v>
      </c>
      <c r="T115">
        <f>ROUND(IF($E115="",IF(Q115="",0,0),IF(Q115="",0,($E115^2+Q115^2)^0.5)),5)</f>
        <v>0</v>
      </c>
      <c r="U115">
        <f>ROUND(IF($F115="",IF(R115="",0,0),IF(R115="",0,($F115^2+R115^2)^0.5)),5)</f>
        <v>0</v>
      </c>
      <c r="V115">
        <f>IF('3-定量盤查'!V113&lt;&gt;"",'3-定量盤查'!V113,"")</f>
        <v>0</v>
      </c>
      <c r="AA115">
        <f>ROUND(IF($E115="",IF(X115="",0,0),IF(X115="",0,($E115^2+X115^2)^0.5)),5)</f>
        <v>0</v>
      </c>
      <c r="AB115">
        <f>ROUND(IF($F115="",IF(Y115="",0,0),IF(Y115="",0,($F115^2+Y115^2)^0.5)),5)</f>
        <v>0</v>
      </c>
      <c r="AC115">
        <f>IF(SUM($I115,$P115),IF($I115&lt;&gt;"",IF($P115&lt;&gt;"",IF($W115&lt;&gt;"",(($I115*M115)^2+($P115*T115)^2+($W115*AA115)^2)^0.5/SUM($I115,$P115,$W115),(($I115*M115)^2+($P115*T115)^2)^0.5/SUM($I115,$P115)),M115),""),0)</f>
        <v>0</v>
      </c>
      <c r="AD115">
        <f>IF(SUM($I115,$P115),IF($I115&lt;&gt;"",IF($P115&lt;&gt;"",IF($W115&lt;&gt;"",(($I115*N115)^2+($P115*U115)^2+($W115*AB115)^2)^0.5/SUM($I115,$P115,$W115),(($I115*N115)^2+($P115*U115)^2)^0.5/SUM($I115,$P115)),N115),""),0)</f>
        <v>0</v>
      </c>
      <c r="AE115" s="10">
        <f>IF(AC115&lt;&gt;"",(AC115*SUM($I115,$P115,$W115))^2,"")</f>
        <v>0</v>
      </c>
      <c r="AF115" s="10">
        <f>IF(AD115&lt;&gt;"",(AD115*SUM($I115,$P115,$W115))^2,"")</f>
        <v>0</v>
      </c>
      <c r="AG115" s="10">
        <f>IFERROR(ABS(I115),"")</f>
        <v>0</v>
      </c>
      <c r="AH115" s="10">
        <f>IFERROR(ABS(P115),"")</f>
        <v>0</v>
      </c>
      <c r="AI115" s="10">
        <f>IFERROR(ABS(W115),"")</f>
        <v>0</v>
      </c>
    </row>
    <row r="116" spans="2:35">
      <c r="B116">
        <v>112</v>
      </c>
      <c r="C116" t="s">
        <v>175</v>
      </c>
      <c r="D116" t="s">
        <v>168</v>
      </c>
      <c r="H116">
        <f>IF('3-定量盤查'!J114&lt;&gt;"",'3-定量盤查'!J114,"")</f>
        <v>0</v>
      </c>
      <c r="I116">
        <f>IF(E116&lt;&gt;"",IF(J116&lt;&gt;"",IF('3-定量盤查'!O114&lt;&gt;"",'3-定量盤查'!O114,0),""),"")</f>
        <v>0</v>
      </c>
      <c r="M116">
        <f>ROUND(IF($E116="",IF(J116="",0,0),IF(I116="",0,($E116^2+J116^2)^0.5)),5)</f>
        <v>0</v>
      </c>
      <c r="N116">
        <f>ROUND(IF($F116="",IF(K116="",0,0),IF(K116="",0,($F116^2+K116^2)^0.5)),5)</f>
        <v>0</v>
      </c>
      <c r="O116">
        <f>IF('3-定量盤查'!P114&lt;&gt;"",'3-定量盤查'!P114,"")</f>
        <v>0</v>
      </c>
      <c r="T116">
        <f>ROUND(IF($E116="",IF(Q116="",0,0),IF(Q116="",0,($E116^2+Q116^2)^0.5)),5)</f>
        <v>0</v>
      </c>
      <c r="U116">
        <f>ROUND(IF($F116="",IF(R116="",0,0),IF(R116="",0,($F116^2+R116^2)^0.5)),5)</f>
        <v>0</v>
      </c>
      <c r="V116">
        <f>IF('3-定量盤查'!V114&lt;&gt;"",'3-定量盤查'!V114,"")</f>
        <v>0</v>
      </c>
      <c r="AA116">
        <f>ROUND(IF($E116="",IF(X116="",0,0),IF(X116="",0,($E116^2+X116^2)^0.5)),5)</f>
        <v>0</v>
      </c>
      <c r="AB116">
        <f>ROUND(IF($F116="",IF(Y116="",0,0),IF(Y116="",0,($F116^2+Y116^2)^0.5)),5)</f>
        <v>0</v>
      </c>
      <c r="AC116">
        <f>IF(SUM($I116,$P116),IF($I116&lt;&gt;"",IF($P116&lt;&gt;"",IF($W116&lt;&gt;"",(($I116*M116)^2+($P116*T116)^2+($W116*AA116)^2)^0.5/SUM($I116,$P116,$W116),(($I116*M116)^2+($P116*T116)^2)^0.5/SUM($I116,$P116)),M116),""),0)</f>
        <v>0</v>
      </c>
      <c r="AD116">
        <f>IF(SUM($I116,$P116),IF($I116&lt;&gt;"",IF($P116&lt;&gt;"",IF($W116&lt;&gt;"",(($I116*N116)^2+($P116*U116)^2+($W116*AB116)^2)^0.5/SUM($I116,$P116,$W116),(($I116*N116)^2+($P116*U116)^2)^0.5/SUM($I116,$P116)),N116),""),0)</f>
        <v>0</v>
      </c>
      <c r="AE116" s="10">
        <f>IF(AC116&lt;&gt;"",(AC116*SUM($I116,$P116,$W116))^2,"")</f>
        <v>0</v>
      </c>
      <c r="AF116" s="10">
        <f>IF(AD116&lt;&gt;"",(AD116*SUM($I116,$P116,$W116))^2,"")</f>
        <v>0</v>
      </c>
      <c r="AG116" s="10">
        <f>IFERROR(ABS(I116),"")</f>
        <v>0</v>
      </c>
      <c r="AH116" s="10">
        <f>IFERROR(ABS(P116),"")</f>
        <v>0</v>
      </c>
      <c r="AI116" s="10">
        <f>IFERROR(ABS(W116),"")</f>
        <v>0</v>
      </c>
    </row>
    <row r="117" spans="2:35">
      <c r="B117">
        <v>113</v>
      </c>
      <c r="C117" t="s">
        <v>176</v>
      </c>
      <c r="D117" t="s">
        <v>164</v>
      </c>
      <c r="H117">
        <f>IF('3-定量盤查'!J115&lt;&gt;"",'3-定量盤查'!J115,"")</f>
        <v>0</v>
      </c>
      <c r="I117">
        <f>IF(E117&lt;&gt;"",IF(J117&lt;&gt;"",IF('3-定量盤查'!O115&lt;&gt;"",'3-定量盤查'!O115,0),""),"")</f>
        <v>0</v>
      </c>
      <c r="M117">
        <f>ROUND(IF($E117="",IF(J117="",0,0),IF(I117="",0,($E117^2+J117^2)^0.5)),5)</f>
        <v>0</v>
      </c>
      <c r="N117">
        <f>ROUND(IF($F117="",IF(K117="",0,0),IF(K117="",0,($F117^2+K117^2)^0.5)),5)</f>
        <v>0</v>
      </c>
      <c r="O117">
        <f>IF('3-定量盤查'!P115&lt;&gt;"",'3-定量盤查'!P115,"")</f>
        <v>0</v>
      </c>
      <c r="T117">
        <f>ROUND(IF($E117="",IF(Q117="",0,0),IF(Q117="",0,($E117^2+Q117^2)^0.5)),5)</f>
        <v>0</v>
      </c>
      <c r="U117">
        <f>ROUND(IF($F117="",IF(R117="",0,0),IF(R117="",0,($F117^2+R117^2)^0.5)),5)</f>
        <v>0</v>
      </c>
      <c r="V117">
        <f>IF('3-定量盤查'!V115&lt;&gt;"",'3-定量盤查'!V115,"")</f>
        <v>0</v>
      </c>
      <c r="AA117">
        <f>ROUND(IF($E117="",IF(X117="",0,0),IF(X117="",0,($E117^2+X117^2)^0.5)),5)</f>
        <v>0</v>
      </c>
      <c r="AB117">
        <f>ROUND(IF($F117="",IF(Y117="",0,0),IF(Y117="",0,($F117^2+Y117^2)^0.5)),5)</f>
        <v>0</v>
      </c>
      <c r="AC117">
        <f>IF(SUM($I117,$P117),IF($I117&lt;&gt;"",IF($P117&lt;&gt;"",IF($W117&lt;&gt;"",(($I117*M117)^2+($P117*T117)^2+($W117*AA117)^2)^0.5/SUM($I117,$P117,$W117),(($I117*M117)^2+($P117*T117)^2)^0.5/SUM($I117,$P117)),M117),""),0)</f>
        <v>0</v>
      </c>
      <c r="AD117">
        <f>IF(SUM($I117,$P117),IF($I117&lt;&gt;"",IF($P117&lt;&gt;"",IF($W117&lt;&gt;"",(($I117*N117)^2+($P117*U117)^2+($W117*AB117)^2)^0.5/SUM($I117,$P117,$W117),(($I117*N117)^2+($P117*U117)^2)^0.5/SUM($I117,$P117)),N117),""),0)</f>
        <v>0</v>
      </c>
      <c r="AE117" s="10">
        <f>IF(AC117&lt;&gt;"",(AC117*SUM($I117,$P117,$W117))^2,"")</f>
        <v>0</v>
      </c>
      <c r="AF117" s="10">
        <f>IF(AD117&lt;&gt;"",(AD117*SUM($I117,$P117,$W117))^2,"")</f>
        <v>0</v>
      </c>
      <c r="AG117" s="10">
        <f>IFERROR(ABS(I117),"")</f>
        <v>0</v>
      </c>
      <c r="AH117" s="10">
        <f>IFERROR(ABS(P117),"")</f>
        <v>0</v>
      </c>
      <c r="AI117" s="10">
        <f>IFERROR(ABS(W117),"")</f>
        <v>0</v>
      </c>
    </row>
    <row r="118" spans="2:35">
      <c r="B118">
        <v>114</v>
      </c>
      <c r="C118" t="s">
        <v>177</v>
      </c>
      <c r="D118" t="s">
        <v>178</v>
      </c>
      <c r="H118">
        <f>IF('3-定量盤查'!J116&lt;&gt;"",'3-定量盤查'!J116,"")</f>
        <v>0</v>
      </c>
      <c r="I118">
        <f>IF(E118&lt;&gt;"",IF(J118&lt;&gt;"",IF('3-定量盤查'!O116&lt;&gt;"",'3-定量盤查'!O116,0),""),"")</f>
        <v>0</v>
      </c>
      <c r="M118">
        <f>ROUND(IF($E118="",IF(J118="",0,0),IF(I118="",0,($E118^2+J118^2)^0.5)),5)</f>
        <v>0</v>
      </c>
      <c r="N118">
        <f>ROUND(IF($F118="",IF(K118="",0,0),IF(K118="",0,($F118^2+K118^2)^0.5)),5)</f>
        <v>0</v>
      </c>
      <c r="O118">
        <f>IF('3-定量盤查'!P116&lt;&gt;"",'3-定量盤查'!P116,"")</f>
        <v>0</v>
      </c>
      <c r="T118">
        <f>ROUND(IF($E118="",IF(Q118="",0,0),IF(Q118="",0,($E118^2+Q118^2)^0.5)),5)</f>
        <v>0</v>
      </c>
      <c r="U118">
        <f>ROUND(IF($F118="",IF(R118="",0,0),IF(R118="",0,($F118^2+R118^2)^0.5)),5)</f>
        <v>0</v>
      </c>
      <c r="V118">
        <f>IF('3-定量盤查'!V116&lt;&gt;"",'3-定量盤查'!V116,"")</f>
        <v>0</v>
      </c>
      <c r="AA118">
        <f>ROUND(IF($E118="",IF(X118="",0,0),IF(X118="",0,($E118^2+X118^2)^0.5)),5)</f>
        <v>0</v>
      </c>
      <c r="AB118">
        <f>ROUND(IF($F118="",IF(Y118="",0,0),IF(Y118="",0,($F118^2+Y118^2)^0.5)),5)</f>
        <v>0</v>
      </c>
      <c r="AC118">
        <f>IF(SUM($I118,$P118),IF($I118&lt;&gt;"",IF($P118&lt;&gt;"",IF($W118&lt;&gt;"",(($I118*M118)^2+($P118*T118)^2+($W118*AA118)^2)^0.5/SUM($I118,$P118,$W118),(($I118*M118)^2+($P118*T118)^2)^0.5/SUM($I118,$P118)),M118),""),0)</f>
        <v>0</v>
      </c>
      <c r="AD118">
        <f>IF(SUM($I118,$P118),IF($I118&lt;&gt;"",IF($P118&lt;&gt;"",IF($W118&lt;&gt;"",(($I118*N118)^2+($P118*U118)^2+($W118*AB118)^2)^0.5/SUM($I118,$P118,$W118),(($I118*N118)^2+($P118*U118)^2)^0.5/SUM($I118,$P118)),N118),""),0)</f>
        <v>0</v>
      </c>
      <c r="AE118" s="10">
        <f>IF(AC118&lt;&gt;"",(AC118*SUM($I118,$P118,$W118))^2,"")</f>
        <v>0</v>
      </c>
      <c r="AF118" s="10">
        <f>IF(AD118&lt;&gt;"",(AD118*SUM($I118,$P118,$W118))^2,"")</f>
        <v>0</v>
      </c>
      <c r="AG118" s="10">
        <f>IFERROR(ABS(I118),"")</f>
        <v>0</v>
      </c>
      <c r="AH118" s="10">
        <f>IFERROR(ABS(P118),"")</f>
        <v>0</v>
      </c>
      <c r="AI118" s="10">
        <f>IFERROR(ABS(W118),"")</f>
        <v>0</v>
      </c>
    </row>
    <row r="119" spans="2:35">
      <c r="B119">
        <v>115</v>
      </c>
      <c r="C119" t="s">
        <v>179</v>
      </c>
      <c r="D119" t="s">
        <v>162</v>
      </c>
      <c r="H119">
        <f>IF('3-定量盤查'!J117&lt;&gt;"",'3-定量盤查'!J117,"")</f>
        <v>0</v>
      </c>
      <c r="I119">
        <f>IF(E119&lt;&gt;"",IF(J119&lt;&gt;"",IF('3-定量盤查'!O117&lt;&gt;"",'3-定量盤查'!O117,0),""),"")</f>
        <v>0</v>
      </c>
      <c r="M119">
        <f>ROUND(IF($E119="",IF(J119="",0,0),IF(I119="",0,($E119^2+J119^2)^0.5)),5)</f>
        <v>0</v>
      </c>
      <c r="N119">
        <f>ROUND(IF($F119="",IF(K119="",0,0),IF(K119="",0,($F119^2+K119^2)^0.5)),5)</f>
        <v>0</v>
      </c>
      <c r="O119">
        <f>IF('3-定量盤查'!P117&lt;&gt;"",'3-定量盤查'!P117,"")</f>
        <v>0</v>
      </c>
      <c r="T119">
        <f>ROUND(IF($E119="",IF(Q119="",0,0),IF(Q119="",0,($E119^2+Q119^2)^0.5)),5)</f>
        <v>0</v>
      </c>
      <c r="U119">
        <f>ROUND(IF($F119="",IF(R119="",0,0),IF(R119="",0,($F119^2+R119^2)^0.5)),5)</f>
        <v>0</v>
      </c>
      <c r="V119">
        <f>IF('3-定量盤查'!V117&lt;&gt;"",'3-定量盤查'!V117,"")</f>
        <v>0</v>
      </c>
      <c r="AA119">
        <f>ROUND(IF($E119="",IF(X119="",0,0),IF(X119="",0,($E119^2+X119^2)^0.5)),5)</f>
        <v>0</v>
      </c>
      <c r="AB119">
        <f>ROUND(IF($F119="",IF(Y119="",0,0),IF(Y119="",0,($F119^2+Y119^2)^0.5)),5)</f>
        <v>0</v>
      </c>
      <c r="AC119">
        <f>IF(SUM($I119,$P119),IF($I119&lt;&gt;"",IF($P119&lt;&gt;"",IF($W119&lt;&gt;"",(($I119*M119)^2+($P119*T119)^2+($W119*AA119)^2)^0.5/SUM($I119,$P119,$W119),(($I119*M119)^2+($P119*T119)^2)^0.5/SUM($I119,$P119)),M119),""),0)</f>
        <v>0</v>
      </c>
      <c r="AD119">
        <f>IF(SUM($I119,$P119),IF($I119&lt;&gt;"",IF($P119&lt;&gt;"",IF($W119&lt;&gt;"",(($I119*N119)^2+($P119*U119)^2+($W119*AB119)^2)^0.5/SUM($I119,$P119,$W119),(($I119*N119)^2+($P119*U119)^2)^0.5/SUM($I119,$P119)),N119),""),0)</f>
        <v>0</v>
      </c>
      <c r="AE119" s="10">
        <f>IF(AC119&lt;&gt;"",(AC119*SUM($I119,$P119,$W119))^2,"")</f>
        <v>0</v>
      </c>
      <c r="AF119" s="10">
        <f>IF(AD119&lt;&gt;"",(AD119*SUM($I119,$P119,$W119))^2,"")</f>
        <v>0</v>
      </c>
      <c r="AG119" s="10">
        <f>IFERROR(ABS(I119),"")</f>
        <v>0</v>
      </c>
      <c r="AH119" s="10">
        <f>IFERROR(ABS(P119),"")</f>
        <v>0</v>
      </c>
      <c r="AI119" s="10">
        <f>IFERROR(ABS(W119),"")</f>
        <v>0</v>
      </c>
    </row>
    <row r="120" spans="2:35">
      <c r="B120">
        <v>116</v>
      </c>
      <c r="C120" t="s">
        <v>180</v>
      </c>
      <c r="D120" t="s">
        <v>178</v>
      </c>
      <c r="H120">
        <f>IF('3-定量盤查'!J118&lt;&gt;"",'3-定量盤查'!J118,"")</f>
        <v>0</v>
      </c>
      <c r="I120">
        <f>IF(E120&lt;&gt;"",IF(J120&lt;&gt;"",IF('3-定量盤查'!O118&lt;&gt;"",'3-定量盤查'!O118,0),""),"")</f>
        <v>0</v>
      </c>
      <c r="M120">
        <f>ROUND(IF($E120="",IF(J120="",0,0),IF(I120="",0,($E120^2+J120^2)^0.5)),5)</f>
        <v>0</v>
      </c>
      <c r="N120">
        <f>ROUND(IF($F120="",IF(K120="",0,0),IF(K120="",0,($F120^2+K120^2)^0.5)),5)</f>
        <v>0</v>
      </c>
      <c r="O120">
        <f>IF('3-定量盤查'!P118&lt;&gt;"",'3-定量盤查'!P118,"")</f>
        <v>0</v>
      </c>
      <c r="T120">
        <f>ROUND(IF($E120="",IF(Q120="",0,0),IF(Q120="",0,($E120^2+Q120^2)^0.5)),5)</f>
        <v>0</v>
      </c>
      <c r="U120">
        <f>ROUND(IF($F120="",IF(R120="",0,0),IF(R120="",0,($F120^2+R120^2)^0.5)),5)</f>
        <v>0</v>
      </c>
      <c r="V120">
        <f>IF('3-定量盤查'!V118&lt;&gt;"",'3-定量盤查'!V118,"")</f>
        <v>0</v>
      </c>
      <c r="AA120">
        <f>ROUND(IF($E120="",IF(X120="",0,0),IF(X120="",0,($E120^2+X120^2)^0.5)),5)</f>
        <v>0</v>
      </c>
      <c r="AB120">
        <f>ROUND(IF($F120="",IF(Y120="",0,0),IF(Y120="",0,($F120^2+Y120^2)^0.5)),5)</f>
        <v>0</v>
      </c>
      <c r="AC120">
        <f>IF(SUM($I120,$P120),IF($I120&lt;&gt;"",IF($P120&lt;&gt;"",IF($W120&lt;&gt;"",(($I120*M120)^2+($P120*T120)^2+($W120*AA120)^2)^0.5/SUM($I120,$P120,$W120),(($I120*M120)^2+($P120*T120)^2)^0.5/SUM($I120,$P120)),M120),""),0)</f>
        <v>0</v>
      </c>
      <c r="AD120">
        <f>IF(SUM($I120,$P120),IF($I120&lt;&gt;"",IF($P120&lt;&gt;"",IF($W120&lt;&gt;"",(($I120*N120)^2+($P120*U120)^2+($W120*AB120)^2)^0.5/SUM($I120,$P120,$W120),(($I120*N120)^2+($P120*U120)^2)^0.5/SUM($I120,$P120)),N120),""),0)</f>
        <v>0</v>
      </c>
      <c r="AE120" s="10">
        <f>IF(AC120&lt;&gt;"",(AC120*SUM($I120,$P120,$W120))^2,"")</f>
        <v>0</v>
      </c>
      <c r="AF120" s="10">
        <f>IF(AD120&lt;&gt;"",(AD120*SUM($I120,$P120,$W120))^2,"")</f>
        <v>0</v>
      </c>
      <c r="AG120" s="10">
        <f>IFERROR(ABS(I120),"")</f>
        <v>0</v>
      </c>
      <c r="AH120" s="10">
        <f>IFERROR(ABS(P120),"")</f>
        <v>0</v>
      </c>
      <c r="AI120" s="10">
        <f>IFERROR(ABS(W120),"")</f>
        <v>0</v>
      </c>
    </row>
    <row r="121" spans="2:35">
      <c r="B121">
        <v>117</v>
      </c>
      <c r="C121" t="s">
        <v>181</v>
      </c>
      <c r="D121" t="s">
        <v>182</v>
      </c>
      <c r="H121">
        <f>IF('3-定量盤查'!J119&lt;&gt;"",'3-定量盤查'!J119,"")</f>
        <v>0</v>
      </c>
      <c r="I121">
        <f>IF(E121&lt;&gt;"",IF(J121&lt;&gt;"",IF('3-定量盤查'!O119&lt;&gt;"",'3-定量盤查'!O119,0),""),"")</f>
        <v>0</v>
      </c>
      <c r="M121">
        <f>ROUND(IF($E121="",IF(J121="",0,0),IF(I121="",0,($E121^2+J121^2)^0.5)),5)</f>
        <v>0</v>
      </c>
      <c r="N121">
        <f>ROUND(IF($F121="",IF(K121="",0,0),IF(K121="",0,($F121^2+K121^2)^0.5)),5)</f>
        <v>0</v>
      </c>
      <c r="O121">
        <f>IF('3-定量盤查'!P119&lt;&gt;"",'3-定量盤查'!P119,"")</f>
        <v>0</v>
      </c>
      <c r="T121">
        <f>ROUND(IF($E121="",IF(Q121="",0,0),IF(Q121="",0,($E121^2+Q121^2)^0.5)),5)</f>
        <v>0</v>
      </c>
      <c r="U121">
        <f>ROUND(IF($F121="",IF(R121="",0,0),IF(R121="",0,($F121^2+R121^2)^0.5)),5)</f>
        <v>0</v>
      </c>
      <c r="V121">
        <f>IF('3-定量盤查'!V119&lt;&gt;"",'3-定量盤查'!V119,"")</f>
        <v>0</v>
      </c>
      <c r="AA121">
        <f>ROUND(IF($E121="",IF(X121="",0,0),IF(X121="",0,($E121^2+X121^2)^0.5)),5)</f>
        <v>0</v>
      </c>
      <c r="AB121">
        <f>ROUND(IF($F121="",IF(Y121="",0,0),IF(Y121="",0,($F121^2+Y121^2)^0.5)),5)</f>
        <v>0</v>
      </c>
      <c r="AC121">
        <f>IF(SUM($I121,$P121),IF($I121&lt;&gt;"",IF($P121&lt;&gt;"",IF($W121&lt;&gt;"",(($I121*M121)^2+($P121*T121)^2+($W121*AA121)^2)^0.5/SUM($I121,$P121,$W121),(($I121*M121)^2+($P121*T121)^2)^0.5/SUM($I121,$P121)),M121),""),0)</f>
        <v>0</v>
      </c>
      <c r="AD121">
        <f>IF(SUM($I121,$P121),IF($I121&lt;&gt;"",IF($P121&lt;&gt;"",IF($W121&lt;&gt;"",(($I121*N121)^2+($P121*U121)^2+($W121*AB121)^2)^0.5/SUM($I121,$P121,$W121),(($I121*N121)^2+($P121*U121)^2)^0.5/SUM($I121,$P121)),N121),""),0)</f>
        <v>0</v>
      </c>
      <c r="AE121" s="10">
        <f>IF(AC121&lt;&gt;"",(AC121*SUM($I121,$P121,$W121))^2,"")</f>
        <v>0</v>
      </c>
      <c r="AF121" s="10">
        <f>IF(AD121&lt;&gt;"",(AD121*SUM($I121,$P121,$W121))^2,"")</f>
        <v>0</v>
      </c>
      <c r="AG121" s="10">
        <f>IFERROR(ABS(I121),"")</f>
        <v>0</v>
      </c>
      <c r="AH121" s="10">
        <f>IFERROR(ABS(P121),"")</f>
        <v>0</v>
      </c>
      <c r="AI121" s="10">
        <f>IFERROR(ABS(W121),"")</f>
        <v>0</v>
      </c>
    </row>
    <row r="122" spans="2:35">
      <c r="B122">
        <v>118</v>
      </c>
      <c r="C122" t="s">
        <v>183</v>
      </c>
      <c r="D122" t="s">
        <v>184</v>
      </c>
      <c r="H122">
        <f>IF('3-定量盤查'!J120&lt;&gt;"",'3-定量盤查'!J120,"")</f>
        <v>0</v>
      </c>
      <c r="I122">
        <f>IF(E122&lt;&gt;"",IF(J122&lt;&gt;"",IF('3-定量盤查'!O120&lt;&gt;"",'3-定量盤查'!O120,0),""),"")</f>
        <v>0</v>
      </c>
      <c r="M122">
        <f>ROUND(IF($E122="",IF(J122="",0,0),IF(I122="",0,($E122^2+J122^2)^0.5)),5)</f>
        <v>0</v>
      </c>
      <c r="N122">
        <f>ROUND(IF($F122="",IF(K122="",0,0),IF(K122="",0,($F122^2+K122^2)^0.5)),5)</f>
        <v>0</v>
      </c>
      <c r="O122">
        <f>IF('3-定量盤查'!P120&lt;&gt;"",'3-定量盤查'!P120,"")</f>
        <v>0</v>
      </c>
      <c r="T122">
        <f>ROUND(IF($E122="",IF(Q122="",0,0),IF(Q122="",0,($E122^2+Q122^2)^0.5)),5)</f>
        <v>0</v>
      </c>
      <c r="U122">
        <f>ROUND(IF($F122="",IF(R122="",0,0),IF(R122="",0,($F122^2+R122^2)^0.5)),5)</f>
        <v>0</v>
      </c>
      <c r="V122">
        <f>IF('3-定量盤查'!V120&lt;&gt;"",'3-定量盤查'!V120,"")</f>
        <v>0</v>
      </c>
      <c r="AA122">
        <f>ROUND(IF($E122="",IF(X122="",0,0),IF(X122="",0,($E122^2+X122^2)^0.5)),5)</f>
        <v>0</v>
      </c>
      <c r="AB122">
        <f>ROUND(IF($F122="",IF(Y122="",0,0),IF(Y122="",0,($F122^2+Y122^2)^0.5)),5)</f>
        <v>0</v>
      </c>
      <c r="AC122">
        <f>IF(SUM($I122,$P122),IF($I122&lt;&gt;"",IF($P122&lt;&gt;"",IF($W122&lt;&gt;"",(($I122*M122)^2+($P122*T122)^2+($W122*AA122)^2)^0.5/SUM($I122,$P122,$W122),(($I122*M122)^2+($P122*T122)^2)^0.5/SUM($I122,$P122)),M122),""),0)</f>
        <v>0</v>
      </c>
      <c r="AD122">
        <f>IF(SUM($I122,$P122),IF($I122&lt;&gt;"",IF($P122&lt;&gt;"",IF($W122&lt;&gt;"",(($I122*N122)^2+($P122*U122)^2+($W122*AB122)^2)^0.5/SUM($I122,$P122,$W122),(($I122*N122)^2+($P122*U122)^2)^0.5/SUM($I122,$P122)),N122),""),0)</f>
        <v>0</v>
      </c>
      <c r="AE122" s="10">
        <f>IF(AC122&lt;&gt;"",(AC122*SUM($I122,$P122,$W122))^2,"")</f>
        <v>0</v>
      </c>
      <c r="AF122" s="10">
        <f>IF(AD122&lt;&gt;"",(AD122*SUM($I122,$P122,$W122))^2,"")</f>
        <v>0</v>
      </c>
      <c r="AG122" s="10">
        <f>IFERROR(ABS(I122),"")</f>
        <v>0</v>
      </c>
      <c r="AH122" s="10">
        <f>IFERROR(ABS(P122),"")</f>
        <v>0</v>
      </c>
      <c r="AI122" s="10">
        <f>IFERROR(ABS(W122),"")</f>
        <v>0</v>
      </c>
    </row>
    <row r="123" spans="2:35">
      <c r="B123">
        <v>119</v>
      </c>
      <c r="C123" t="s">
        <v>61</v>
      </c>
      <c r="D123" t="s">
        <v>68</v>
      </c>
      <c r="H123">
        <f>IF('3-定量盤查'!J121&lt;&gt;"",'3-定量盤查'!J121,"")</f>
        <v>0</v>
      </c>
      <c r="I123">
        <f>IF(E123&lt;&gt;"",IF(J123&lt;&gt;"",IF('3-定量盤查'!O121&lt;&gt;"",'3-定量盤查'!O121,0),""),"")</f>
        <v>0</v>
      </c>
      <c r="M123">
        <f>ROUND(IF($E123="",IF(J123="",0,0),IF(I123="",0,($E123^2+J123^2)^0.5)),5)</f>
        <v>0</v>
      </c>
      <c r="N123">
        <f>ROUND(IF($F123="",IF(K123="",0,0),IF(K123="",0,($F123^2+K123^2)^0.5)),5)</f>
        <v>0</v>
      </c>
      <c r="O123">
        <f>IF('3-定量盤查'!P121&lt;&gt;"",'3-定量盤查'!P121,"")</f>
        <v>0</v>
      </c>
      <c r="T123">
        <f>ROUND(IF($E123="",IF(Q123="",0,0),IF(Q123="",0,($E123^2+Q123^2)^0.5)),5)</f>
        <v>0</v>
      </c>
      <c r="U123">
        <f>ROUND(IF($F123="",IF(R123="",0,0),IF(R123="",0,($F123^2+R123^2)^0.5)),5)</f>
        <v>0</v>
      </c>
      <c r="V123">
        <f>IF('3-定量盤查'!V121&lt;&gt;"",'3-定量盤查'!V121,"")</f>
        <v>0</v>
      </c>
      <c r="AA123">
        <f>ROUND(IF($E123="",IF(X123="",0,0),IF(X123="",0,($E123^2+X123^2)^0.5)),5)</f>
        <v>0</v>
      </c>
      <c r="AB123">
        <f>ROUND(IF($F123="",IF(Y123="",0,0),IF(Y123="",0,($F123^2+Y123^2)^0.5)),5)</f>
        <v>0</v>
      </c>
      <c r="AC123">
        <f>IF(SUM($I123,$P123),IF($I123&lt;&gt;"",IF($P123&lt;&gt;"",IF($W123&lt;&gt;"",(($I123*M123)^2+($P123*T123)^2+($W123*AA123)^2)^0.5/SUM($I123,$P123,$W123),(($I123*M123)^2+($P123*T123)^2)^0.5/SUM($I123,$P123)),M123),""),0)</f>
        <v>0</v>
      </c>
      <c r="AD123">
        <f>IF(SUM($I123,$P123),IF($I123&lt;&gt;"",IF($P123&lt;&gt;"",IF($W123&lt;&gt;"",(($I123*N123)^2+($P123*U123)^2+($W123*AB123)^2)^0.5/SUM($I123,$P123,$W123),(($I123*N123)^2+($P123*U123)^2)^0.5/SUM($I123,$P123)),N123),""),0)</f>
        <v>0</v>
      </c>
      <c r="AE123" s="10">
        <f>IF(AC123&lt;&gt;"",(AC123*SUM($I123,$P123,$W123))^2,"")</f>
        <v>0</v>
      </c>
      <c r="AF123" s="10">
        <f>IF(AD123&lt;&gt;"",(AD123*SUM($I123,$P123,$W123))^2,"")</f>
        <v>0</v>
      </c>
      <c r="AG123" s="10">
        <f>IFERROR(ABS(I123),"")</f>
        <v>0</v>
      </c>
      <c r="AH123" s="10">
        <f>IFERROR(ABS(P123),"")</f>
        <v>0</v>
      </c>
      <c r="AI123" s="10">
        <f>IFERROR(ABS(W123),"")</f>
        <v>0</v>
      </c>
    </row>
    <row r="124" spans="2:35">
      <c r="B124">
        <v>120</v>
      </c>
      <c r="C124" t="s">
        <v>91</v>
      </c>
      <c r="H124">
        <f>IF('3-定量盤查'!J122&lt;&gt;"",'3-定量盤查'!J122,"")</f>
        <v>0</v>
      </c>
      <c r="I124">
        <f>IF(E124&lt;&gt;"",IF(J124&lt;&gt;"",IF('3-定量盤查'!O122&lt;&gt;"",'3-定量盤查'!O122,0),""),"")</f>
        <v>0</v>
      </c>
      <c r="M124">
        <f>ROUND(IF($E124="",IF(J124="",0,0),IF(I124="",0,($E124^2+J124^2)^0.5)),5)</f>
        <v>0</v>
      </c>
      <c r="N124">
        <f>ROUND(IF($F124="",IF(K124="",0,0),IF(K124="",0,($F124^2+K124^2)^0.5)),5)</f>
        <v>0</v>
      </c>
      <c r="O124">
        <f>IF('3-定量盤查'!P122&lt;&gt;"",'3-定量盤查'!P122,"")</f>
        <v>0</v>
      </c>
      <c r="T124">
        <f>ROUND(IF($E124="",IF(Q124="",0,0),IF(Q124="",0,($E124^2+Q124^2)^0.5)),5)</f>
        <v>0</v>
      </c>
      <c r="U124">
        <f>ROUND(IF($F124="",IF(R124="",0,0),IF(R124="",0,($F124^2+R124^2)^0.5)),5)</f>
        <v>0</v>
      </c>
      <c r="V124">
        <f>IF('3-定量盤查'!V122&lt;&gt;"",'3-定量盤查'!V122,"")</f>
        <v>0</v>
      </c>
      <c r="AA124">
        <f>ROUND(IF($E124="",IF(X124="",0,0),IF(X124="",0,($E124^2+X124^2)^0.5)),5)</f>
        <v>0</v>
      </c>
      <c r="AB124">
        <f>ROUND(IF($F124="",IF(Y124="",0,0),IF(Y124="",0,($F124^2+Y124^2)^0.5)),5)</f>
        <v>0</v>
      </c>
      <c r="AC124">
        <f>IF(SUM($I124,$P124),IF($I124&lt;&gt;"",IF($P124&lt;&gt;"",IF($W124&lt;&gt;"",(($I124*M124)^2+($P124*T124)^2+($W124*AA124)^2)^0.5/SUM($I124,$P124,$W124),(($I124*M124)^2+($P124*T124)^2)^0.5/SUM($I124,$P124)),M124),""),0)</f>
        <v>0</v>
      </c>
      <c r="AD124">
        <f>IF(SUM($I124,$P124),IF($I124&lt;&gt;"",IF($P124&lt;&gt;"",IF($W124&lt;&gt;"",(($I124*N124)^2+($P124*U124)^2+($W124*AB124)^2)^0.5/SUM($I124,$P124,$W124),(($I124*N124)^2+($P124*U124)^2)^0.5/SUM($I124,$P124)),N124),""),0)</f>
        <v>0</v>
      </c>
      <c r="AE124" s="10">
        <f>IF(AC124&lt;&gt;"",(AC124*SUM($I124,$P124,$W124))^2,"")</f>
        <v>0</v>
      </c>
      <c r="AF124" s="10">
        <f>IF(AD124&lt;&gt;"",(AD124*SUM($I124,$P124,$W124))^2,"")</f>
        <v>0</v>
      </c>
      <c r="AG124" s="10">
        <f>IFERROR(ABS(I124),"")</f>
        <v>0</v>
      </c>
      <c r="AH124" s="10">
        <f>IFERROR(ABS(P124),"")</f>
        <v>0</v>
      </c>
      <c r="AI124" s="10">
        <f>IFERROR(ABS(W124),"")</f>
        <v>0</v>
      </c>
    </row>
    <row r="125" spans="2:35">
      <c r="B125">
        <v>121</v>
      </c>
      <c r="C125" t="s">
        <v>185</v>
      </c>
      <c r="D125" t="s">
        <v>164</v>
      </c>
      <c r="H125">
        <f>IF('3-定量盤查'!J123&lt;&gt;"",'3-定量盤查'!J123,"")</f>
        <v>0</v>
      </c>
      <c r="I125">
        <f>IF(E125&lt;&gt;"",IF(J125&lt;&gt;"",IF('3-定量盤查'!O123&lt;&gt;"",'3-定量盤查'!O123,0),""),"")</f>
        <v>0</v>
      </c>
      <c r="M125">
        <f>ROUND(IF($E125="",IF(J125="",0,0),IF(I125="",0,($E125^2+J125^2)^0.5)),5)</f>
        <v>0</v>
      </c>
      <c r="N125">
        <f>ROUND(IF($F125="",IF(K125="",0,0),IF(K125="",0,($F125^2+K125^2)^0.5)),5)</f>
        <v>0</v>
      </c>
      <c r="O125">
        <f>IF('3-定量盤查'!P123&lt;&gt;"",'3-定量盤查'!P123,"")</f>
        <v>0</v>
      </c>
      <c r="T125">
        <f>ROUND(IF($E125="",IF(Q125="",0,0),IF(Q125="",0,($E125^2+Q125^2)^0.5)),5)</f>
        <v>0</v>
      </c>
      <c r="U125">
        <f>ROUND(IF($F125="",IF(R125="",0,0),IF(R125="",0,($F125^2+R125^2)^0.5)),5)</f>
        <v>0</v>
      </c>
      <c r="V125">
        <f>IF('3-定量盤查'!V123&lt;&gt;"",'3-定量盤查'!V123,"")</f>
        <v>0</v>
      </c>
      <c r="AA125">
        <f>ROUND(IF($E125="",IF(X125="",0,0),IF(X125="",0,($E125^2+X125^2)^0.5)),5)</f>
        <v>0</v>
      </c>
      <c r="AB125">
        <f>ROUND(IF($F125="",IF(Y125="",0,0),IF(Y125="",0,($F125^2+Y125^2)^0.5)),5)</f>
        <v>0</v>
      </c>
      <c r="AC125">
        <f>IF(SUM($I125,$P125),IF($I125&lt;&gt;"",IF($P125&lt;&gt;"",IF($W125&lt;&gt;"",(($I125*M125)^2+($P125*T125)^2+($W125*AA125)^2)^0.5/SUM($I125,$P125,$W125),(($I125*M125)^2+($P125*T125)^2)^0.5/SUM($I125,$P125)),M125),""),0)</f>
        <v>0</v>
      </c>
      <c r="AD125">
        <f>IF(SUM($I125,$P125),IF($I125&lt;&gt;"",IF($P125&lt;&gt;"",IF($W125&lt;&gt;"",(($I125*N125)^2+($P125*U125)^2+($W125*AB125)^2)^0.5/SUM($I125,$P125,$W125),(($I125*N125)^2+($P125*U125)^2)^0.5/SUM($I125,$P125)),N125),""),0)</f>
        <v>0</v>
      </c>
      <c r="AE125" s="10">
        <f>IF(AC125&lt;&gt;"",(AC125*SUM($I125,$P125,$W125))^2,"")</f>
        <v>0</v>
      </c>
      <c r="AF125" s="10">
        <f>IF(AD125&lt;&gt;"",(AD125*SUM($I125,$P125,$W125))^2,"")</f>
        <v>0</v>
      </c>
      <c r="AG125" s="10">
        <f>IFERROR(ABS(I125),"")</f>
        <v>0</v>
      </c>
      <c r="AH125" s="10">
        <f>IFERROR(ABS(P125),"")</f>
        <v>0</v>
      </c>
      <c r="AI125" s="10">
        <f>IFERROR(ABS(W125),"")</f>
        <v>0</v>
      </c>
    </row>
    <row r="126" spans="2:35">
      <c r="B126">
        <v>122</v>
      </c>
      <c r="C126" t="s">
        <v>186</v>
      </c>
      <c r="D126" t="s">
        <v>164</v>
      </c>
      <c r="H126">
        <f>IF('3-定量盤查'!J124&lt;&gt;"",'3-定量盤查'!J124,"")</f>
        <v>0</v>
      </c>
      <c r="I126">
        <f>IF(E126&lt;&gt;"",IF(J126&lt;&gt;"",IF('3-定量盤查'!O124&lt;&gt;"",'3-定量盤查'!O124,0),""),"")</f>
        <v>0</v>
      </c>
      <c r="M126">
        <f>ROUND(IF($E126="",IF(J126="",0,0),IF(I126="",0,($E126^2+J126^2)^0.5)),5)</f>
        <v>0</v>
      </c>
      <c r="N126">
        <f>ROUND(IF($F126="",IF(K126="",0,0),IF(K126="",0,($F126^2+K126^2)^0.5)),5)</f>
        <v>0</v>
      </c>
      <c r="O126">
        <f>IF('3-定量盤查'!P124&lt;&gt;"",'3-定量盤查'!P124,"")</f>
        <v>0</v>
      </c>
      <c r="T126">
        <f>ROUND(IF($E126="",IF(Q126="",0,0),IF(Q126="",0,($E126^2+Q126^2)^0.5)),5)</f>
        <v>0</v>
      </c>
      <c r="U126">
        <f>ROUND(IF($F126="",IF(R126="",0,0),IF(R126="",0,($F126^2+R126^2)^0.5)),5)</f>
        <v>0</v>
      </c>
      <c r="V126">
        <f>IF('3-定量盤查'!V124&lt;&gt;"",'3-定量盤查'!V124,"")</f>
        <v>0</v>
      </c>
      <c r="AA126">
        <f>ROUND(IF($E126="",IF(X126="",0,0),IF(X126="",0,($E126^2+X126^2)^0.5)),5)</f>
        <v>0</v>
      </c>
      <c r="AB126">
        <f>ROUND(IF($F126="",IF(Y126="",0,0),IF(Y126="",0,($F126^2+Y126^2)^0.5)),5)</f>
        <v>0</v>
      </c>
      <c r="AC126">
        <f>IF(SUM($I126,$P126),IF($I126&lt;&gt;"",IF($P126&lt;&gt;"",IF($W126&lt;&gt;"",(($I126*M126)^2+($P126*T126)^2+($W126*AA126)^2)^0.5/SUM($I126,$P126,$W126),(($I126*M126)^2+($P126*T126)^2)^0.5/SUM($I126,$P126)),M126),""),0)</f>
        <v>0</v>
      </c>
      <c r="AD126">
        <f>IF(SUM($I126,$P126),IF($I126&lt;&gt;"",IF($P126&lt;&gt;"",IF($W126&lt;&gt;"",(($I126*N126)^2+($P126*U126)^2+($W126*AB126)^2)^0.5/SUM($I126,$P126,$W126),(($I126*N126)^2+($P126*U126)^2)^0.5/SUM($I126,$P126)),N126),""),0)</f>
        <v>0</v>
      </c>
      <c r="AE126" s="10">
        <f>IF(AC126&lt;&gt;"",(AC126*SUM($I126,$P126,$W126))^2,"")</f>
        <v>0</v>
      </c>
      <c r="AF126" s="10">
        <f>IF(AD126&lt;&gt;"",(AD126*SUM($I126,$P126,$W126))^2,"")</f>
        <v>0</v>
      </c>
      <c r="AG126" s="10">
        <f>IFERROR(ABS(I126),"")</f>
        <v>0</v>
      </c>
      <c r="AH126" s="10">
        <f>IFERROR(ABS(P126),"")</f>
        <v>0</v>
      </c>
      <c r="AI126" s="10">
        <f>IFERROR(ABS(W126),"")</f>
        <v>0</v>
      </c>
    </row>
    <row r="127" spans="2:35">
      <c r="B127">
        <v>123</v>
      </c>
      <c r="C127" t="s">
        <v>187</v>
      </c>
      <c r="D127" t="s">
        <v>162</v>
      </c>
      <c r="H127">
        <f>IF('3-定量盤查'!J125&lt;&gt;"",'3-定量盤查'!J125,"")</f>
        <v>0</v>
      </c>
      <c r="I127">
        <f>IF(E127&lt;&gt;"",IF(J127&lt;&gt;"",IF('3-定量盤查'!O125&lt;&gt;"",'3-定量盤查'!O125,0),""),"")</f>
        <v>0</v>
      </c>
      <c r="M127">
        <f>ROUND(IF($E127="",IF(J127="",0,0),IF(I127="",0,($E127^2+J127^2)^0.5)),5)</f>
        <v>0</v>
      </c>
      <c r="N127">
        <f>ROUND(IF($F127="",IF(K127="",0,0),IF(K127="",0,($F127^2+K127^2)^0.5)),5)</f>
        <v>0</v>
      </c>
      <c r="O127">
        <f>IF('3-定量盤查'!P125&lt;&gt;"",'3-定量盤查'!P125,"")</f>
        <v>0</v>
      </c>
      <c r="T127">
        <f>ROUND(IF($E127="",IF(Q127="",0,0),IF(Q127="",0,($E127^2+Q127^2)^0.5)),5)</f>
        <v>0</v>
      </c>
      <c r="U127">
        <f>ROUND(IF($F127="",IF(R127="",0,0),IF(R127="",0,($F127^2+R127^2)^0.5)),5)</f>
        <v>0</v>
      </c>
      <c r="V127">
        <f>IF('3-定量盤查'!V125&lt;&gt;"",'3-定量盤查'!V125,"")</f>
        <v>0</v>
      </c>
      <c r="AA127">
        <f>ROUND(IF($E127="",IF(X127="",0,0),IF(X127="",0,($E127^2+X127^2)^0.5)),5)</f>
        <v>0</v>
      </c>
      <c r="AB127">
        <f>ROUND(IF($F127="",IF(Y127="",0,0),IF(Y127="",0,($F127^2+Y127^2)^0.5)),5)</f>
        <v>0</v>
      </c>
      <c r="AC127">
        <f>IF(SUM($I127,$P127),IF($I127&lt;&gt;"",IF($P127&lt;&gt;"",IF($W127&lt;&gt;"",(($I127*M127)^2+($P127*T127)^2+($W127*AA127)^2)^0.5/SUM($I127,$P127,$W127),(($I127*M127)^2+($P127*T127)^2)^0.5/SUM($I127,$P127)),M127),""),0)</f>
        <v>0</v>
      </c>
      <c r="AD127">
        <f>IF(SUM($I127,$P127),IF($I127&lt;&gt;"",IF($P127&lt;&gt;"",IF($W127&lt;&gt;"",(($I127*N127)^2+($P127*U127)^2+($W127*AB127)^2)^0.5/SUM($I127,$P127,$W127),(($I127*N127)^2+($P127*U127)^2)^0.5/SUM($I127,$P127)),N127),""),0)</f>
        <v>0</v>
      </c>
      <c r="AE127" s="10">
        <f>IF(AC127&lt;&gt;"",(AC127*SUM($I127,$P127,$W127))^2,"")</f>
        <v>0</v>
      </c>
      <c r="AF127" s="10">
        <f>IF(AD127&lt;&gt;"",(AD127*SUM($I127,$P127,$W127))^2,"")</f>
        <v>0</v>
      </c>
      <c r="AG127" s="10">
        <f>IFERROR(ABS(I127),"")</f>
        <v>0</v>
      </c>
      <c r="AH127" s="10">
        <f>IFERROR(ABS(P127),"")</f>
        <v>0</v>
      </c>
      <c r="AI127" s="10">
        <f>IFERROR(ABS(W127),"")</f>
        <v>0</v>
      </c>
    </row>
    <row r="128" spans="2:35">
      <c r="B128">
        <v>124</v>
      </c>
      <c r="C128" t="s">
        <v>188</v>
      </c>
      <c r="D128" t="s">
        <v>189</v>
      </c>
      <c r="H128">
        <f>IF('3-定量盤查'!J126&lt;&gt;"",'3-定量盤查'!J126,"")</f>
        <v>0</v>
      </c>
      <c r="I128">
        <f>IF(E128&lt;&gt;"",IF(J128&lt;&gt;"",IF('3-定量盤查'!O126&lt;&gt;"",'3-定量盤查'!O126,0),""),"")</f>
        <v>0</v>
      </c>
      <c r="M128">
        <f>ROUND(IF($E128="",IF(J128="",0,0),IF(I128="",0,($E128^2+J128^2)^0.5)),5)</f>
        <v>0</v>
      </c>
      <c r="N128">
        <f>ROUND(IF($F128="",IF(K128="",0,0),IF(K128="",0,($F128^2+K128^2)^0.5)),5)</f>
        <v>0</v>
      </c>
      <c r="O128">
        <f>IF('3-定量盤查'!P126&lt;&gt;"",'3-定量盤查'!P126,"")</f>
        <v>0</v>
      </c>
      <c r="T128">
        <f>ROUND(IF($E128="",IF(Q128="",0,0),IF(Q128="",0,($E128^2+Q128^2)^0.5)),5)</f>
        <v>0</v>
      </c>
      <c r="U128">
        <f>ROUND(IF($F128="",IF(R128="",0,0),IF(R128="",0,($F128^2+R128^2)^0.5)),5)</f>
        <v>0</v>
      </c>
      <c r="V128">
        <f>IF('3-定量盤查'!V126&lt;&gt;"",'3-定量盤查'!V126,"")</f>
        <v>0</v>
      </c>
      <c r="AA128">
        <f>ROUND(IF($E128="",IF(X128="",0,0),IF(X128="",0,($E128^2+X128^2)^0.5)),5)</f>
        <v>0</v>
      </c>
      <c r="AB128">
        <f>ROUND(IF($F128="",IF(Y128="",0,0),IF(Y128="",0,($F128^2+Y128^2)^0.5)),5)</f>
        <v>0</v>
      </c>
      <c r="AC128">
        <f>IF(SUM($I128,$P128),IF($I128&lt;&gt;"",IF($P128&lt;&gt;"",IF($W128&lt;&gt;"",(($I128*M128)^2+($P128*T128)^2+($W128*AA128)^2)^0.5/SUM($I128,$P128,$W128),(($I128*M128)^2+($P128*T128)^2)^0.5/SUM($I128,$P128)),M128),""),0)</f>
        <v>0</v>
      </c>
      <c r="AD128">
        <f>IF(SUM($I128,$P128),IF($I128&lt;&gt;"",IF($P128&lt;&gt;"",IF($W128&lt;&gt;"",(($I128*N128)^2+($P128*U128)^2+($W128*AB128)^2)^0.5/SUM($I128,$P128,$W128),(($I128*N128)^2+($P128*U128)^2)^0.5/SUM($I128,$P128)),N128),""),0)</f>
        <v>0</v>
      </c>
      <c r="AE128" s="10">
        <f>IF(AC128&lt;&gt;"",(AC128*SUM($I128,$P128,$W128))^2,"")</f>
        <v>0</v>
      </c>
      <c r="AF128" s="10">
        <f>IF(AD128&lt;&gt;"",(AD128*SUM($I128,$P128,$W128))^2,"")</f>
        <v>0</v>
      </c>
      <c r="AG128" s="10">
        <f>IFERROR(ABS(I128),"")</f>
        <v>0</v>
      </c>
      <c r="AH128" s="10">
        <f>IFERROR(ABS(P128),"")</f>
        <v>0</v>
      </c>
      <c r="AI128" s="10">
        <f>IFERROR(ABS(W128),"")</f>
        <v>0</v>
      </c>
    </row>
    <row r="129" spans="2:35">
      <c r="B129">
        <v>125</v>
      </c>
      <c r="C129" t="s">
        <v>61</v>
      </c>
      <c r="D129" t="s">
        <v>168</v>
      </c>
      <c r="H129">
        <f>IF('3-定量盤查'!J127&lt;&gt;"",'3-定量盤查'!J127,"")</f>
        <v>0</v>
      </c>
      <c r="I129">
        <f>IF(E129&lt;&gt;"",IF(J129&lt;&gt;"",IF('3-定量盤查'!O127&lt;&gt;"",'3-定量盤查'!O127,0),""),"")</f>
        <v>0</v>
      </c>
      <c r="M129">
        <f>ROUND(IF($E129="",IF(J129="",0,0),IF(I129="",0,($E129^2+J129^2)^0.5)),5)</f>
        <v>0</v>
      </c>
      <c r="N129">
        <f>ROUND(IF($F129="",IF(K129="",0,0),IF(K129="",0,($F129^2+K129^2)^0.5)),5)</f>
        <v>0</v>
      </c>
      <c r="O129">
        <f>IF('3-定量盤查'!P127&lt;&gt;"",'3-定量盤查'!P127,"")</f>
        <v>0</v>
      </c>
      <c r="T129">
        <f>ROUND(IF($E129="",IF(Q129="",0,0),IF(Q129="",0,($E129^2+Q129^2)^0.5)),5)</f>
        <v>0</v>
      </c>
      <c r="U129">
        <f>ROUND(IF($F129="",IF(R129="",0,0),IF(R129="",0,($F129^2+R129^2)^0.5)),5)</f>
        <v>0</v>
      </c>
      <c r="V129">
        <f>IF('3-定量盤查'!V127&lt;&gt;"",'3-定量盤查'!V127,"")</f>
        <v>0</v>
      </c>
      <c r="AA129">
        <f>ROUND(IF($E129="",IF(X129="",0,0),IF(X129="",0,($E129^2+X129^2)^0.5)),5)</f>
        <v>0</v>
      </c>
      <c r="AB129">
        <f>ROUND(IF($F129="",IF(Y129="",0,0),IF(Y129="",0,($F129^2+Y129^2)^0.5)),5)</f>
        <v>0</v>
      </c>
      <c r="AC129">
        <f>IF(SUM($I129,$P129),IF($I129&lt;&gt;"",IF($P129&lt;&gt;"",IF($W129&lt;&gt;"",(($I129*M129)^2+($P129*T129)^2+($W129*AA129)^2)^0.5/SUM($I129,$P129,$W129),(($I129*M129)^2+($P129*T129)^2)^0.5/SUM($I129,$P129)),M129),""),0)</f>
        <v>0</v>
      </c>
      <c r="AD129">
        <f>IF(SUM($I129,$P129),IF($I129&lt;&gt;"",IF($P129&lt;&gt;"",IF($W129&lt;&gt;"",(($I129*N129)^2+($P129*U129)^2+($W129*AB129)^2)^0.5/SUM($I129,$P129,$W129),(($I129*N129)^2+($P129*U129)^2)^0.5/SUM($I129,$P129)),N129),""),0)</f>
        <v>0</v>
      </c>
      <c r="AE129" s="10">
        <f>IF(AC129&lt;&gt;"",(AC129*SUM($I129,$P129,$W129))^2,"")</f>
        <v>0</v>
      </c>
      <c r="AF129" s="10">
        <f>IF(AD129&lt;&gt;"",(AD129*SUM($I129,$P129,$W129))^2,"")</f>
        <v>0</v>
      </c>
      <c r="AG129" s="10">
        <f>IFERROR(ABS(I129),"")</f>
        <v>0</v>
      </c>
      <c r="AH129" s="10">
        <f>IFERROR(ABS(P129),"")</f>
        <v>0</v>
      </c>
      <c r="AI129" s="10">
        <f>IFERROR(ABS(W129),"")</f>
        <v>0</v>
      </c>
    </row>
    <row r="130" spans="2:35">
      <c r="B130">
        <v>126</v>
      </c>
      <c r="C130" t="s">
        <v>190</v>
      </c>
      <c r="D130" t="s">
        <v>60</v>
      </c>
      <c r="H130">
        <f>IF('3-定量盤查'!J128&lt;&gt;"",'3-定量盤查'!J128,"")</f>
        <v>0</v>
      </c>
      <c r="I130">
        <f>IF(E130&lt;&gt;"",IF(J130&lt;&gt;"",IF('3-定量盤查'!O128&lt;&gt;"",'3-定量盤查'!O128,0),""),"")</f>
        <v>0</v>
      </c>
      <c r="M130">
        <f>ROUND(IF($E130="",IF(J130="",0,0),IF(I130="",0,($E130^2+J130^2)^0.5)),5)</f>
        <v>0</v>
      </c>
      <c r="N130">
        <f>ROUND(IF($F130="",IF(K130="",0,0),IF(K130="",0,($F130^2+K130^2)^0.5)),5)</f>
        <v>0</v>
      </c>
      <c r="O130">
        <f>IF('3-定量盤查'!P128&lt;&gt;"",'3-定量盤查'!P128,"")</f>
        <v>0</v>
      </c>
      <c r="T130">
        <f>ROUND(IF($E130="",IF(Q130="",0,0),IF(Q130="",0,($E130^2+Q130^2)^0.5)),5)</f>
        <v>0</v>
      </c>
      <c r="U130">
        <f>ROUND(IF($F130="",IF(R130="",0,0),IF(R130="",0,($F130^2+R130^2)^0.5)),5)</f>
        <v>0</v>
      </c>
      <c r="V130">
        <f>IF('3-定量盤查'!V128&lt;&gt;"",'3-定量盤查'!V128,"")</f>
        <v>0</v>
      </c>
      <c r="AA130">
        <f>ROUND(IF($E130="",IF(X130="",0,0),IF(X130="",0,($E130^2+X130^2)^0.5)),5)</f>
        <v>0</v>
      </c>
      <c r="AB130">
        <f>ROUND(IF($F130="",IF(Y130="",0,0),IF(Y130="",0,($F130^2+Y130^2)^0.5)),5)</f>
        <v>0</v>
      </c>
      <c r="AC130">
        <f>IF(SUM($I130,$P130),IF($I130&lt;&gt;"",IF($P130&lt;&gt;"",IF($W130&lt;&gt;"",(($I130*M130)^2+($P130*T130)^2+($W130*AA130)^2)^0.5/SUM($I130,$P130,$W130),(($I130*M130)^2+($P130*T130)^2)^0.5/SUM($I130,$P130)),M130),""),0)</f>
        <v>0</v>
      </c>
      <c r="AD130">
        <f>IF(SUM($I130,$P130),IF($I130&lt;&gt;"",IF($P130&lt;&gt;"",IF($W130&lt;&gt;"",(($I130*N130)^2+($P130*U130)^2+($W130*AB130)^2)^0.5/SUM($I130,$P130,$W130),(($I130*N130)^2+($P130*U130)^2)^0.5/SUM($I130,$P130)),N130),""),0)</f>
        <v>0</v>
      </c>
      <c r="AE130" s="10">
        <f>IF(AC130&lt;&gt;"",(AC130*SUM($I130,$P130,$W130))^2,"")</f>
        <v>0</v>
      </c>
      <c r="AF130" s="10">
        <f>IF(AD130&lt;&gt;"",(AD130*SUM($I130,$P130,$W130))^2,"")</f>
        <v>0</v>
      </c>
      <c r="AG130" s="10">
        <f>IFERROR(ABS(I130),"")</f>
        <v>0</v>
      </c>
      <c r="AH130" s="10">
        <f>IFERROR(ABS(P130),"")</f>
        <v>0</v>
      </c>
      <c r="AI130" s="10">
        <f>IFERROR(ABS(W130),"")</f>
        <v>0</v>
      </c>
    </row>
    <row r="131" spans="2:35">
      <c r="B131">
        <v>127</v>
      </c>
      <c r="C131" t="s">
        <v>191</v>
      </c>
      <c r="D131" t="s">
        <v>68</v>
      </c>
      <c r="H131">
        <f>IF('3-定量盤查'!J129&lt;&gt;"",'3-定量盤查'!J129,"")</f>
        <v>0</v>
      </c>
      <c r="I131">
        <f>IF(E131&lt;&gt;"",IF(J131&lt;&gt;"",IF('3-定量盤查'!O129&lt;&gt;"",'3-定量盤查'!O129,0),""),"")</f>
        <v>0</v>
      </c>
      <c r="M131">
        <f>ROUND(IF($E131="",IF(J131="",0,0),IF(I131="",0,($E131^2+J131^2)^0.5)),5)</f>
        <v>0</v>
      </c>
      <c r="N131">
        <f>ROUND(IF($F131="",IF(K131="",0,0),IF(K131="",0,($F131^2+K131^2)^0.5)),5)</f>
        <v>0</v>
      </c>
      <c r="O131">
        <f>IF('3-定量盤查'!P129&lt;&gt;"",'3-定量盤查'!P129,"")</f>
        <v>0</v>
      </c>
      <c r="T131">
        <f>ROUND(IF($E131="",IF(Q131="",0,0),IF(Q131="",0,($E131^2+Q131^2)^0.5)),5)</f>
        <v>0</v>
      </c>
      <c r="U131">
        <f>ROUND(IF($F131="",IF(R131="",0,0),IF(R131="",0,($F131^2+R131^2)^0.5)),5)</f>
        <v>0</v>
      </c>
      <c r="V131">
        <f>IF('3-定量盤查'!V129&lt;&gt;"",'3-定量盤查'!V129,"")</f>
        <v>0</v>
      </c>
      <c r="AA131">
        <f>ROUND(IF($E131="",IF(X131="",0,0),IF(X131="",0,($E131^2+X131^2)^0.5)),5)</f>
        <v>0</v>
      </c>
      <c r="AB131">
        <f>ROUND(IF($F131="",IF(Y131="",0,0),IF(Y131="",0,($F131^2+Y131^2)^0.5)),5)</f>
        <v>0</v>
      </c>
      <c r="AC131">
        <f>IF(SUM($I131,$P131),IF($I131&lt;&gt;"",IF($P131&lt;&gt;"",IF($W131&lt;&gt;"",(($I131*M131)^2+($P131*T131)^2+($W131*AA131)^2)^0.5/SUM($I131,$P131,$W131),(($I131*M131)^2+($P131*T131)^2)^0.5/SUM($I131,$P131)),M131),""),0)</f>
        <v>0</v>
      </c>
      <c r="AD131">
        <f>IF(SUM($I131,$P131),IF($I131&lt;&gt;"",IF($P131&lt;&gt;"",IF($W131&lt;&gt;"",(($I131*N131)^2+($P131*U131)^2+($W131*AB131)^2)^0.5/SUM($I131,$P131,$W131),(($I131*N131)^2+($P131*U131)^2)^0.5/SUM($I131,$P131)),N131),""),0)</f>
        <v>0</v>
      </c>
      <c r="AE131" s="10">
        <f>IF(AC131&lt;&gt;"",(AC131*SUM($I131,$P131,$W131))^2,"")</f>
        <v>0</v>
      </c>
      <c r="AF131" s="10">
        <f>IF(AD131&lt;&gt;"",(AD131*SUM($I131,$P131,$W131))^2,"")</f>
        <v>0</v>
      </c>
      <c r="AG131" s="10">
        <f>IFERROR(ABS(I131),"")</f>
        <v>0</v>
      </c>
      <c r="AH131" s="10">
        <f>IFERROR(ABS(P131),"")</f>
        <v>0</v>
      </c>
      <c r="AI131" s="10">
        <f>IFERROR(ABS(W131),"")</f>
        <v>0</v>
      </c>
    </row>
    <row r="132" spans="2:35">
      <c r="B132">
        <v>128</v>
      </c>
      <c r="C132" t="s">
        <v>192</v>
      </c>
      <c r="D132" t="s">
        <v>168</v>
      </c>
      <c r="H132">
        <f>IF('3-定量盤查'!J130&lt;&gt;"",'3-定量盤查'!J130,"")</f>
        <v>0</v>
      </c>
      <c r="I132">
        <f>IF(E132&lt;&gt;"",IF(J132&lt;&gt;"",IF('3-定量盤查'!O130&lt;&gt;"",'3-定量盤查'!O130,0),""),"")</f>
        <v>0</v>
      </c>
      <c r="M132">
        <f>ROUND(IF($E132="",IF(J132="",0,0),IF(I132="",0,($E132^2+J132^2)^0.5)),5)</f>
        <v>0</v>
      </c>
      <c r="N132">
        <f>ROUND(IF($F132="",IF(K132="",0,0),IF(K132="",0,($F132^2+K132^2)^0.5)),5)</f>
        <v>0</v>
      </c>
      <c r="O132">
        <f>IF('3-定量盤查'!P130&lt;&gt;"",'3-定量盤查'!P130,"")</f>
        <v>0</v>
      </c>
      <c r="T132">
        <f>ROUND(IF($E132="",IF(Q132="",0,0),IF(Q132="",0,($E132^2+Q132^2)^0.5)),5)</f>
        <v>0</v>
      </c>
      <c r="U132">
        <f>ROUND(IF($F132="",IF(R132="",0,0),IF(R132="",0,($F132^2+R132^2)^0.5)),5)</f>
        <v>0</v>
      </c>
      <c r="V132">
        <f>IF('3-定量盤查'!V130&lt;&gt;"",'3-定量盤查'!V130,"")</f>
        <v>0</v>
      </c>
      <c r="AA132">
        <f>ROUND(IF($E132="",IF(X132="",0,0),IF(X132="",0,($E132^2+X132^2)^0.5)),5)</f>
        <v>0</v>
      </c>
      <c r="AB132">
        <f>ROUND(IF($F132="",IF(Y132="",0,0),IF(Y132="",0,($F132^2+Y132^2)^0.5)),5)</f>
        <v>0</v>
      </c>
      <c r="AC132">
        <f>IF(SUM($I132,$P132),IF($I132&lt;&gt;"",IF($P132&lt;&gt;"",IF($W132&lt;&gt;"",(($I132*M132)^2+($P132*T132)^2+($W132*AA132)^2)^0.5/SUM($I132,$P132,$W132),(($I132*M132)^2+($P132*T132)^2)^0.5/SUM($I132,$P132)),M132),""),0)</f>
        <v>0</v>
      </c>
      <c r="AD132">
        <f>IF(SUM($I132,$P132),IF($I132&lt;&gt;"",IF($P132&lt;&gt;"",IF($W132&lt;&gt;"",(($I132*N132)^2+($P132*U132)^2+($W132*AB132)^2)^0.5/SUM($I132,$P132,$W132),(($I132*N132)^2+($P132*U132)^2)^0.5/SUM($I132,$P132)),N132),""),0)</f>
        <v>0</v>
      </c>
      <c r="AE132" s="10">
        <f>IF(AC132&lt;&gt;"",(AC132*SUM($I132,$P132,$W132))^2,"")</f>
        <v>0</v>
      </c>
      <c r="AF132" s="10">
        <f>IF(AD132&lt;&gt;"",(AD132*SUM($I132,$P132,$W132))^2,"")</f>
        <v>0</v>
      </c>
      <c r="AG132" s="10">
        <f>IFERROR(ABS(I132),"")</f>
        <v>0</v>
      </c>
      <c r="AH132" s="10">
        <f>IFERROR(ABS(P132),"")</f>
        <v>0</v>
      </c>
      <c r="AI132" s="10">
        <f>IFERROR(ABS(W132),"")</f>
        <v>0</v>
      </c>
    </row>
    <row r="133" spans="2:35">
      <c r="B133">
        <v>129</v>
      </c>
      <c r="C133" t="s">
        <v>133</v>
      </c>
      <c r="D133" t="s">
        <v>168</v>
      </c>
      <c r="H133">
        <f>IF('3-定量盤查'!J131&lt;&gt;"",'3-定量盤查'!J131,"")</f>
        <v>0</v>
      </c>
      <c r="I133">
        <f>IF(E133&lt;&gt;"",IF(J133&lt;&gt;"",IF('3-定量盤查'!O131&lt;&gt;"",'3-定量盤查'!O131,0),""),"")</f>
        <v>0</v>
      </c>
      <c r="M133">
        <f>ROUND(IF($E133="",IF(J133="",0,0),IF(I133="",0,($E133^2+J133^2)^0.5)),5)</f>
        <v>0</v>
      </c>
      <c r="N133">
        <f>ROUND(IF($F133="",IF(K133="",0,0),IF(K133="",0,($F133^2+K133^2)^0.5)),5)</f>
        <v>0</v>
      </c>
      <c r="O133">
        <f>IF('3-定量盤查'!P131&lt;&gt;"",'3-定量盤查'!P131,"")</f>
        <v>0</v>
      </c>
      <c r="T133">
        <f>ROUND(IF($E133="",IF(Q133="",0,0),IF(Q133="",0,($E133^2+Q133^2)^0.5)),5)</f>
        <v>0</v>
      </c>
      <c r="U133">
        <f>ROUND(IF($F133="",IF(R133="",0,0),IF(R133="",0,($F133^2+R133^2)^0.5)),5)</f>
        <v>0</v>
      </c>
      <c r="V133">
        <f>IF('3-定量盤查'!V131&lt;&gt;"",'3-定量盤查'!V131,"")</f>
        <v>0</v>
      </c>
      <c r="AA133">
        <f>ROUND(IF($E133="",IF(X133="",0,0),IF(X133="",0,($E133^2+X133^2)^0.5)),5)</f>
        <v>0</v>
      </c>
      <c r="AB133">
        <f>ROUND(IF($F133="",IF(Y133="",0,0),IF(Y133="",0,($F133^2+Y133^2)^0.5)),5)</f>
        <v>0</v>
      </c>
      <c r="AC133">
        <f>IF(SUM($I133,$P133),IF($I133&lt;&gt;"",IF($P133&lt;&gt;"",IF($W133&lt;&gt;"",(($I133*M133)^2+($P133*T133)^2+($W133*AA133)^2)^0.5/SUM($I133,$P133,$W133),(($I133*M133)^2+($P133*T133)^2)^0.5/SUM($I133,$P133)),M133),""),0)</f>
        <v>0</v>
      </c>
      <c r="AD133">
        <f>IF(SUM($I133,$P133),IF($I133&lt;&gt;"",IF($P133&lt;&gt;"",IF($W133&lt;&gt;"",(($I133*N133)^2+($P133*U133)^2+($W133*AB133)^2)^0.5/SUM($I133,$P133,$W133),(($I133*N133)^2+($P133*U133)^2)^0.5/SUM($I133,$P133)),N133),""),0)</f>
        <v>0</v>
      </c>
      <c r="AE133" s="10">
        <f>IF(AC133&lt;&gt;"",(AC133*SUM($I133,$P133,$W133))^2,"")</f>
        <v>0</v>
      </c>
      <c r="AF133" s="10">
        <f>IF(AD133&lt;&gt;"",(AD133*SUM($I133,$P133,$W133))^2,"")</f>
        <v>0</v>
      </c>
      <c r="AG133" s="10">
        <f>IFERROR(ABS(I133),"")</f>
        <v>0</v>
      </c>
      <c r="AH133" s="10">
        <f>IFERROR(ABS(P133),"")</f>
        <v>0</v>
      </c>
      <c r="AI133" s="10">
        <f>IFERROR(ABS(W133),"")</f>
        <v>0</v>
      </c>
    </row>
    <row r="134" spans="2:35">
      <c r="B134">
        <v>130</v>
      </c>
      <c r="C134" t="s">
        <v>133</v>
      </c>
      <c r="D134" t="s">
        <v>168</v>
      </c>
      <c r="H134">
        <f>IF('3-定量盤查'!J132&lt;&gt;"",'3-定量盤查'!J132,"")</f>
        <v>0</v>
      </c>
      <c r="I134">
        <f>IF(E134&lt;&gt;"",IF(J134&lt;&gt;"",IF('3-定量盤查'!O132&lt;&gt;"",'3-定量盤查'!O132,0),""),"")</f>
        <v>0</v>
      </c>
      <c r="M134">
        <f>ROUND(IF($E134="",IF(J134="",0,0),IF(I134="",0,($E134^2+J134^2)^0.5)),5)</f>
        <v>0</v>
      </c>
      <c r="N134">
        <f>ROUND(IF($F134="",IF(K134="",0,0),IF(K134="",0,($F134^2+K134^2)^0.5)),5)</f>
        <v>0</v>
      </c>
      <c r="O134">
        <f>IF('3-定量盤查'!P132&lt;&gt;"",'3-定量盤查'!P132,"")</f>
        <v>0</v>
      </c>
      <c r="T134">
        <f>ROUND(IF($E134="",IF(Q134="",0,0),IF(Q134="",0,($E134^2+Q134^2)^0.5)),5)</f>
        <v>0</v>
      </c>
      <c r="U134">
        <f>ROUND(IF($F134="",IF(R134="",0,0),IF(R134="",0,($F134^2+R134^2)^0.5)),5)</f>
        <v>0</v>
      </c>
      <c r="V134">
        <f>IF('3-定量盤查'!V132&lt;&gt;"",'3-定量盤查'!V132,"")</f>
        <v>0</v>
      </c>
      <c r="AA134">
        <f>ROUND(IF($E134="",IF(X134="",0,0),IF(X134="",0,($E134^2+X134^2)^0.5)),5)</f>
        <v>0</v>
      </c>
      <c r="AB134">
        <f>ROUND(IF($F134="",IF(Y134="",0,0),IF(Y134="",0,($F134^2+Y134^2)^0.5)),5)</f>
        <v>0</v>
      </c>
      <c r="AC134">
        <f>IF(SUM($I134,$P134),IF($I134&lt;&gt;"",IF($P134&lt;&gt;"",IF($W134&lt;&gt;"",(($I134*M134)^2+($P134*T134)^2+($W134*AA134)^2)^0.5/SUM($I134,$P134,$W134),(($I134*M134)^2+($P134*T134)^2)^0.5/SUM($I134,$P134)),M134),""),0)</f>
        <v>0</v>
      </c>
      <c r="AD134">
        <f>IF(SUM($I134,$P134),IF($I134&lt;&gt;"",IF($P134&lt;&gt;"",IF($W134&lt;&gt;"",(($I134*N134)^2+($P134*U134)^2+($W134*AB134)^2)^0.5/SUM($I134,$P134,$W134),(($I134*N134)^2+($P134*U134)^2)^0.5/SUM($I134,$P134)),N134),""),0)</f>
        <v>0</v>
      </c>
      <c r="AE134" s="10">
        <f>IF(AC134&lt;&gt;"",(AC134*SUM($I134,$P134,$W134))^2,"")</f>
        <v>0</v>
      </c>
      <c r="AF134" s="10">
        <f>IF(AD134&lt;&gt;"",(AD134*SUM($I134,$P134,$W134))^2,"")</f>
        <v>0</v>
      </c>
      <c r="AG134" s="10">
        <f>IFERROR(ABS(I134),"")</f>
        <v>0</v>
      </c>
      <c r="AH134" s="10">
        <f>IFERROR(ABS(P134),"")</f>
        <v>0</v>
      </c>
      <c r="AI134" s="10">
        <f>IFERROR(ABS(W134),"")</f>
        <v>0</v>
      </c>
    </row>
    <row r="135" spans="2:35">
      <c r="B135">
        <v>131</v>
      </c>
      <c r="C135" t="s">
        <v>193</v>
      </c>
      <c r="D135" t="s">
        <v>168</v>
      </c>
      <c r="H135">
        <f>IF('3-定量盤查'!J133&lt;&gt;"",'3-定量盤查'!J133,"")</f>
        <v>0</v>
      </c>
      <c r="I135">
        <f>IF(E135&lt;&gt;"",IF(J135&lt;&gt;"",IF('3-定量盤查'!O133&lt;&gt;"",'3-定量盤查'!O133,0),""),"")</f>
        <v>0</v>
      </c>
      <c r="M135">
        <f>ROUND(IF($E135="",IF(J135="",0,0),IF(I135="",0,($E135^2+J135^2)^0.5)),5)</f>
        <v>0</v>
      </c>
      <c r="N135">
        <f>ROUND(IF($F135="",IF(K135="",0,0),IF(K135="",0,($F135^2+K135^2)^0.5)),5)</f>
        <v>0</v>
      </c>
      <c r="O135">
        <f>IF('3-定量盤查'!P133&lt;&gt;"",'3-定量盤查'!P133,"")</f>
        <v>0</v>
      </c>
      <c r="T135">
        <f>ROUND(IF($E135="",IF(Q135="",0,0),IF(Q135="",0,($E135^2+Q135^2)^0.5)),5)</f>
        <v>0</v>
      </c>
      <c r="U135">
        <f>ROUND(IF($F135="",IF(R135="",0,0),IF(R135="",0,($F135^2+R135^2)^0.5)),5)</f>
        <v>0</v>
      </c>
      <c r="V135">
        <f>IF('3-定量盤查'!V133&lt;&gt;"",'3-定量盤查'!V133,"")</f>
        <v>0</v>
      </c>
      <c r="AA135">
        <f>ROUND(IF($E135="",IF(X135="",0,0),IF(X135="",0,($E135^2+X135^2)^0.5)),5)</f>
        <v>0</v>
      </c>
      <c r="AB135">
        <f>ROUND(IF($F135="",IF(Y135="",0,0),IF(Y135="",0,($F135^2+Y135^2)^0.5)),5)</f>
        <v>0</v>
      </c>
      <c r="AC135">
        <f>IF(SUM($I135,$P135),IF($I135&lt;&gt;"",IF($P135&lt;&gt;"",IF($W135&lt;&gt;"",(($I135*M135)^2+($P135*T135)^2+($W135*AA135)^2)^0.5/SUM($I135,$P135,$W135),(($I135*M135)^2+($P135*T135)^2)^0.5/SUM($I135,$P135)),M135),""),0)</f>
        <v>0</v>
      </c>
      <c r="AD135">
        <f>IF(SUM($I135,$P135),IF($I135&lt;&gt;"",IF($P135&lt;&gt;"",IF($W135&lt;&gt;"",(($I135*N135)^2+($P135*U135)^2+($W135*AB135)^2)^0.5/SUM($I135,$P135,$W135),(($I135*N135)^2+($P135*U135)^2)^0.5/SUM($I135,$P135)),N135),""),0)</f>
        <v>0</v>
      </c>
      <c r="AE135" s="10">
        <f>IF(AC135&lt;&gt;"",(AC135*SUM($I135,$P135,$W135))^2,"")</f>
        <v>0</v>
      </c>
      <c r="AF135" s="10">
        <f>IF(AD135&lt;&gt;"",(AD135*SUM($I135,$P135,$W135))^2,"")</f>
        <v>0</v>
      </c>
      <c r="AG135" s="10">
        <f>IFERROR(ABS(I135),"")</f>
        <v>0</v>
      </c>
      <c r="AH135" s="10">
        <f>IFERROR(ABS(P135),"")</f>
        <v>0</v>
      </c>
      <c r="AI135" s="10">
        <f>IFERROR(ABS(W135),"")</f>
        <v>0</v>
      </c>
    </row>
    <row r="136" spans="2:35">
      <c r="B136">
        <v>132</v>
      </c>
      <c r="C136" t="s">
        <v>194</v>
      </c>
      <c r="D136" t="s">
        <v>164</v>
      </c>
      <c r="H136">
        <f>IF('3-定量盤查'!J134&lt;&gt;"",'3-定量盤查'!J134,"")</f>
        <v>0</v>
      </c>
      <c r="I136">
        <f>IF(E136&lt;&gt;"",IF(J136&lt;&gt;"",IF('3-定量盤查'!O134&lt;&gt;"",'3-定量盤查'!O134,0),""),"")</f>
        <v>0</v>
      </c>
      <c r="M136">
        <f>ROUND(IF($E136="",IF(J136="",0,0),IF(I136="",0,($E136^2+J136^2)^0.5)),5)</f>
        <v>0</v>
      </c>
      <c r="N136">
        <f>ROUND(IF($F136="",IF(K136="",0,0),IF(K136="",0,($F136^2+K136^2)^0.5)),5)</f>
        <v>0</v>
      </c>
      <c r="O136">
        <f>IF('3-定量盤查'!P134&lt;&gt;"",'3-定量盤查'!P134,"")</f>
        <v>0</v>
      </c>
      <c r="T136">
        <f>ROUND(IF($E136="",IF(Q136="",0,0),IF(Q136="",0,($E136^2+Q136^2)^0.5)),5)</f>
        <v>0</v>
      </c>
      <c r="U136">
        <f>ROUND(IF($F136="",IF(R136="",0,0),IF(R136="",0,($F136^2+R136^2)^0.5)),5)</f>
        <v>0</v>
      </c>
      <c r="V136">
        <f>IF('3-定量盤查'!V134&lt;&gt;"",'3-定量盤查'!V134,"")</f>
        <v>0</v>
      </c>
      <c r="AA136">
        <f>ROUND(IF($E136="",IF(X136="",0,0),IF(X136="",0,($E136^2+X136^2)^0.5)),5)</f>
        <v>0</v>
      </c>
      <c r="AB136">
        <f>ROUND(IF($F136="",IF(Y136="",0,0),IF(Y136="",0,($F136^2+Y136^2)^0.5)),5)</f>
        <v>0</v>
      </c>
      <c r="AC136">
        <f>IF(SUM($I136,$P136),IF($I136&lt;&gt;"",IF($P136&lt;&gt;"",IF($W136&lt;&gt;"",(($I136*M136)^2+($P136*T136)^2+($W136*AA136)^2)^0.5/SUM($I136,$P136,$W136),(($I136*M136)^2+($P136*T136)^2)^0.5/SUM($I136,$P136)),M136),""),0)</f>
        <v>0</v>
      </c>
      <c r="AD136">
        <f>IF(SUM($I136,$P136),IF($I136&lt;&gt;"",IF($P136&lt;&gt;"",IF($W136&lt;&gt;"",(($I136*N136)^2+($P136*U136)^2+($W136*AB136)^2)^0.5/SUM($I136,$P136,$W136),(($I136*N136)^2+($P136*U136)^2)^0.5/SUM($I136,$P136)),N136),""),0)</f>
        <v>0</v>
      </c>
      <c r="AE136" s="10">
        <f>IF(AC136&lt;&gt;"",(AC136*SUM($I136,$P136,$W136))^2,"")</f>
        <v>0</v>
      </c>
      <c r="AF136" s="10">
        <f>IF(AD136&lt;&gt;"",(AD136*SUM($I136,$P136,$W136))^2,"")</f>
        <v>0</v>
      </c>
      <c r="AG136" s="10">
        <f>IFERROR(ABS(I136),"")</f>
        <v>0</v>
      </c>
      <c r="AH136" s="10">
        <f>IFERROR(ABS(P136),"")</f>
        <v>0</v>
      </c>
      <c r="AI136" s="10">
        <f>IFERROR(ABS(W136),"")</f>
        <v>0</v>
      </c>
    </row>
    <row r="137" spans="2:35">
      <c r="B137">
        <v>133</v>
      </c>
      <c r="C137" t="s">
        <v>195</v>
      </c>
      <c r="D137" t="s">
        <v>182</v>
      </c>
      <c r="H137">
        <f>IF('3-定量盤查'!J135&lt;&gt;"",'3-定量盤查'!J135,"")</f>
        <v>0</v>
      </c>
      <c r="I137">
        <f>IF(E137&lt;&gt;"",IF(J137&lt;&gt;"",IF('3-定量盤查'!O135&lt;&gt;"",'3-定量盤查'!O135,0),""),"")</f>
        <v>0</v>
      </c>
      <c r="M137">
        <f>ROUND(IF($E137="",IF(J137="",0,0),IF(I137="",0,($E137^2+J137^2)^0.5)),5)</f>
        <v>0</v>
      </c>
      <c r="N137">
        <f>ROUND(IF($F137="",IF(K137="",0,0),IF(K137="",0,($F137^2+K137^2)^0.5)),5)</f>
        <v>0</v>
      </c>
      <c r="O137">
        <f>IF('3-定量盤查'!P135&lt;&gt;"",'3-定量盤查'!P135,"")</f>
        <v>0</v>
      </c>
      <c r="T137">
        <f>ROUND(IF($E137="",IF(Q137="",0,0),IF(Q137="",0,($E137^2+Q137^2)^0.5)),5)</f>
        <v>0</v>
      </c>
      <c r="U137">
        <f>ROUND(IF($F137="",IF(R137="",0,0),IF(R137="",0,($F137^2+R137^2)^0.5)),5)</f>
        <v>0</v>
      </c>
      <c r="V137">
        <f>IF('3-定量盤查'!V135&lt;&gt;"",'3-定量盤查'!V135,"")</f>
        <v>0</v>
      </c>
      <c r="AA137">
        <f>ROUND(IF($E137="",IF(X137="",0,0),IF(X137="",0,($E137^2+X137^2)^0.5)),5)</f>
        <v>0</v>
      </c>
      <c r="AB137">
        <f>ROUND(IF($F137="",IF(Y137="",0,0),IF(Y137="",0,($F137^2+Y137^2)^0.5)),5)</f>
        <v>0</v>
      </c>
      <c r="AC137">
        <f>IF(SUM($I137,$P137),IF($I137&lt;&gt;"",IF($P137&lt;&gt;"",IF($W137&lt;&gt;"",(($I137*M137)^2+($P137*T137)^2+($W137*AA137)^2)^0.5/SUM($I137,$P137,$W137),(($I137*M137)^2+($P137*T137)^2)^0.5/SUM($I137,$P137)),M137),""),0)</f>
        <v>0</v>
      </c>
      <c r="AD137">
        <f>IF(SUM($I137,$P137),IF($I137&lt;&gt;"",IF($P137&lt;&gt;"",IF($W137&lt;&gt;"",(($I137*N137)^2+($P137*U137)^2+($W137*AB137)^2)^0.5/SUM($I137,$P137,$W137),(($I137*N137)^2+($P137*U137)^2)^0.5/SUM($I137,$P137)),N137),""),0)</f>
        <v>0</v>
      </c>
      <c r="AE137" s="10">
        <f>IF(AC137&lt;&gt;"",(AC137*SUM($I137,$P137,$W137))^2,"")</f>
        <v>0</v>
      </c>
      <c r="AF137" s="10">
        <f>IF(AD137&lt;&gt;"",(AD137*SUM($I137,$P137,$W137))^2,"")</f>
        <v>0</v>
      </c>
      <c r="AG137" s="10">
        <f>IFERROR(ABS(I137),"")</f>
        <v>0</v>
      </c>
      <c r="AH137" s="10">
        <f>IFERROR(ABS(P137),"")</f>
        <v>0</v>
      </c>
      <c r="AI137" s="10">
        <f>IFERROR(ABS(W137),"")</f>
        <v>0</v>
      </c>
    </row>
    <row r="138" spans="2:35">
      <c r="B138">
        <v>134</v>
      </c>
      <c r="C138" t="s">
        <v>64</v>
      </c>
      <c r="H138">
        <f>IF('3-定量盤查'!J136&lt;&gt;"",'3-定量盤查'!J136,"")</f>
        <v>0</v>
      </c>
      <c r="I138">
        <f>IF(E138&lt;&gt;"",IF(J138&lt;&gt;"",IF('3-定量盤查'!O136&lt;&gt;"",'3-定量盤查'!O136,0),""),"")</f>
        <v>0</v>
      </c>
      <c r="M138">
        <f>ROUND(IF($E138="",IF(J138="",0,0),IF(I138="",0,($E138^2+J138^2)^0.5)),5)</f>
        <v>0</v>
      </c>
      <c r="N138">
        <f>ROUND(IF($F138="",IF(K138="",0,0),IF(K138="",0,($F138^2+K138^2)^0.5)),5)</f>
        <v>0</v>
      </c>
      <c r="O138">
        <f>IF('3-定量盤查'!P136&lt;&gt;"",'3-定量盤查'!P136,"")</f>
        <v>0</v>
      </c>
      <c r="T138">
        <f>ROUND(IF($E138="",IF(Q138="",0,0),IF(Q138="",0,($E138^2+Q138^2)^0.5)),5)</f>
        <v>0</v>
      </c>
      <c r="U138">
        <f>ROUND(IF($F138="",IF(R138="",0,0),IF(R138="",0,($F138^2+R138^2)^0.5)),5)</f>
        <v>0</v>
      </c>
      <c r="V138">
        <f>IF('3-定量盤查'!V136&lt;&gt;"",'3-定量盤查'!V136,"")</f>
        <v>0</v>
      </c>
      <c r="AA138">
        <f>ROUND(IF($E138="",IF(X138="",0,0),IF(X138="",0,($E138^2+X138^2)^0.5)),5)</f>
        <v>0</v>
      </c>
      <c r="AB138">
        <f>ROUND(IF($F138="",IF(Y138="",0,0),IF(Y138="",0,($F138^2+Y138^2)^0.5)),5)</f>
        <v>0</v>
      </c>
      <c r="AC138">
        <f>IF(SUM($I138,$P138),IF($I138&lt;&gt;"",IF($P138&lt;&gt;"",IF($W138&lt;&gt;"",(($I138*M138)^2+($P138*T138)^2+($W138*AA138)^2)^0.5/SUM($I138,$P138,$W138),(($I138*M138)^2+($P138*T138)^2)^0.5/SUM($I138,$P138)),M138),""),0)</f>
        <v>0</v>
      </c>
      <c r="AD138">
        <f>IF(SUM($I138,$P138),IF($I138&lt;&gt;"",IF($P138&lt;&gt;"",IF($W138&lt;&gt;"",(($I138*N138)^2+($P138*U138)^2+($W138*AB138)^2)^0.5/SUM($I138,$P138,$W138),(($I138*N138)^2+($P138*U138)^2)^0.5/SUM($I138,$P138)),N138),""),0)</f>
        <v>0</v>
      </c>
      <c r="AE138" s="10">
        <f>IF(AC138&lt;&gt;"",(AC138*SUM($I138,$P138,$W138))^2,"")</f>
        <v>0</v>
      </c>
      <c r="AF138" s="10">
        <f>IF(AD138&lt;&gt;"",(AD138*SUM($I138,$P138,$W138))^2,"")</f>
        <v>0</v>
      </c>
      <c r="AG138" s="10">
        <f>IFERROR(ABS(I138),"")</f>
        <v>0</v>
      </c>
      <c r="AH138" s="10">
        <f>IFERROR(ABS(P138),"")</f>
        <v>0</v>
      </c>
      <c r="AI138" s="10">
        <f>IFERROR(ABS(W138),"")</f>
        <v>0</v>
      </c>
    </row>
    <row r="139" spans="2:35">
      <c r="B139">
        <v>135</v>
      </c>
      <c r="C139" t="s">
        <v>196</v>
      </c>
      <c r="H139">
        <f>IF('3-定量盤查'!J137&lt;&gt;"",'3-定量盤查'!J137,"")</f>
        <v>0</v>
      </c>
      <c r="I139">
        <f>IF(E139&lt;&gt;"",IF(J139&lt;&gt;"",IF('3-定量盤查'!O137&lt;&gt;"",'3-定量盤查'!O137,0),""),"")</f>
        <v>0</v>
      </c>
      <c r="M139">
        <f>ROUND(IF($E139="",IF(J139="",0,0),IF(I139="",0,($E139^2+J139^2)^0.5)),5)</f>
        <v>0</v>
      </c>
      <c r="N139">
        <f>ROUND(IF($F139="",IF(K139="",0,0),IF(K139="",0,($F139^2+K139^2)^0.5)),5)</f>
        <v>0</v>
      </c>
      <c r="O139">
        <f>IF('3-定量盤查'!P137&lt;&gt;"",'3-定量盤查'!P137,"")</f>
        <v>0</v>
      </c>
      <c r="T139">
        <f>ROUND(IF($E139="",IF(Q139="",0,0),IF(Q139="",0,($E139^2+Q139^2)^0.5)),5)</f>
        <v>0</v>
      </c>
      <c r="U139">
        <f>ROUND(IF($F139="",IF(R139="",0,0),IF(R139="",0,($F139^2+R139^2)^0.5)),5)</f>
        <v>0</v>
      </c>
      <c r="V139">
        <f>IF('3-定量盤查'!V137&lt;&gt;"",'3-定量盤查'!V137,"")</f>
        <v>0</v>
      </c>
      <c r="AA139">
        <f>ROUND(IF($E139="",IF(X139="",0,0),IF(X139="",0,($E139^2+X139^2)^0.5)),5)</f>
        <v>0</v>
      </c>
      <c r="AB139">
        <f>ROUND(IF($F139="",IF(Y139="",0,0),IF(Y139="",0,($F139^2+Y139^2)^0.5)),5)</f>
        <v>0</v>
      </c>
      <c r="AC139">
        <f>IF(SUM($I139,$P139),IF($I139&lt;&gt;"",IF($P139&lt;&gt;"",IF($W139&lt;&gt;"",(($I139*M139)^2+($P139*T139)^2+($W139*AA139)^2)^0.5/SUM($I139,$P139,$W139),(($I139*M139)^2+($P139*T139)^2)^0.5/SUM($I139,$P139)),M139),""),0)</f>
        <v>0</v>
      </c>
      <c r="AD139">
        <f>IF(SUM($I139,$P139),IF($I139&lt;&gt;"",IF($P139&lt;&gt;"",IF($W139&lt;&gt;"",(($I139*N139)^2+($P139*U139)^2+($W139*AB139)^2)^0.5/SUM($I139,$P139,$W139),(($I139*N139)^2+($P139*U139)^2)^0.5/SUM($I139,$P139)),N139),""),0)</f>
        <v>0</v>
      </c>
      <c r="AE139" s="10">
        <f>IF(AC139&lt;&gt;"",(AC139*SUM($I139,$P139,$W139))^2,"")</f>
        <v>0</v>
      </c>
      <c r="AF139" s="10">
        <f>IF(AD139&lt;&gt;"",(AD139*SUM($I139,$P139,$W139))^2,"")</f>
        <v>0</v>
      </c>
      <c r="AG139" s="10">
        <f>IFERROR(ABS(I139),"")</f>
        <v>0</v>
      </c>
      <c r="AH139" s="10">
        <f>IFERROR(ABS(P139),"")</f>
        <v>0</v>
      </c>
      <c r="AI139" s="10">
        <f>IFERROR(ABS(W139),"")</f>
        <v>0</v>
      </c>
    </row>
    <row r="140" spans="2:35">
      <c r="B140">
        <v>136</v>
      </c>
      <c r="C140" t="s">
        <v>64</v>
      </c>
      <c r="D140" t="s">
        <v>197</v>
      </c>
      <c r="H140">
        <f>IF('3-定量盤查'!J138&lt;&gt;"",'3-定量盤查'!J138,"")</f>
        <v>0</v>
      </c>
      <c r="I140">
        <f>IF(E140&lt;&gt;"",IF(J140&lt;&gt;"",IF('3-定量盤查'!O138&lt;&gt;"",'3-定量盤查'!O138,0),""),"")</f>
        <v>0</v>
      </c>
      <c r="M140">
        <f>ROUND(IF($E140="",IF(J140="",0,0),IF(I140="",0,($E140^2+J140^2)^0.5)),5)</f>
        <v>0</v>
      </c>
      <c r="N140">
        <f>ROUND(IF($F140="",IF(K140="",0,0),IF(K140="",0,($F140^2+K140^2)^0.5)),5)</f>
        <v>0</v>
      </c>
      <c r="O140">
        <f>IF('3-定量盤查'!P138&lt;&gt;"",'3-定量盤查'!P138,"")</f>
        <v>0</v>
      </c>
      <c r="T140">
        <f>ROUND(IF($E140="",IF(Q140="",0,0),IF(Q140="",0,($E140^2+Q140^2)^0.5)),5)</f>
        <v>0</v>
      </c>
      <c r="U140">
        <f>ROUND(IF($F140="",IF(R140="",0,0),IF(R140="",0,($F140^2+R140^2)^0.5)),5)</f>
        <v>0</v>
      </c>
      <c r="V140">
        <f>IF('3-定量盤查'!V138&lt;&gt;"",'3-定量盤查'!V138,"")</f>
        <v>0</v>
      </c>
      <c r="AA140">
        <f>ROUND(IF($E140="",IF(X140="",0,0),IF(X140="",0,($E140^2+X140^2)^0.5)),5)</f>
        <v>0</v>
      </c>
      <c r="AB140">
        <f>ROUND(IF($F140="",IF(Y140="",0,0),IF(Y140="",0,($F140^2+Y140^2)^0.5)),5)</f>
        <v>0</v>
      </c>
      <c r="AC140">
        <f>IF(SUM($I140,$P140),IF($I140&lt;&gt;"",IF($P140&lt;&gt;"",IF($W140&lt;&gt;"",(($I140*M140)^2+($P140*T140)^2+($W140*AA140)^2)^0.5/SUM($I140,$P140,$W140),(($I140*M140)^2+($P140*T140)^2)^0.5/SUM($I140,$P140)),M140),""),0)</f>
        <v>0</v>
      </c>
      <c r="AD140">
        <f>IF(SUM($I140,$P140),IF($I140&lt;&gt;"",IF($P140&lt;&gt;"",IF($W140&lt;&gt;"",(($I140*N140)^2+($P140*U140)^2+($W140*AB140)^2)^0.5/SUM($I140,$P140,$W140),(($I140*N140)^2+($P140*U140)^2)^0.5/SUM($I140,$P140)),N140),""),0)</f>
        <v>0</v>
      </c>
      <c r="AE140" s="10">
        <f>IF(AC140&lt;&gt;"",(AC140*SUM($I140,$P140,$W140))^2,"")</f>
        <v>0</v>
      </c>
      <c r="AF140" s="10">
        <f>IF(AD140&lt;&gt;"",(AD140*SUM($I140,$P140,$W140))^2,"")</f>
        <v>0</v>
      </c>
      <c r="AG140" s="10">
        <f>IFERROR(ABS(I140),"")</f>
        <v>0</v>
      </c>
      <c r="AH140" s="10">
        <f>IFERROR(ABS(P140),"")</f>
        <v>0</v>
      </c>
      <c r="AI140" s="10">
        <f>IFERROR(ABS(W140),"")</f>
        <v>0</v>
      </c>
    </row>
    <row r="141" spans="2:35">
      <c r="B141">
        <v>137</v>
      </c>
      <c r="C141" t="s">
        <v>198</v>
      </c>
      <c r="D141" t="s">
        <v>168</v>
      </c>
      <c r="H141">
        <f>IF('3-定量盤查'!J139&lt;&gt;"",'3-定量盤查'!J139,"")</f>
        <v>0</v>
      </c>
      <c r="I141">
        <f>IF(E141&lt;&gt;"",IF(J141&lt;&gt;"",IF('3-定量盤查'!O139&lt;&gt;"",'3-定量盤查'!O139,0),""),"")</f>
        <v>0</v>
      </c>
      <c r="M141">
        <f>ROUND(IF($E141="",IF(J141="",0,0),IF(I141="",0,($E141^2+J141^2)^0.5)),5)</f>
        <v>0</v>
      </c>
      <c r="N141">
        <f>ROUND(IF($F141="",IF(K141="",0,0),IF(K141="",0,($F141^2+K141^2)^0.5)),5)</f>
        <v>0</v>
      </c>
      <c r="O141">
        <f>IF('3-定量盤查'!P139&lt;&gt;"",'3-定量盤查'!P139,"")</f>
        <v>0</v>
      </c>
      <c r="T141">
        <f>ROUND(IF($E141="",IF(Q141="",0,0),IF(Q141="",0,($E141^2+Q141^2)^0.5)),5)</f>
        <v>0</v>
      </c>
      <c r="U141">
        <f>ROUND(IF($F141="",IF(R141="",0,0),IF(R141="",0,($F141^2+R141^2)^0.5)),5)</f>
        <v>0</v>
      </c>
      <c r="V141">
        <f>IF('3-定量盤查'!V139&lt;&gt;"",'3-定量盤查'!V139,"")</f>
        <v>0</v>
      </c>
      <c r="AA141">
        <f>ROUND(IF($E141="",IF(X141="",0,0),IF(X141="",0,($E141^2+X141^2)^0.5)),5)</f>
        <v>0</v>
      </c>
      <c r="AB141">
        <f>ROUND(IF($F141="",IF(Y141="",0,0),IF(Y141="",0,($F141^2+Y141^2)^0.5)),5)</f>
        <v>0</v>
      </c>
      <c r="AC141">
        <f>IF(SUM($I141,$P141),IF($I141&lt;&gt;"",IF($P141&lt;&gt;"",IF($W141&lt;&gt;"",(($I141*M141)^2+($P141*T141)^2+($W141*AA141)^2)^0.5/SUM($I141,$P141,$W141),(($I141*M141)^2+($P141*T141)^2)^0.5/SUM($I141,$P141)),M141),""),0)</f>
        <v>0</v>
      </c>
      <c r="AD141">
        <f>IF(SUM($I141,$P141),IF($I141&lt;&gt;"",IF($P141&lt;&gt;"",IF($W141&lt;&gt;"",(($I141*N141)^2+($P141*U141)^2+($W141*AB141)^2)^0.5/SUM($I141,$P141,$W141),(($I141*N141)^2+($P141*U141)^2)^0.5/SUM($I141,$P141)),N141),""),0)</f>
        <v>0</v>
      </c>
      <c r="AE141" s="10">
        <f>IF(AC141&lt;&gt;"",(AC141*SUM($I141,$P141,$W141))^2,"")</f>
        <v>0</v>
      </c>
      <c r="AF141" s="10">
        <f>IF(AD141&lt;&gt;"",(AD141*SUM($I141,$P141,$W141))^2,"")</f>
        <v>0</v>
      </c>
      <c r="AG141" s="10">
        <f>IFERROR(ABS(I141),"")</f>
        <v>0</v>
      </c>
      <c r="AH141" s="10">
        <f>IFERROR(ABS(P141),"")</f>
        <v>0</v>
      </c>
      <c r="AI141" s="10">
        <f>IFERROR(ABS(W141),"")</f>
        <v>0</v>
      </c>
    </row>
    <row r="142" spans="2:35">
      <c r="B142">
        <v>138</v>
      </c>
      <c r="C142" t="s">
        <v>91</v>
      </c>
      <c r="D142" t="s">
        <v>168</v>
      </c>
      <c r="H142">
        <f>IF('3-定量盤查'!J140&lt;&gt;"",'3-定量盤查'!J140,"")</f>
        <v>0</v>
      </c>
      <c r="I142">
        <f>IF(E142&lt;&gt;"",IF(J142&lt;&gt;"",IF('3-定量盤查'!O140&lt;&gt;"",'3-定量盤查'!O140,0),""),"")</f>
        <v>0</v>
      </c>
      <c r="M142">
        <f>ROUND(IF($E142="",IF(J142="",0,0),IF(I142="",0,($E142^2+J142^2)^0.5)),5)</f>
        <v>0</v>
      </c>
      <c r="N142">
        <f>ROUND(IF($F142="",IF(K142="",0,0),IF(K142="",0,($F142^2+K142^2)^0.5)),5)</f>
        <v>0</v>
      </c>
      <c r="O142">
        <f>IF('3-定量盤查'!P140&lt;&gt;"",'3-定量盤查'!P140,"")</f>
        <v>0</v>
      </c>
      <c r="T142">
        <f>ROUND(IF($E142="",IF(Q142="",0,0),IF(Q142="",0,($E142^2+Q142^2)^0.5)),5)</f>
        <v>0</v>
      </c>
      <c r="U142">
        <f>ROUND(IF($F142="",IF(R142="",0,0),IF(R142="",0,($F142^2+R142^2)^0.5)),5)</f>
        <v>0</v>
      </c>
      <c r="V142">
        <f>IF('3-定量盤查'!V140&lt;&gt;"",'3-定量盤查'!V140,"")</f>
        <v>0</v>
      </c>
      <c r="AA142">
        <f>ROUND(IF($E142="",IF(X142="",0,0),IF(X142="",0,($E142^2+X142^2)^0.5)),5)</f>
        <v>0</v>
      </c>
      <c r="AB142">
        <f>ROUND(IF($F142="",IF(Y142="",0,0),IF(Y142="",0,($F142^2+Y142^2)^0.5)),5)</f>
        <v>0</v>
      </c>
      <c r="AC142">
        <f>IF(SUM($I142,$P142),IF($I142&lt;&gt;"",IF($P142&lt;&gt;"",IF($W142&lt;&gt;"",(($I142*M142)^2+($P142*T142)^2+($W142*AA142)^2)^0.5/SUM($I142,$P142,$W142),(($I142*M142)^2+($P142*T142)^2)^0.5/SUM($I142,$P142)),M142),""),0)</f>
        <v>0</v>
      </c>
      <c r="AD142">
        <f>IF(SUM($I142,$P142),IF($I142&lt;&gt;"",IF($P142&lt;&gt;"",IF($W142&lt;&gt;"",(($I142*N142)^2+($P142*U142)^2+($W142*AB142)^2)^0.5/SUM($I142,$P142,$W142),(($I142*N142)^2+($P142*U142)^2)^0.5/SUM($I142,$P142)),N142),""),0)</f>
        <v>0</v>
      </c>
      <c r="AE142" s="10">
        <f>IF(AC142&lt;&gt;"",(AC142*SUM($I142,$P142,$W142))^2,"")</f>
        <v>0</v>
      </c>
      <c r="AF142" s="10">
        <f>IF(AD142&lt;&gt;"",(AD142*SUM($I142,$P142,$W142))^2,"")</f>
        <v>0</v>
      </c>
      <c r="AG142" s="10">
        <f>IFERROR(ABS(I142),"")</f>
        <v>0</v>
      </c>
      <c r="AH142" s="10">
        <f>IFERROR(ABS(P142),"")</f>
        <v>0</v>
      </c>
      <c r="AI142" s="10">
        <f>IFERROR(ABS(W142),"")</f>
        <v>0</v>
      </c>
    </row>
    <row r="143" spans="2:35">
      <c r="B143">
        <v>139</v>
      </c>
      <c r="C143" t="s">
        <v>199</v>
      </c>
      <c r="D143" t="s">
        <v>168</v>
      </c>
      <c r="H143">
        <f>IF('3-定量盤查'!J141&lt;&gt;"",'3-定量盤查'!J141,"")</f>
        <v>0</v>
      </c>
      <c r="I143">
        <f>IF(E143&lt;&gt;"",IF(J143&lt;&gt;"",IF('3-定量盤查'!O141&lt;&gt;"",'3-定量盤查'!O141,0),""),"")</f>
        <v>0</v>
      </c>
      <c r="M143">
        <f>ROUND(IF($E143="",IF(J143="",0,0),IF(I143="",0,($E143^2+J143^2)^0.5)),5)</f>
        <v>0</v>
      </c>
      <c r="N143">
        <f>ROUND(IF($F143="",IF(K143="",0,0),IF(K143="",0,($F143^2+K143^2)^0.5)),5)</f>
        <v>0</v>
      </c>
      <c r="O143">
        <f>IF('3-定量盤查'!P141&lt;&gt;"",'3-定量盤查'!P141,"")</f>
        <v>0</v>
      </c>
      <c r="T143">
        <f>ROUND(IF($E143="",IF(Q143="",0,0),IF(Q143="",0,($E143^2+Q143^2)^0.5)),5)</f>
        <v>0</v>
      </c>
      <c r="U143">
        <f>ROUND(IF($F143="",IF(R143="",0,0),IF(R143="",0,($F143^2+R143^2)^0.5)),5)</f>
        <v>0</v>
      </c>
      <c r="V143">
        <f>IF('3-定量盤查'!V141&lt;&gt;"",'3-定量盤查'!V141,"")</f>
        <v>0</v>
      </c>
      <c r="AA143">
        <f>ROUND(IF($E143="",IF(X143="",0,0),IF(X143="",0,($E143^2+X143^2)^0.5)),5)</f>
        <v>0</v>
      </c>
      <c r="AB143">
        <f>ROUND(IF($F143="",IF(Y143="",0,0),IF(Y143="",0,($F143^2+Y143^2)^0.5)),5)</f>
        <v>0</v>
      </c>
      <c r="AC143">
        <f>IF(SUM($I143,$P143),IF($I143&lt;&gt;"",IF($P143&lt;&gt;"",IF($W143&lt;&gt;"",(($I143*M143)^2+($P143*T143)^2+($W143*AA143)^2)^0.5/SUM($I143,$P143,$W143),(($I143*M143)^2+($P143*T143)^2)^0.5/SUM($I143,$P143)),M143),""),0)</f>
        <v>0</v>
      </c>
      <c r="AD143">
        <f>IF(SUM($I143,$P143),IF($I143&lt;&gt;"",IF($P143&lt;&gt;"",IF($W143&lt;&gt;"",(($I143*N143)^2+($P143*U143)^2+($W143*AB143)^2)^0.5/SUM($I143,$P143,$W143),(($I143*N143)^2+($P143*U143)^2)^0.5/SUM($I143,$P143)),N143),""),0)</f>
        <v>0</v>
      </c>
      <c r="AE143" s="10">
        <f>IF(AC143&lt;&gt;"",(AC143*SUM($I143,$P143,$W143))^2,"")</f>
        <v>0</v>
      </c>
      <c r="AF143" s="10">
        <f>IF(AD143&lt;&gt;"",(AD143*SUM($I143,$P143,$W143))^2,"")</f>
        <v>0</v>
      </c>
      <c r="AG143" s="10">
        <f>IFERROR(ABS(I143),"")</f>
        <v>0</v>
      </c>
      <c r="AH143" s="10">
        <f>IFERROR(ABS(P143),"")</f>
        <v>0</v>
      </c>
      <c r="AI143" s="10">
        <f>IFERROR(ABS(W143),"")</f>
        <v>0</v>
      </c>
    </row>
    <row r="144" spans="2:35">
      <c r="B144">
        <v>140</v>
      </c>
      <c r="C144" t="s">
        <v>200</v>
      </c>
      <c r="D144" t="s">
        <v>201</v>
      </c>
      <c r="H144">
        <f>IF('3-定量盤查'!J142&lt;&gt;"",'3-定量盤查'!J142,"")</f>
        <v>0</v>
      </c>
      <c r="I144">
        <f>IF(E144&lt;&gt;"",IF(J144&lt;&gt;"",IF('3-定量盤查'!O142&lt;&gt;"",'3-定量盤查'!O142,0),""),"")</f>
        <v>0</v>
      </c>
      <c r="M144">
        <f>ROUND(IF($E144="",IF(J144="",0,0),IF(I144="",0,($E144^2+J144^2)^0.5)),5)</f>
        <v>0</v>
      </c>
      <c r="N144">
        <f>ROUND(IF($F144="",IF(K144="",0,0),IF(K144="",0,($F144^2+K144^2)^0.5)),5)</f>
        <v>0</v>
      </c>
      <c r="O144">
        <f>IF('3-定量盤查'!P142&lt;&gt;"",'3-定量盤查'!P142,"")</f>
        <v>0</v>
      </c>
      <c r="T144">
        <f>ROUND(IF($E144="",IF(Q144="",0,0),IF(Q144="",0,($E144^2+Q144^2)^0.5)),5)</f>
        <v>0</v>
      </c>
      <c r="U144">
        <f>ROUND(IF($F144="",IF(R144="",0,0),IF(R144="",0,($F144^2+R144^2)^0.5)),5)</f>
        <v>0</v>
      </c>
      <c r="V144">
        <f>IF('3-定量盤查'!V142&lt;&gt;"",'3-定量盤查'!V142,"")</f>
        <v>0</v>
      </c>
      <c r="AA144">
        <f>ROUND(IF($E144="",IF(X144="",0,0),IF(X144="",0,($E144^2+X144^2)^0.5)),5)</f>
        <v>0</v>
      </c>
      <c r="AB144">
        <f>ROUND(IF($F144="",IF(Y144="",0,0),IF(Y144="",0,($F144^2+Y144^2)^0.5)),5)</f>
        <v>0</v>
      </c>
      <c r="AC144">
        <f>IF(SUM($I144,$P144),IF($I144&lt;&gt;"",IF($P144&lt;&gt;"",IF($W144&lt;&gt;"",(($I144*M144)^2+($P144*T144)^2+($W144*AA144)^2)^0.5/SUM($I144,$P144,$W144),(($I144*M144)^2+($P144*T144)^2)^0.5/SUM($I144,$P144)),M144),""),0)</f>
        <v>0</v>
      </c>
      <c r="AD144">
        <f>IF(SUM($I144,$P144),IF($I144&lt;&gt;"",IF($P144&lt;&gt;"",IF($W144&lt;&gt;"",(($I144*N144)^2+($P144*U144)^2+($W144*AB144)^2)^0.5/SUM($I144,$P144,$W144),(($I144*N144)^2+($P144*U144)^2)^0.5/SUM($I144,$P144)),N144),""),0)</f>
        <v>0</v>
      </c>
      <c r="AE144" s="10">
        <f>IF(AC144&lt;&gt;"",(AC144*SUM($I144,$P144,$W144))^2,"")</f>
        <v>0</v>
      </c>
      <c r="AF144" s="10">
        <f>IF(AD144&lt;&gt;"",(AD144*SUM($I144,$P144,$W144))^2,"")</f>
        <v>0</v>
      </c>
      <c r="AG144" s="10">
        <f>IFERROR(ABS(I144),"")</f>
        <v>0</v>
      </c>
      <c r="AH144" s="10">
        <f>IFERROR(ABS(P144),"")</f>
        <v>0</v>
      </c>
      <c r="AI144" s="10">
        <f>IFERROR(ABS(W144),"")</f>
        <v>0</v>
      </c>
    </row>
    <row r="145" spans="2:35">
      <c r="B145">
        <v>141</v>
      </c>
      <c r="C145" t="s">
        <v>61</v>
      </c>
      <c r="H145">
        <f>IF('3-定量盤查'!J143&lt;&gt;"",'3-定量盤查'!J143,"")</f>
        <v>0</v>
      </c>
      <c r="I145">
        <f>IF(E145&lt;&gt;"",IF(J145&lt;&gt;"",IF('3-定量盤查'!O143&lt;&gt;"",'3-定量盤查'!O143,0),""),"")</f>
        <v>0</v>
      </c>
      <c r="M145">
        <f>ROUND(IF($E145="",IF(J145="",0,0),IF(I145="",0,($E145^2+J145^2)^0.5)),5)</f>
        <v>0</v>
      </c>
      <c r="N145">
        <f>ROUND(IF($F145="",IF(K145="",0,0),IF(K145="",0,($F145^2+K145^2)^0.5)),5)</f>
        <v>0</v>
      </c>
      <c r="O145">
        <f>IF('3-定量盤查'!P143&lt;&gt;"",'3-定量盤查'!P143,"")</f>
        <v>0</v>
      </c>
      <c r="T145">
        <f>ROUND(IF($E145="",IF(Q145="",0,0),IF(Q145="",0,($E145^2+Q145^2)^0.5)),5)</f>
        <v>0</v>
      </c>
      <c r="U145">
        <f>ROUND(IF($F145="",IF(R145="",0,0),IF(R145="",0,($F145^2+R145^2)^0.5)),5)</f>
        <v>0</v>
      </c>
      <c r="V145">
        <f>IF('3-定量盤查'!V143&lt;&gt;"",'3-定量盤查'!V143,"")</f>
        <v>0</v>
      </c>
      <c r="AA145">
        <f>ROUND(IF($E145="",IF(X145="",0,0),IF(X145="",0,($E145^2+X145^2)^0.5)),5)</f>
        <v>0</v>
      </c>
      <c r="AB145">
        <f>ROUND(IF($F145="",IF(Y145="",0,0),IF(Y145="",0,($F145^2+Y145^2)^0.5)),5)</f>
        <v>0</v>
      </c>
      <c r="AC145">
        <f>IF(SUM($I145,$P145),IF($I145&lt;&gt;"",IF($P145&lt;&gt;"",IF($W145&lt;&gt;"",(($I145*M145)^2+($P145*T145)^2+($W145*AA145)^2)^0.5/SUM($I145,$P145,$W145),(($I145*M145)^2+($P145*T145)^2)^0.5/SUM($I145,$P145)),M145),""),0)</f>
        <v>0</v>
      </c>
      <c r="AD145">
        <f>IF(SUM($I145,$P145),IF($I145&lt;&gt;"",IF($P145&lt;&gt;"",IF($W145&lt;&gt;"",(($I145*N145)^2+($P145*U145)^2+($W145*AB145)^2)^0.5/SUM($I145,$P145,$W145),(($I145*N145)^2+($P145*U145)^2)^0.5/SUM($I145,$P145)),N145),""),0)</f>
        <v>0</v>
      </c>
      <c r="AE145" s="10">
        <f>IF(AC145&lt;&gt;"",(AC145*SUM($I145,$P145,$W145))^2,"")</f>
        <v>0</v>
      </c>
      <c r="AF145" s="10">
        <f>IF(AD145&lt;&gt;"",(AD145*SUM($I145,$P145,$W145))^2,"")</f>
        <v>0</v>
      </c>
      <c r="AG145" s="10">
        <f>IFERROR(ABS(I145),"")</f>
        <v>0</v>
      </c>
      <c r="AH145" s="10">
        <f>IFERROR(ABS(P145),"")</f>
        <v>0</v>
      </c>
      <c r="AI145" s="10">
        <f>IFERROR(ABS(W145),"")</f>
        <v>0</v>
      </c>
    </row>
    <row r="146" spans="2:35">
      <c r="B146">
        <v>142</v>
      </c>
      <c r="C146" t="s">
        <v>203</v>
      </c>
      <c r="H146">
        <f>IF('3-定量盤查'!J144&lt;&gt;"",'3-定量盤查'!J144,"")</f>
        <v>0</v>
      </c>
      <c r="I146">
        <f>IF(E146&lt;&gt;"",IF(J146&lt;&gt;"",IF('3-定量盤查'!O144&lt;&gt;"",'3-定量盤查'!O144,0),""),"")</f>
        <v>0</v>
      </c>
      <c r="M146">
        <f>ROUND(IF($E146="",IF(J146="",0,0),IF(I146="",0,($E146^2+J146^2)^0.5)),5)</f>
        <v>0</v>
      </c>
      <c r="N146">
        <f>ROUND(IF($F146="",IF(K146="",0,0),IF(K146="",0,($F146^2+K146^2)^0.5)),5)</f>
        <v>0</v>
      </c>
      <c r="O146">
        <f>IF('3-定量盤查'!P144&lt;&gt;"",'3-定量盤查'!P144,"")</f>
        <v>0</v>
      </c>
      <c r="T146">
        <f>ROUND(IF($E146="",IF(Q146="",0,0),IF(Q146="",0,($E146^2+Q146^2)^0.5)),5)</f>
        <v>0</v>
      </c>
      <c r="U146">
        <f>ROUND(IF($F146="",IF(R146="",0,0),IF(R146="",0,($F146^2+R146^2)^0.5)),5)</f>
        <v>0</v>
      </c>
      <c r="V146">
        <f>IF('3-定量盤查'!V144&lt;&gt;"",'3-定量盤查'!V144,"")</f>
        <v>0</v>
      </c>
      <c r="AA146">
        <f>ROUND(IF($E146="",IF(X146="",0,0),IF(X146="",0,($E146^2+X146^2)^0.5)),5)</f>
        <v>0</v>
      </c>
      <c r="AB146">
        <f>ROUND(IF($F146="",IF(Y146="",0,0),IF(Y146="",0,($F146^2+Y146^2)^0.5)),5)</f>
        <v>0</v>
      </c>
      <c r="AC146">
        <f>IF(SUM($I146,$P146),IF($I146&lt;&gt;"",IF($P146&lt;&gt;"",IF($W146&lt;&gt;"",(($I146*M146)^2+($P146*T146)^2+($W146*AA146)^2)^0.5/SUM($I146,$P146,$W146),(($I146*M146)^2+($P146*T146)^2)^0.5/SUM($I146,$P146)),M146),""),0)</f>
        <v>0</v>
      </c>
      <c r="AD146">
        <f>IF(SUM($I146,$P146),IF($I146&lt;&gt;"",IF($P146&lt;&gt;"",IF($W146&lt;&gt;"",(($I146*N146)^2+($P146*U146)^2+($W146*AB146)^2)^0.5/SUM($I146,$P146,$W146),(($I146*N146)^2+($P146*U146)^2)^0.5/SUM($I146,$P146)),N146),""),0)</f>
        <v>0</v>
      </c>
      <c r="AE146" s="10">
        <f>IF(AC146&lt;&gt;"",(AC146*SUM($I146,$P146,$W146))^2,"")</f>
        <v>0</v>
      </c>
      <c r="AF146" s="10">
        <f>IF(AD146&lt;&gt;"",(AD146*SUM($I146,$P146,$W146))^2,"")</f>
        <v>0</v>
      </c>
      <c r="AG146" s="10">
        <f>IFERROR(ABS(I146),"")</f>
        <v>0</v>
      </c>
      <c r="AH146" s="10">
        <f>IFERROR(ABS(P146),"")</f>
        <v>0</v>
      </c>
      <c r="AI146" s="10">
        <f>IFERROR(ABS(W146),"")</f>
        <v>0</v>
      </c>
    </row>
    <row r="147" spans="2:35">
      <c r="B147">
        <v>143</v>
      </c>
      <c r="C147" t="s">
        <v>204</v>
      </c>
      <c r="H147">
        <f>IF('3-定量盤查'!J145&lt;&gt;"",'3-定量盤查'!J145,"")</f>
        <v>0</v>
      </c>
      <c r="I147">
        <f>IF(E147&lt;&gt;"",IF(J147&lt;&gt;"",IF('3-定量盤查'!O145&lt;&gt;"",'3-定量盤查'!O145,0),""),"")</f>
        <v>0</v>
      </c>
      <c r="M147">
        <f>ROUND(IF($E147="",IF(J147="",0,0),IF(I147="",0,($E147^2+J147^2)^0.5)),5)</f>
        <v>0</v>
      </c>
      <c r="N147">
        <f>ROUND(IF($F147="",IF(K147="",0,0),IF(K147="",0,($F147^2+K147^2)^0.5)),5)</f>
        <v>0</v>
      </c>
      <c r="O147">
        <f>IF('3-定量盤查'!P145&lt;&gt;"",'3-定量盤查'!P145,"")</f>
        <v>0</v>
      </c>
      <c r="T147">
        <f>ROUND(IF($E147="",IF(Q147="",0,0),IF(Q147="",0,($E147^2+Q147^2)^0.5)),5)</f>
        <v>0</v>
      </c>
      <c r="U147">
        <f>ROUND(IF($F147="",IF(R147="",0,0),IF(R147="",0,($F147^2+R147^2)^0.5)),5)</f>
        <v>0</v>
      </c>
      <c r="V147">
        <f>IF('3-定量盤查'!V145&lt;&gt;"",'3-定量盤查'!V145,"")</f>
        <v>0</v>
      </c>
      <c r="AA147">
        <f>ROUND(IF($E147="",IF(X147="",0,0),IF(X147="",0,($E147^2+X147^2)^0.5)),5)</f>
        <v>0</v>
      </c>
      <c r="AB147">
        <f>ROUND(IF($F147="",IF(Y147="",0,0),IF(Y147="",0,($F147^2+Y147^2)^0.5)),5)</f>
        <v>0</v>
      </c>
      <c r="AC147">
        <f>IF(SUM($I147,$P147),IF($I147&lt;&gt;"",IF($P147&lt;&gt;"",IF($W147&lt;&gt;"",(($I147*M147)^2+($P147*T147)^2+($W147*AA147)^2)^0.5/SUM($I147,$P147,$W147),(($I147*M147)^2+($P147*T147)^2)^0.5/SUM($I147,$P147)),M147),""),0)</f>
        <v>0</v>
      </c>
      <c r="AD147">
        <f>IF(SUM($I147,$P147),IF($I147&lt;&gt;"",IF($P147&lt;&gt;"",IF($W147&lt;&gt;"",(($I147*N147)^2+($P147*U147)^2+($W147*AB147)^2)^0.5/SUM($I147,$P147,$W147),(($I147*N147)^2+($P147*U147)^2)^0.5/SUM($I147,$P147)),N147),""),0)</f>
        <v>0</v>
      </c>
      <c r="AE147" s="10">
        <f>IF(AC147&lt;&gt;"",(AC147*SUM($I147,$P147,$W147))^2,"")</f>
        <v>0</v>
      </c>
      <c r="AF147" s="10">
        <f>IF(AD147&lt;&gt;"",(AD147*SUM($I147,$P147,$W147))^2,"")</f>
        <v>0</v>
      </c>
      <c r="AG147" s="10">
        <f>IFERROR(ABS(I147),"")</f>
        <v>0</v>
      </c>
      <c r="AH147" s="10">
        <f>IFERROR(ABS(P147),"")</f>
        <v>0</v>
      </c>
      <c r="AI147" s="10">
        <f>IFERROR(ABS(W147),"")</f>
        <v>0</v>
      </c>
    </row>
    <row r="148" spans="2:35">
      <c r="B148">
        <v>144</v>
      </c>
      <c r="C148" t="s">
        <v>205</v>
      </c>
      <c r="H148">
        <f>IF('3-定量盤查'!J146&lt;&gt;"",'3-定量盤查'!J146,"")</f>
        <v>0</v>
      </c>
      <c r="I148">
        <f>IF(E148&lt;&gt;"",IF(J148&lt;&gt;"",IF('3-定量盤查'!O146&lt;&gt;"",'3-定量盤查'!O146,0),""),"")</f>
        <v>0</v>
      </c>
      <c r="M148">
        <f>ROUND(IF($E148="",IF(J148="",0,0),IF(I148="",0,($E148^2+J148^2)^0.5)),5)</f>
        <v>0</v>
      </c>
      <c r="N148">
        <f>ROUND(IF($F148="",IF(K148="",0,0),IF(K148="",0,($F148^2+K148^2)^0.5)),5)</f>
        <v>0</v>
      </c>
      <c r="O148">
        <f>IF('3-定量盤查'!P146&lt;&gt;"",'3-定量盤查'!P146,"")</f>
        <v>0</v>
      </c>
      <c r="T148">
        <f>ROUND(IF($E148="",IF(Q148="",0,0),IF(Q148="",0,($E148^2+Q148^2)^0.5)),5)</f>
        <v>0</v>
      </c>
      <c r="U148">
        <f>ROUND(IF($F148="",IF(R148="",0,0),IF(R148="",0,($F148^2+R148^2)^0.5)),5)</f>
        <v>0</v>
      </c>
      <c r="V148">
        <f>IF('3-定量盤查'!V146&lt;&gt;"",'3-定量盤查'!V146,"")</f>
        <v>0</v>
      </c>
      <c r="AA148">
        <f>ROUND(IF($E148="",IF(X148="",0,0),IF(X148="",0,($E148^2+X148^2)^0.5)),5)</f>
        <v>0</v>
      </c>
      <c r="AB148">
        <f>ROUND(IF($F148="",IF(Y148="",0,0),IF(Y148="",0,($F148^2+Y148^2)^0.5)),5)</f>
        <v>0</v>
      </c>
      <c r="AC148">
        <f>IF(SUM($I148,$P148),IF($I148&lt;&gt;"",IF($P148&lt;&gt;"",IF($W148&lt;&gt;"",(($I148*M148)^2+($P148*T148)^2+($W148*AA148)^2)^0.5/SUM($I148,$P148,$W148),(($I148*M148)^2+($P148*T148)^2)^0.5/SUM($I148,$P148)),M148),""),0)</f>
        <v>0</v>
      </c>
      <c r="AD148">
        <f>IF(SUM($I148,$P148),IF($I148&lt;&gt;"",IF($P148&lt;&gt;"",IF($W148&lt;&gt;"",(($I148*N148)^2+($P148*U148)^2+($W148*AB148)^2)^0.5/SUM($I148,$P148,$W148),(($I148*N148)^2+($P148*U148)^2)^0.5/SUM($I148,$P148)),N148),""),0)</f>
        <v>0</v>
      </c>
      <c r="AE148" s="10">
        <f>IF(AC148&lt;&gt;"",(AC148*SUM($I148,$P148,$W148))^2,"")</f>
        <v>0</v>
      </c>
      <c r="AF148" s="10">
        <f>IF(AD148&lt;&gt;"",(AD148*SUM($I148,$P148,$W148))^2,"")</f>
        <v>0</v>
      </c>
      <c r="AG148" s="10">
        <f>IFERROR(ABS(I148),"")</f>
        <v>0</v>
      </c>
      <c r="AH148" s="10">
        <f>IFERROR(ABS(P148),"")</f>
        <v>0</v>
      </c>
      <c r="AI148" s="10">
        <f>IFERROR(ABS(W148),"")</f>
        <v>0</v>
      </c>
    </row>
    <row r="149" spans="2:35">
      <c r="B149">
        <v>145</v>
      </c>
      <c r="C149" t="s">
        <v>133</v>
      </c>
      <c r="H149">
        <f>IF('3-定量盤查'!J147&lt;&gt;"",'3-定量盤查'!J147,"")</f>
        <v>0</v>
      </c>
      <c r="I149">
        <f>IF(E149&lt;&gt;"",IF(J149&lt;&gt;"",IF('3-定量盤查'!O147&lt;&gt;"",'3-定量盤查'!O147,0),""),"")</f>
        <v>0</v>
      </c>
      <c r="M149">
        <f>ROUND(IF($E149="",IF(J149="",0,0),IF(I149="",0,($E149^2+J149^2)^0.5)),5)</f>
        <v>0</v>
      </c>
      <c r="N149">
        <f>ROUND(IF($F149="",IF(K149="",0,0),IF(K149="",0,($F149^2+K149^2)^0.5)),5)</f>
        <v>0</v>
      </c>
      <c r="O149">
        <f>IF('3-定量盤查'!P147&lt;&gt;"",'3-定量盤查'!P147,"")</f>
        <v>0</v>
      </c>
      <c r="T149">
        <f>ROUND(IF($E149="",IF(Q149="",0,0),IF(Q149="",0,($E149^2+Q149^2)^0.5)),5)</f>
        <v>0</v>
      </c>
      <c r="U149">
        <f>ROUND(IF($F149="",IF(R149="",0,0),IF(R149="",0,($F149^2+R149^2)^0.5)),5)</f>
        <v>0</v>
      </c>
      <c r="V149">
        <f>IF('3-定量盤查'!V147&lt;&gt;"",'3-定量盤查'!V147,"")</f>
        <v>0</v>
      </c>
      <c r="AA149">
        <f>ROUND(IF($E149="",IF(X149="",0,0),IF(X149="",0,($E149^2+X149^2)^0.5)),5)</f>
        <v>0</v>
      </c>
      <c r="AB149">
        <f>ROUND(IF($F149="",IF(Y149="",0,0),IF(Y149="",0,($F149^2+Y149^2)^0.5)),5)</f>
        <v>0</v>
      </c>
      <c r="AC149">
        <f>IF(SUM($I149,$P149),IF($I149&lt;&gt;"",IF($P149&lt;&gt;"",IF($W149&lt;&gt;"",(($I149*M149)^2+($P149*T149)^2+($W149*AA149)^2)^0.5/SUM($I149,$P149,$W149),(($I149*M149)^2+($P149*T149)^2)^0.5/SUM($I149,$P149)),M149),""),0)</f>
        <v>0</v>
      </c>
      <c r="AD149">
        <f>IF(SUM($I149,$P149),IF($I149&lt;&gt;"",IF($P149&lt;&gt;"",IF($W149&lt;&gt;"",(($I149*N149)^2+($P149*U149)^2+($W149*AB149)^2)^0.5/SUM($I149,$P149,$W149),(($I149*N149)^2+($P149*U149)^2)^0.5/SUM($I149,$P149)),N149),""),0)</f>
        <v>0</v>
      </c>
      <c r="AE149" s="10">
        <f>IF(AC149&lt;&gt;"",(AC149*SUM($I149,$P149,$W149))^2,"")</f>
        <v>0</v>
      </c>
      <c r="AF149" s="10">
        <f>IF(AD149&lt;&gt;"",(AD149*SUM($I149,$P149,$W149))^2,"")</f>
        <v>0</v>
      </c>
      <c r="AG149" s="10">
        <f>IFERROR(ABS(I149),"")</f>
        <v>0</v>
      </c>
      <c r="AH149" s="10">
        <f>IFERROR(ABS(P149),"")</f>
        <v>0</v>
      </c>
      <c r="AI149" s="10">
        <f>IFERROR(ABS(W149),"")</f>
        <v>0</v>
      </c>
    </row>
    <row r="150" spans="2:35">
      <c r="B150">
        <v>146</v>
      </c>
      <c r="C150" t="s">
        <v>206</v>
      </c>
      <c r="H150">
        <f>IF('3-定量盤查'!J148&lt;&gt;"",'3-定量盤查'!J148,"")</f>
        <v>0</v>
      </c>
      <c r="I150">
        <f>IF(E150&lt;&gt;"",IF(J150&lt;&gt;"",IF('3-定量盤查'!O148&lt;&gt;"",'3-定量盤查'!O148,0),""),"")</f>
        <v>0</v>
      </c>
      <c r="M150">
        <f>ROUND(IF($E150="",IF(J150="",0,0),IF(I150="",0,($E150^2+J150^2)^0.5)),5)</f>
        <v>0</v>
      </c>
      <c r="N150">
        <f>ROUND(IF($F150="",IF(K150="",0,0),IF(K150="",0,($F150^2+K150^2)^0.5)),5)</f>
        <v>0</v>
      </c>
      <c r="O150">
        <f>IF('3-定量盤查'!P148&lt;&gt;"",'3-定量盤查'!P148,"")</f>
        <v>0</v>
      </c>
      <c r="T150">
        <f>ROUND(IF($E150="",IF(Q150="",0,0),IF(Q150="",0,($E150^2+Q150^2)^0.5)),5)</f>
        <v>0</v>
      </c>
      <c r="U150">
        <f>ROUND(IF($F150="",IF(R150="",0,0),IF(R150="",0,($F150^2+R150^2)^0.5)),5)</f>
        <v>0</v>
      </c>
      <c r="V150">
        <f>IF('3-定量盤查'!V148&lt;&gt;"",'3-定量盤查'!V148,"")</f>
        <v>0</v>
      </c>
      <c r="AA150">
        <f>ROUND(IF($E150="",IF(X150="",0,0),IF(X150="",0,($E150^2+X150^2)^0.5)),5)</f>
        <v>0</v>
      </c>
      <c r="AB150">
        <f>ROUND(IF($F150="",IF(Y150="",0,0),IF(Y150="",0,($F150^2+Y150^2)^0.5)),5)</f>
        <v>0</v>
      </c>
      <c r="AC150">
        <f>IF(SUM($I150,$P150),IF($I150&lt;&gt;"",IF($P150&lt;&gt;"",IF($W150&lt;&gt;"",(($I150*M150)^2+($P150*T150)^2+($W150*AA150)^2)^0.5/SUM($I150,$P150,$W150),(($I150*M150)^2+($P150*T150)^2)^0.5/SUM($I150,$P150)),M150),""),0)</f>
        <v>0</v>
      </c>
      <c r="AD150">
        <f>IF(SUM($I150,$P150),IF($I150&lt;&gt;"",IF($P150&lt;&gt;"",IF($W150&lt;&gt;"",(($I150*N150)^2+($P150*U150)^2+($W150*AB150)^2)^0.5/SUM($I150,$P150,$W150),(($I150*N150)^2+($P150*U150)^2)^0.5/SUM($I150,$P150)),N150),""),0)</f>
        <v>0</v>
      </c>
      <c r="AE150" s="10">
        <f>IF(AC150&lt;&gt;"",(AC150*SUM($I150,$P150,$W150))^2,"")</f>
        <v>0</v>
      </c>
      <c r="AF150" s="10">
        <f>IF(AD150&lt;&gt;"",(AD150*SUM($I150,$P150,$W150))^2,"")</f>
        <v>0</v>
      </c>
      <c r="AG150" s="10">
        <f>IFERROR(ABS(I150),"")</f>
        <v>0</v>
      </c>
      <c r="AH150" s="10">
        <f>IFERROR(ABS(P150),"")</f>
        <v>0</v>
      </c>
      <c r="AI150" s="10">
        <f>IFERROR(ABS(W150),"")</f>
        <v>0</v>
      </c>
    </row>
    <row r="151" spans="2:35">
      <c r="B151">
        <v>147</v>
      </c>
      <c r="C151" t="s">
        <v>37</v>
      </c>
      <c r="H151">
        <f>IF('3-定量盤查'!J149&lt;&gt;"",'3-定量盤查'!J149,"")</f>
        <v>0</v>
      </c>
      <c r="I151">
        <f>IF(E151&lt;&gt;"",IF(J151&lt;&gt;"",IF('3-定量盤查'!O149&lt;&gt;"",'3-定量盤查'!O149,0),""),"")</f>
        <v>0</v>
      </c>
      <c r="M151">
        <f>ROUND(IF($E151="",IF(J151="",0,0),IF(I151="",0,($E151^2+J151^2)^0.5)),5)</f>
        <v>0</v>
      </c>
      <c r="N151">
        <f>ROUND(IF($F151="",IF(K151="",0,0),IF(K151="",0,($F151^2+K151^2)^0.5)),5)</f>
        <v>0</v>
      </c>
      <c r="O151">
        <f>IF('3-定量盤查'!P149&lt;&gt;"",'3-定量盤查'!P149,"")</f>
        <v>0</v>
      </c>
      <c r="T151">
        <f>ROUND(IF($E151="",IF(Q151="",0,0),IF(Q151="",0,($E151^2+Q151^2)^0.5)),5)</f>
        <v>0</v>
      </c>
      <c r="U151">
        <f>ROUND(IF($F151="",IF(R151="",0,0),IF(R151="",0,($F151^2+R151^2)^0.5)),5)</f>
        <v>0</v>
      </c>
      <c r="V151">
        <f>IF('3-定量盤查'!V149&lt;&gt;"",'3-定量盤查'!V149,"")</f>
        <v>0</v>
      </c>
      <c r="AA151">
        <f>ROUND(IF($E151="",IF(X151="",0,0),IF(X151="",0,($E151^2+X151^2)^0.5)),5)</f>
        <v>0</v>
      </c>
      <c r="AB151">
        <f>ROUND(IF($F151="",IF(Y151="",0,0),IF(Y151="",0,($F151^2+Y151^2)^0.5)),5)</f>
        <v>0</v>
      </c>
      <c r="AC151">
        <f>IF(SUM($I151,$P151),IF($I151&lt;&gt;"",IF($P151&lt;&gt;"",IF($W151&lt;&gt;"",(($I151*M151)^2+($P151*T151)^2+($W151*AA151)^2)^0.5/SUM($I151,$P151,$W151),(($I151*M151)^2+($P151*T151)^2)^0.5/SUM($I151,$P151)),M151),""),0)</f>
        <v>0</v>
      </c>
      <c r="AD151">
        <f>IF(SUM($I151,$P151),IF($I151&lt;&gt;"",IF($P151&lt;&gt;"",IF($W151&lt;&gt;"",(($I151*N151)^2+($P151*U151)^2+($W151*AB151)^2)^0.5/SUM($I151,$P151,$W151),(($I151*N151)^2+($P151*U151)^2)^0.5/SUM($I151,$P151)),N151),""),0)</f>
        <v>0</v>
      </c>
      <c r="AE151" s="10">
        <f>IF(AC151&lt;&gt;"",(AC151*SUM($I151,$P151,$W151))^2,"")</f>
        <v>0</v>
      </c>
      <c r="AF151" s="10">
        <f>IF(AD151&lt;&gt;"",(AD151*SUM($I151,$P151,$W151))^2,"")</f>
        <v>0</v>
      </c>
      <c r="AG151" s="10">
        <f>IFERROR(ABS(I151),"")</f>
        <v>0</v>
      </c>
      <c r="AH151" s="10">
        <f>IFERROR(ABS(P151),"")</f>
        <v>0</v>
      </c>
      <c r="AI151" s="10">
        <f>IFERROR(ABS(W151),"")</f>
        <v>0</v>
      </c>
    </row>
    <row r="152" spans="2:35">
      <c r="B152">
        <v>148</v>
      </c>
      <c r="C152" t="s">
        <v>207</v>
      </c>
      <c r="H152">
        <f>IF('3-定量盤查'!J150&lt;&gt;"",'3-定量盤查'!J150,"")</f>
        <v>0</v>
      </c>
      <c r="I152">
        <f>IF(E152&lt;&gt;"",IF(J152&lt;&gt;"",IF('3-定量盤查'!O150&lt;&gt;"",'3-定量盤查'!O150,0),""),"")</f>
        <v>0</v>
      </c>
      <c r="M152">
        <f>ROUND(IF($E152="",IF(J152="",0,0),IF(I152="",0,($E152^2+J152^2)^0.5)),5)</f>
        <v>0</v>
      </c>
      <c r="N152">
        <f>ROUND(IF($F152="",IF(K152="",0,0),IF(K152="",0,($F152^2+K152^2)^0.5)),5)</f>
        <v>0</v>
      </c>
      <c r="O152">
        <f>IF('3-定量盤查'!P150&lt;&gt;"",'3-定量盤查'!P150,"")</f>
        <v>0</v>
      </c>
      <c r="T152">
        <f>ROUND(IF($E152="",IF(Q152="",0,0),IF(Q152="",0,($E152^2+Q152^2)^0.5)),5)</f>
        <v>0</v>
      </c>
      <c r="U152">
        <f>ROUND(IF($F152="",IF(R152="",0,0),IF(R152="",0,($F152^2+R152^2)^0.5)),5)</f>
        <v>0</v>
      </c>
      <c r="V152">
        <f>IF('3-定量盤查'!V150&lt;&gt;"",'3-定量盤查'!V150,"")</f>
        <v>0</v>
      </c>
      <c r="AA152">
        <f>ROUND(IF($E152="",IF(X152="",0,0),IF(X152="",0,($E152^2+X152^2)^0.5)),5)</f>
        <v>0</v>
      </c>
      <c r="AB152">
        <f>ROUND(IF($F152="",IF(Y152="",0,0),IF(Y152="",0,($F152^2+Y152^2)^0.5)),5)</f>
        <v>0</v>
      </c>
      <c r="AC152">
        <f>IF(SUM($I152,$P152),IF($I152&lt;&gt;"",IF($P152&lt;&gt;"",IF($W152&lt;&gt;"",(($I152*M152)^2+($P152*T152)^2+($W152*AA152)^2)^0.5/SUM($I152,$P152,$W152),(($I152*M152)^2+($P152*T152)^2)^0.5/SUM($I152,$P152)),M152),""),0)</f>
        <v>0</v>
      </c>
      <c r="AD152">
        <f>IF(SUM($I152,$P152),IF($I152&lt;&gt;"",IF($P152&lt;&gt;"",IF($W152&lt;&gt;"",(($I152*N152)^2+($P152*U152)^2+($W152*AB152)^2)^0.5/SUM($I152,$P152,$W152),(($I152*N152)^2+($P152*U152)^2)^0.5/SUM($I152,$P152)),N152),""),0)</f>
        <v>0</v>
      </c>
      <c r="AE152" s="10">
        <f>IF(AC152&lt;&gt;"",(AC152*SUM($I152,$P152,$W152))^2,"")</f>
        <v>0</v>
      </c>
      <c r="AF152" s="10">
        <f>IF(AD152&lt;&gt;"",(AD152*SUM($I152,$P152,$W152))^2,"")</f>
        <v>0</v>
      </c>
      <c r="AG152" s="10">
        <f>IFERROR(ABS(I152),"")</f>
        <v>0</v>
      </c>
      <c r="AH152" s="10">
        <f>IFERROR(ABS(P152),"")</f>
        <v>0</v>
      </c>
      <c r="AI152" s="10">
        <f>IFERROR(ABS(W152),"")</f>
        <v>0</v>
      </c>
    </row>
    <row r="153" spans="2:35">
      <c r="B153">
        <v>149</v>
      </c>
      <c r="C153" t="s">
        <v>208</v>
      </c>
      <c r="H153">
        <f>IF('3-定量盤查'!J151&lt;&gt;"",'3-定量盤查'!J151,"")</f>
        <v>0</v>
      </c>
      <c r="I153">
        <f>IF(E153&lt;&gt;"",IF(J153&lt;&gt;"",IF('3-定量盤查'!O151&lt;&gt;"",'3-定量盤查'!O151,0),""),"")</f>
        <v>0</v>
      </c>
      <c r="M153">
        <f>ROUND(IF($E153="",IF(J153="",0,0),IF(I153="",0,($E153^2+J153^2)^0.5)),5)</f>
        <v>0</v>
      </c>
      <c r="N153">
        <f>ROUND(IF($F153="",IF(K153="",0,0),IF(K153="",0,($F153^2+K153^2)^0.5)),5)</f>
        <v>0</v>
      </c>
      <c r="O153">
        <f>IF('3-定量盤查'!P151&lt;&gt;"",'3-定量盤查'!P151,"")</f>
        <v>0</v>
      </c>
      <c r="T153">
        <f>ROUND(IF($E153="",IF(Q153="",0,0),IF(Q153="",0,($E153^2+Q153^2)^0.5)),5)</f>
        <v>0</v>
      </c>
      <c r="U153">
        <f>ROUND(IF($F153="",IF(R153="",0,0),IF(R153="",0,($F153^2+R153^2)^0.5)),5)</f>
        <v>0</v>
      </c>
      <c r="V153">
        <f>IF('3-定量盤查'!V151&lt;&gt;"",'3-定量盤查'!V151,"")</f>
        <v>0</v>
      </c>
      <c r="AA153">
        <f>ROUND(IF($E153="",IF(X153="",0,0),IF(X153="",0,($E153^2+X153^2)^0.5)),5)</f>
        <v>0</v>
      </c>
      <c r="AB153">
        <f>ROUND(IF($F153="",IF(Y153="",0,0),IF(Y153="",0,($F153^2+Y153^2)^0.5)),5)</f>
        <v>0</v>
      </c>
      <c r="AC153">
        <f>IF(SUM($I153,$P153),IF($I153&lt;&gt;"",IF($P153&lt;&gt;"",IF($W153&lt;&gt;"",(($I153*M153)^2+($P153*T153)^2+($W153*AA153)^2)^0.5/SUM($I153,$P153,$W153),(($I153*M153)^2+($P153*T153)^2)^0.5/SUM($I153,$P153)),M153),""),0)</f>
        <v>0</v>
      </c>
      <c r="AD153">
        <f>IF(SUM($I153,$P153),IF($I153&lt;&gt;"",IF($P153&lt;&gt;"",IF($W153&lt;&gt;"",(($I153*N153)^2+($P153*U153)^2+($W153*AB153)^2)^0.5/SUM($I153,$P153,$W153),(($I153*N153)^2+($P153*U153)^2)^0.5/SUM($I153,$P153)),N153),""),0)</f>
        <v>0</v>
      </c>
      <c r="AE153" s="10">
        <f>IF(AC153&lt;&gt;"",(AC153*SUM($I153,$P153,$W153))^2,"")</f>
        <v>0</v>
      </c>
      <c r="AF153" s="10">
        <f>IF(AD153&lt;&gt;"",(AD153*SUM($I153,$P153,$W153))^2,"")</f>
        <v>0</v>
      </c>
      <c r="AG153" s="10">
        <f>IFERROR(ABS(I153),"")</f>
        <v>0</v>
      </c>
      <c r="AH153" s="10">
        <f>IFERROR(ABS(P153),"")</f>
        <v>0</v>
      </c>
      <c r="AI153" s="10">
        <f>IFERROR(ABS(W153),"")</f>
        <v>0</v>
      </c>
    </row>
    <row r="154" spans="2:35">
      <c r="B154">
        <v>150</v>
      </c>
      <c r="C154" t="s">
        <v>209</v>
      </c>
      <c r="H154">
        <f>IF('3-定量盤查'!J152&lt;&gt;"",'3-定量盤查'!J152,"")</f>
        <v>0</v>
      </c>
      <c r="I154">
        <f>IF(E154&lt;&gt;"",IF(J154&lt;&gt;"",IF('3-定量盤查'!O152&lt;&gt;"",'3-定量盤查'!O152,0),""),"")</f>
        <v>0</v>
      </c>
      <c r="M154">
        <f>ROUND(IF($E154="",IF(J154="",0,0),IF(I154="",0,($E154^2+J154^2)^0.5)),5)</f>
        <v>0</v>
      </c>
      <c r="N154">
        <f>ROUND(IF($F154="",IF(K154="",0,0),IF(K154="",0,($F154^2+K154^2)^0.5)),5)</f>
        <v>0</v>
      </c>
      <c r="O154">
        <f>IF('3-定量盤查'!P152&lt;&gt;"",'3-定量盤查'!P152,"")</f>
        <v>0</v>
      </c>
      <c r="T154">
        <f>ROUND(IF($E154="",IF(Q154="",0,0),IF(Q154="",0,($E154^2+Q154^2)^0.5)),5)</f>
        <v>0</v>
      </c>
      <c r="U154">
        <f>ROUND(IF($F154="",IF(R154="",0,0),IF(R154="",0,($F154^2+R154^2)^0.5)),5)</f>
        <v>0</v>
      </c>
      <c r="V154">
        <f>IF('3-定量盤查'!V152&lt;&gt;"",'3-定量盤查'!V152,"")</f>
        <v>0</v>
      </c>
      <c r="AA154">
        <f>ROUND(IF($E154="",IF(X154="",0,0),IF(X154="",0,($E154^2+X154^2)^0.5)),5)</f>
        <v>0</v>
      </c>
      <c r="AB154">
        <f>ROUND(IF($F154="",IF(Y154="",0,0),IF(Y154="",0,($F154^2+Y154^2)^0.5)),5)</f>
        <v>0</v>
      </c>
      <c r="AC154">
        <f>IF(SUM($I154,$P154),IF($I154&lt;&gt;"",IF($P154&lt;&gt;"",IF($W154&lt;&gt;"",(($I154*M154)^2+($P154*T154)^2+($W154*AA154)^2)^0.5/SUM($I154,$P154,$W154),(($I154*M154)^2+($P154*T154)^2)^0.5/SUM($I154,$P154)),M154),""),0)</f>
        <v>0</v>
      </c>
      <c r="AD154">
        <f>IF(SUM($I154,$P154),IF($I154&lt;&gt;"",IF($P154&lt;&gt;"",IF($W154&lt;&gt;"",(($I154*N154)^2+($P154*U154)^2+($W154*AB154)^2)^0.5/SUM($I154,$P154,$W154),(($I154*N154)^2+($P154*U154)^2)^0.5/SUM($I154,$P154)),N154),""),0)</f>
        <v>0</v>
      </c>
      <c r="AE154" s="10">
        <f>IF(AC154&lt;&gt;"",(AC154*SUM($I154,$P154,$W154))^2,"")</f>
        <v>0</v>
      </c>
      <c r="AF154" s="10">
        <f>IF(AD154&lt;&gt;"",(AD154*SUM($I154,$P154,$W154))^2,"")</f>
        <v>0</v>
      </c>
      <c r="AG154" s="10">
        <f>IFERROR(ABS(I154),"")</f>
        <v>0</v>
      </c>
      <c r="AH154" s="10">
        <f>IFERROR(ABS(P154),"")</f>
        <v>0</v>
      </c>
      <c r="AI154" s="10">
        <f>IFERROR(ABS(W154),"")</f>
        <v>0</v>
      </c>
    </row>
    <row r="155" spans="2:35">
      <c r="B155">
        <v>151</v>
      </c>
      <c r="C155" t="s">
        <v>210</v>
      </c>
      <c r="H155">
        <f>IF('3-定量盤查'!J153&lt;&gt;"",'3-定量盤查'!J153,"")</f>
        <v>0</v>
      </c>
      <c r="I155">
        <f>IF(E155&lt;&gt;"",IF(J155&lt;&gt;"",IF('3-定量盤查'!O153&lt;&gt;"",'3-定量盤查'!O153,0),""),"")</f>
        <v>0</v>
      </c>
      <c r="M155">
        <f>ROUND(IF($E155="",IF(J155="",0,0),IF(I155="",0,($E155^2+J155^2)^0.5)),5)</f>
        <v>0</v>
      </c>
      <c r="N155">
        <f>ROUND(IF($F155="",IF(K155="",0,0),IF(K155="",0,($F155^2+K155^2)^0.5)),5)</f>
        <v>0</v>
      </c>
      <c r="O155">
        <f>IF('3-定量盤查'!P153&lt;&gt;"",'3-定量盤查'!P153,"")</f>
        <v>0</v>
      </c>
      <c r="T155">
        <f>ROUND(IF($E155="",IF(Q155="",0,0),IF(Q155="",0,($E155^2+Q155^2)^0.5)),5)</f>
        <v>0</v>
      </c>
      <c r="U155">
        <f>ROUND(IF($F155="",IF(R155="",0,0),IF(R155="",0,($F155^2+R155^2)^0.5)),5)</f>
        <v>0</v>
      </c>
      <c r="V155">
        <f>IF('3-定量盤查'!V153&lt;&gt;"",'3-定量盤查'!V153,"")</f>
        <v>0</v>
      </c>
      <c r="AA155">
        <f>ROUND(IF($E155="",IF(X155="",0,0),IF(X155="",0,($E155^2+X155^2)^0.5)),5)</f>
        <v>0</v>
      </c>
      <c r="AB155">
        <f>ROUND(IF($F155="",IF(Y155="",0,0),IF(Y155="",0,($F155^2+Y155^2)^0.5)),5)</f>
        <v>0</v>
      </c>
      <c r="AC155">
        <f>IF(SUM($I155,$P155),IF($I155&lt;&gt;"",IF($P155&lt;&gt;"",IF($W155&lt;&gt;"",(($I155*M155)^2+($P155*T155)^2+($W155*AA155)^2)^0.5/SUM($I155,$P155,$W155),(($I155*M155)^2+($P155*T155)^2)^0.5/SUM($I155,$P155)),M155),""),0)</f>
        <v>0</v>
      </c>
      <c r="AD155">
        <f>IF(SUM($I155,$P155),IF($I155&lt;&gt;"",IF($P155&lt;&gt;"",IF($W155&lt;&gt;"",(($I155*N155)^2+($P155*U155)^2+($W155*AB155)^2)^0.5/SUM($I155,$P155,$W155),(($I155*N155)^2+($P155*U155)^2)^0.5/SUM($I155,$P155)),N155),""),0)</f>
        <v>0</v>
      </c>
      <c r="AE155" s="10">
        <f>IF(AC155&lt;&gt;"",(AC155*SUM($I155,$P155,$W155))^2,"")</f>
        <v>0</v>
      </c>
      <c r="AF155" s="10">
        <f>IF(AD155&lt;&gt;"",(AD155*SUM($I155,$P155,$W155))^2,"")</f>
        <v>0</v>
      </c>
      <c r="AG155" s="10">
        <f>IFERROR(ABS(I155),"")</f>
        <v>0</v>
      </c>
      <c r="AH155" s="10">
        <f>IFERROR(ABS(P155),"")</f>
        <v>0</v>
      </c>
      <c r="AI155" s="10">
        <f>IFERROR(ABS(W155),"")</f>
        <v>0</v>
      </c>
    </row>
    <row r="156" spans="2:35">
      <c r="B156">
        <v>152</v>
      </c>
      <c r="C156" t="s">
        <v>211</v>
      </c>
      <c r="H156">
        <f>IF('3-定量盤查'!J154&lt;&gt;"",'3-定量盤查'!J154,"")</f>
        <v>0</v>
      </c>
      <c r="I156">
        <f>IF(E156&lt;&gt;"",IF(J156&lt;&gt;"",IF('3-定量盤查'!O154&lt;&gt;"",'3-定量盤查'!O154,0),""),"")</f>
        <v>0</v>
      </c>
      <c r="M156">
        <f>ROUND(IF($E156="",IF(J156="",0,0),IF(I156="",0,($E156^2+J156^2)^0.5)),5)</f>
        <v>0</v>
      </c>
      <c r="N156">
        <f>ROUND(IF($F156="",IF(K156="",0,0),IF(K156="",0,($F156^2+K156^2)^0.5)),5)</f>
        <v>0</v>
      </c>
      <c r="O156">
        <f>IF('3-定量盤查'!P154&lt;&gt;"",'3-定量盤查'!P154,"")</f>
        <v>0</v>
      </c>
      <c r="T156">
        <f>ROUND(IF($E156="",IF(Q156="",0,0),IF(Q156="",0,($E156^2+Q156^2)^0.5)),5)</f>
        <v>0</v>
      </c>
      <c r="U156">
        <f>ROUND(IF($F156="",IF(R156="",0,0),IF(R156="",0,($F156^2+R156^2)^0.5)),5)</f>
        <v>0</v>
      </c>
      <c r="V156">
        <f>IF('3-定量盤查'!V154&lt;&gt;"",'3-定量盤查'!V154,"")</f>
        <v>0</v>
      </c>
      <c r="AA156">
        <f>ROUND(IF($E156="",IF(X156="",0,0),IF(X156="",0,($E156^2+X156^2)^0.5)),5)</f>
        <v>0</v>
      </c>
      <c r="AB156">
        <f>ROUND(IF($F156="",IF(Y156="",0,0),IF(Y156="",0,($F156^2+Y156^2)^0.5)),5)</f>
        <v>0</v>
      </c>
      <c r="AC156">
        <f>IF(SUM($I156,$P156),IF($I156&lt;&gt;"",IF($P156&lt;&gt;"",IF($W156&lt;&gt;"",(($I156*M156)^2+($P156*T156)^2+($W156*AA156)^2)^0.5/SUM($I156,$P156,$W156),(($I156*M156)^2+($P156*T156)^2)^0.5/SUM($I156,$P156)),M156),""),0)</f>
        <v>0</v>
      </c>
      <c r="AD156">
        <f>IF(SUM($I156,$P156),IF($I156&lt;&gt;"",IF($P156&lt;&gt;"",IF($W156&lt;&gt;"",(($I156*N156)^2+($P156*U156)^2+($W156*AB156)^2)^0.5/SUM($I156,$P156,$W156),(($I156*N156)^2+($P156*U156)^2)^0.5/SUM($I156,$P156)),N156),""),0)</f>
        <v>0</v>
      </c>
      <c r="AE156" s="10">
        <f>IF(AC156&lt;&gt;"",(AC156*SUM($I156,$P156,$W156))^2,"")</f>
        <v>0</v>
      </c>
      <c r="AF156" s="10">
        <f>IF(AD156&lt;&gt;"",(AD156*SUM($I156,$P156,$W156))^2,"")</f>
        <v>0</v>
      </c>
      <c r="AG156" s="10">
        <f>IFERROR(ABS(I156),"")</f>
        <v>0</v>
      </c>
      <c r="AH156" s="10">
        <f>IFERROR(ABS(P156),"")</f>
        <v>0</v>
      </c>
      <c r="AI156" s="10">
        <f>IFERROR(ABS(W156),"")</f>
        <v>0</v>
      </c>
    </row>
    <row r="157" spans="2:35">
      <c r="B157">
        <v>153</v>
      </c>
      <c r="C157" t="s">
        <v>212</v>
      </c>
      <c r="H157">
        <f>IF('3-定量盤查'!J155&lt;&gt;"",'3-定量盤查'!J155,"")</f>
        <v>0</v>
      </c>
      <c r="I157">
        <f>IF(E157&lt;&gt;"",IF(J157&lt;&gt;"",IF('3-定量盤查'!O155&lt;&gt;"",'3-定量盤查'!O155,0),""),"")</f>
        <v>0</v>
      </c>
      <c r="M157">
        <f>ROUND(IF($E157="",IF(J157="",0,0),IF(I157="",0,($E157^2+J157^2)^0.5)),5)</f>
        <v>0</v>
      </c>
      <c r="N157">
        <f>ROUND(IF($F157="",IF(K157="",0,0),IF(K157="",0,($F157^2+K157^2)^0.5)),5)</f>
        <v>0</v>
      </c>
      <c r="O157">
        <f>IF('3-定量盤查'!P155&lt;&gt;"",'3-定量盤查'!P155,"")</f>
        <v>0</v>
      </c>
      <c r="T157">
        <f>ROUND(IF($E157="",IF(Q157="",0,0),IF(Q157="",0,($E157^2+Q157^2)^0.5)),5)</f>
        <v>0</v>
      </c>
      <c r="U157">
        <f>ROUND(IF($F157="",IF(R157="",0,0),IF(R157="",0,($F157^2+R157^2)^0.5)),5)</f>
        <v>0</v>
      </c>
      <c r="V157">
        <f>IF('3-定量盤查'!V155&lt;&gt;"",'3-定量盤查'!V155,"")</f>
        <v>0</v>
      </c>
      <c r="AA157">
        <f>ROUND(IF($E157="",IF(X157="",0,0),IF(X157="",0,($E157^2+X157^2)^0.5)),5)</f>
        <v>0</v>
      </c>
      <c r="AB157">
        <f>ROUND(IF($F157="",IF(Y157="",0,0),IF(Y157="",0,($F157^2+Y157^2)^0.5)),5)</f>
        <v>0</v>
      </c>
      <c r="AC157">
        <f>IF(SUM($I157,$P157),IF($I157&lt;&gt;"",IF($P157&lt;&gt;"",IF($W157&lt;&gt;"",(($I157*M157)^2+($P157*T157)^2+($W157*AA157)^2)^0.5/SUM($I157,$P157,$W157),(($I157*M157)^2+($P157*T157)^2)^0.5/SUM($I157,$P157)),M157),""),0)</f>
        <v>0</v>
      </c>
      <c r="AD157">
        <f>IF(SUM($I157,$P157),IF($I157&lt;&gt;"",IF($P157&lt;&gt;"",IF($W157&lt;&gt;"",(($I157*N157)^2+($P157*U157)^2+($W157*AB157)^2)^0.5/SUM($I157,$P157,$W157),(($I157*N157)^2+($P157*U157)^2)^0.5/SUM($I157,$P157)),N157),""),0)</f>
        <v>0</v>
      </c>
      <c r="AE157" s="10">
        <f>IF(AC157&lt;&gt;"",(AC157*SUM($I157,$P157,$W157))^2,"")</f>
        <v>0</v>
      </c>
      <c r="AF157" s="10">
        <f>IF(AD157&lt;&gt;"",(AD157*SUM($I157,$P157,$W157))^2,"")</f>
        <v>0</v>
      </c>
      <c r="AG157" s="10">
        <f>IFERROR(ABS(I157),"")</f>
        <v>0</v>
      </c>
      <c r="AH157" s="10">
        <f>IFERROR(ABS(P157),"")</f>
        <v>0</v>
      </c>
      <c r="AI157" s="10">
        <f>IFERROR(ABS(W157),"")</f>
        <v>0</v>
      </c>
    </row>
    <row r="158" spans="2:35">
      <c r="B158">
        <v>154</v>
      </c>
      <c r="C158" t="s">
        <v>72</v>
      </c>
      <c r="H158">
        <f>IF('3-定量盤查'!J156&lt;&gt;"",'3-定量盤查'!J156,"")</f>
        <v>0</v>
      </c>
      <c r="I158">
        <f>IF(E158&lt;&gt;"",IF(J158&lt;&gt;"",IF('3-定量盤查'!O156&lt;&gt;"",'3-定量盤查'!O156,0),""),"")</f>
        <v>0</v>
      </c>
      <c r="M158">
        <f>ROUND(IF($E158="",IF(J158="",0,0),IF(I158="",0,($E158^2+J158^2)^0.5)),5)</f>
        <v>0</v>
      </c>
      <c r="N158">
        <f>ROUND(IF($F158="",IF(K158="",0,0),IF(K158="",0,($F158^2+K158^2)^0.5)),5)</f>
        <v>0</v>
      </c>
      <c r="O158">
        <f>IF('3-定量盤查'!P156&lt;&gt;"",'3-定量盤查'!P156,"")</f>
        <v>0</v>
      </c>
      <c r="T158">
        <f>ROUND(IF($E158="",IF(Q158="",0,0),IF(Q158="",0,($E158^2+Q158^2)^0.5)),5)</f>
        <v>0</v>
      </c>
      <c r="U158">
        <f>ROUND(IF($F158="",IF(R158="",0,0),IF(R158="",0,($F158^2+R158^2)^0.5)),5)</f>
        <v>0</v>
      </c>
      <c r="V158">
        <f>IF('3-定量盤查'!V156&lt;&gt;"",'3-定量盤查'!V156,"")</f>
        <v>0</v>
      </c>
      <c r="AA158">
        <f>ROUND(IF($E158="",IF(X158="",0,0),IF(X158="",0,($E158^2+X158^2)^0.5)),5)</f>
        <v>0</v>
      </c>
      <c r="AB158">
        <f>ROUND(IF($F158="",IF(Y158="",0,0),IF(Y158="",0,($F158^2+Y158^2)^0.5)),5)</f>
        <v>0</v>
      </c>
      <c r="AC158">
        <f>IF(SUM($I158,$P158),IF($I158&lt;&gt;"",IF($P158&lt;&gt;"",IF($W158&lt;&gt;"",(($I158*M158)^2+($P158*T158)^2+($W158*AA158)^2)^0.5/SUM($I158,$P158,$W158),(($I158*M158)^2+($P158*T158)^2)^0.5/SUM($I158,$P158)),M158),""),0)</f>
        <v>0</v>
      </c>
      <c r="AD158">
        <f>IF(SUM($I158,$P158),IF($I158&lt;&gt;"",IF($P158&lt;&gt;"",IF($W158&lt;&gt;"",(($I158*N158)^2+($P158*U158)^2+($W158*AB158)^2)^0.5/SUM($I158,$P158,$W158),(($I158*N158)^2+($P158*U158)^2)^0.5/SUM($I158,$P158)),N158),""),0)</f>
        <v>0</v>
      </c>
      <c r="AE158" s="10">
        <f>IF(AC158&lt;&gt;"",(AC158*SUM($I158,$P158,$W158))^2,"")</f>
        <v>0</v>
      </c>
      <c r="AF158" s="10">
        <f>IF(AD158&lt;&gt;"",(AD158*SUM($I158,$P158,$W158))^2,"")</f>
        <v>0</v>
      </c>
      <c r="AG158" s="10">
        <f>IFERROR(ABS(I158),"")</f>
        <v>0</v>
      </c>
      <c r="AH158" s="10">
        <f>IFERROR(ABS(P158),"")</f>
        <v>0</v>
      </c>
      <c r="AI158" s="10">
        <f>IFERROR(ABS(W158),"")</f>
        <v>0</v>
      </c>
    </row>
    <row r="159" spans="2:35">
      <c r="B159">
        <v>155</v>
      </c>
      <c r="C159" t="s">
        <v>213</v>
      </c>
      <c r="H159">
        <f>IF('3-定量盤查'!J157&lt;&gt;"",'3-定量盤查'!J157,"")</f>
        <v>0</v>
      </c>
      <c r="I159">
        <f>IF(E159&lt;&gt;"",IF(J159&lt;&gt;"",IF('3-定量盤查'!O157&lt;&gt;"",'3-定量盤查'!O157,0),""),"")</f>
        <v>0</v>
      </c>
      <c r="M159">
        <f>ROUND(IF($E159="",IF(J159="",0,0),IF(I159="",0,($E159^2+J159^2)^0.5)),5)</f>
        <v>0</v>
      </c>
      <c r="N159">
        <f>ROUND(IF($F159="",IF(K159="",0,0),IF(K159="",0,($F159^2+K159^2)^0.5)),5)</f>
        <v>0</v>
      </c>
      <c r="O159">
        <f>IF('3-定量盤查'!P157&lt;&gt;"",'3-定量盤查'!P157,"")</f>
        <v>0</v>
      </c>
      <c r="T159">
        <f>ROUND(IF($E159="",IF(Q159="",0,0),IF(Q159="",0,($E159^2+Q159^2)^0.5)),5)</f>
        <v>0</v>
      </c>
      <c r="U159">
        <f>ROUND(IF($F159="",IF(R159="",0,0),IF(R159="",0,($F159^2+R159^2)^0.5)),5)</f>
        <v>0</v>
      </c>
      <c r="V159">
        <f>IF('3-定量盤查'!V157&lt;&gt;"",'3-定量盤查'!V157,"")</f>
        <v>0</v>
      </c>
      <c r="AA159">
        <f>ROUND(IF($E159="",IF(X159="",0,0),IF(X159="",0,($E159^2+X159^2)^0.5)),5)</f>
        <v>0</v>
      </c>
      <c r="AB159">
        <f>ROUND(IF($F159="",IF(Y159="",0,0),IF(Y159="",0,($F159^2+Y159^2)^0.5)),5)</f>
        <v>0</v>
      </c>
      <c r="AC159">
        <f>IF(SUM($I159,$P159),IF($I159&lt;&gt;"",IF($P159&lt;&gt;"",IF($W159&lt;&gt;"",(($I159*M159)^2+($P159*T159)^2+($W159*AA159)^2)^0.5/SUM($I159,$P159,$W159),(($I159*M159)^2+($P159*T159)^2)^0.5/SUM($I159,$P159)),M159),""),0)</f>
        <v>0</v>
      </c>
      <c r="AD159">
        <f>IF(SUM($I159,$P159),IF($I159&lt;&gt;"",IF($P159&lt;&gt;"",IF($W159&lt;&gt;"",(($I159*N159)^2+($P159*U159)^2+($W159*AB159)^2)^0.5/SUM($I159,$P159,$W159),(($I159*N159)^2+($P159*U159)^2)^0.5/SUM($I159,$P159)),N159),""),0)</f>
        <v>0</v>
      </c>
      <c r="AE159" s="10">
        <f>IF(AC159&lt;&gt;"",(AC159*SUM($I159,$P159,$W159))^2,"")</f>
        <v>0</v>
      </c>
      <c r="AF159" s="10">
        <f>IF(AD159&lt;&gt;"",(AD159*SUM($I159,$P159,$W159))^2,"")</f>
        <v>0</v>
      </c>
      <c r="AG159" s="10">
        <f>IFERROR(ABS(I159),"")</f>
        <v>0</v>
      </c>
      <c r="AH159" s="10">
        <f>IFERROR(ABS(P159),"")</f>
        <v>0</v>
      </c>
      <c r="AI159" s="10">
        <f>IFERROR(ABS(W159),"")</f>
        <v>0</v>
      </c>
    </row>
    <row r="160" spans="2:35">
      <c r="B160">
        <v>156</v>
      </c>
      <c r="C160" t="s">
        <v>214</v>
      </c>
      <c r="D160" t="s">
        <v>215</v>
      </c>
      <c r="H160">
        <f>IF('3-定量盤查'!J158&lt;&gt;"",'3-定量盤查'!J158,"")</f>
        <v>0</v>
      </c>
      <c r="I160">
        <f>IF(E160&lt;&gt;"",IF(J160&lt;&gt;"",IF('3-定量盤查'!O158&lt;&gt;"",'3-定量盤查'!O158,0),""),"")</f>
        <v>0</v>
      </c>
      <c r="M160">
        <f>ROUND(IF($E160="",IF(J160="",0,0),IF(I160="",0,($E160^2+J160^2)^0.5)),5)</f>
        <v>0</v>
      </c>
      <c r="N160">
        <f>ROUND(IF($F160="",IF(K160="",0,0),IF(K160="",0,($F160^2+K160^2)^0.5)),5)</f>
        <v>0</v>
      </c>
      <c r="O160">
        <f>IF('3-定量盤查'!P158&lt;&gt;"",'3-定量盤查'!P158,"")</f>
        <v>0</v>
      </c>
      <c r="T160">
        <f>ROUND(IF($E160="",IF(Q160="",0,0),IF(Q160="",0,($E160^2+Q160^2)^0.5)),5)</f>
        <v>0</v>
      </c>
      <c r="U160">
        <f>ROUND(IF($F160="",IF(R160="",0,0),IF(R160="",0,($F160^2+R160^2)^0.5)),5)</f>
        <v>0</v>
      </c>
      <c r="V160">
        <f>IF('3-定量盤查'!V158&lt;&gt;"",'3-定量盤查'!V158,"")</f>
        <v>0</v>
      </c>
      <c r="AA160">
        <f>ROUND(IF($E160="",IF(X160="",0,0),IF(X160="",0,($E160^2+X160^2)^0.5)),5)</f>
        <v>0</v>
      </c>
      <c r="AB160">
        <f>ROUND(IF($F160="",IF(Y160="",0,0),IF(Y160="",0,($F160^2+Y160^2)^0.5)),5)</f>
        <v>0</v>
      </c>
      <c r="AC160">
        <f>IF(SUM($I160,$P160),IF($I160&lt;&gt;"",IF($P160&lt;&gt;"",IF($W160&lt;&gt;"",(($I160*M160)^2+($P160*T160)^2+($W160*AA160)^2)^0.5/SUM($I160,$P160,$W160),(($I160*M160)^2+($P160*T160)^2)^0.5/SUM($I160,$P160)),M160),""),0)</f>
        <v>0</v>
      </c>
      <c r="AD160">
        <f>IF(SUM($I160,$P160),IF($I160&lt;&gt;"",IF($P160&lt;&gt;"",IF($W160&lt;&gt;"",(($I160*N160)^2+($P160*U160)^2+($W160*AB160)^2)^0.5/SUM($I160,$P160,$W160),(($I160*N160)^2+($P160*U160)^2)^0.5/SUM($I160,$P160)),N160),""),0)</f>
        <v>0</v>
      </c>
      <c r="AE160" s="10">
        <f>IF(AC160&lt;&gt;"",(AC160*SUM($I160,$P160,$W160))^2,"")</f>
        <v>0</v>
      </c>
      <c r="AF160" s="10">
        <f>IF(AD160&lt;&gt;"",(AD160*SUM($I160,$P160,$W160))^2,"")</f>
        <v>0</v>
      </c>
      <c r="AG160" s="10">
        <f>IFERROR(ABS(I160),"")</f>
        <v>0</v>
      </c>
      <c r="AH160" s="10">
        <f>IFERROR(ABS(P160),"")</f>
        <v>0</v>
      </c>
      <c r="AI160" s="10">
        <f>IFERROR(ABS(W160),"")</f>
        <v>0</v>
      </c>
    </row>
    <row r="161" spans="2:35">
      <c r="B161">
        <v>157</v>
      </c>
      <c r="C161" t="s">
        <v>216</v>
      </c>
      <c r="D161" t="s">
        <v>215</v>
      </c>
      <c r="H161">
        <f>IF('3-定量盤查'!J159&lt;&gt;"",'3-定量盤查'!J159,"")</f>
        <v>0</v>
      </c>
      <c r="I161">
        <f>IF(E161&lt;&gt;"",IF(J161&lt;&gt;"",IF('3-定量盤查'!O159&lt;&gt;"",'3-定量盤查'!O159,0),""),"")</f>
        <v>0</v>
      </c>
      <c r="M161">
        <f>ROUND(IF($E161="",IF(J161="",0,0),IF(I161="",0,($E161^2+J161^2)^0.5)),5)</f>
        <v>0</v>
      </c>
      <c r="N161">
        <f>ROUND(IF($F161="",IF(K161="",0,0),IF(K161="",0,($F161^2+K161^2)^0.5)),5)</f>
        <v>0</v>
      </c>
      <c r="O161">
        <f>IF('3-定量盤查'!P159&lt;&gt;"",'3-定量盤查'!P159,"")</f>
        <v>0</v>
      </c>
      <c r="T161">
        <f>ROUND(IF($E161="",IF(Q161="",0,0),IF(Q161="",0,($E161^2+Q161^2)^0.5)),5)</f>
        <v>0</v>
      </c>
      <c r="U161">
        <f>ROUND(IF($F161="",IF(R161="",0,0),IF(R161="",0,($F161^2+R161^2)^0.5)),5)</f>
        <v>0</v>
      </c>
      <c r="V161">
        <f>IF('3-定量盤查'!V159&lt;&gt;"",'3-定量盤查'!V159,"")</f>
        <v>0</v>
      </c>
      <c r="AA161">
        <f>ROUND(IF($E161="",IF(X161="",0,0),IF(X161="",0,($E161^2+X161^2)^0.5)),5)</f>
        <v>0</v>
      </c>
      <c r="AB161">
        <f>ROUND(IF($F161="",IF(Y161="",0,0),IF(Y161="",0,($F161^2+Y161^2)^0.5)),5)</f>
        <v>0</v>
      </c>
      <c r="AC161">
        <f>IF(SUM($I161,$P161),IF($I161&lt;&gt;"",IF($P161&lt;&gt;"",IF($W161&lt;&gt;"",(($I161*M161)^2+($P161*T161)^2+($W161*AA161)^2)^0.5/SUM($I161,$P161,$W161),(($I161*M161)^2+($P161*T161)^2)^0.5/SUM($I161,$P161)),M161),""),0)</f>
        <v>0</v>
      </c>
      <c r="AD161">
        <f>IF(SUM($I161,$P161),IF($I161&lt;&gt;"",IF($P161&lt;&gt;"",IF($W161&lt;&gt;"",(($I161*N161)^2+($P161*U161)^2+($W161*AB161)^2)^0.5/SUM($I161,$P161,$W161),(($I161*N161)^2+($P161*U161)^2)^0.5/SUM($I161,$P161)),N161),""),0)</f>
        <v>0</v>
      </c>
      <c r="AE161" s="10">
        <f>IF(AC161&lt;&gt;"",(AC161*SUM($I161,$P161,$W161))^2,"")</f>
        <v>0</v>
      </c>
      <c r="AF161" s="10">
        <f>IF(AD161&lt;&gt;"",(AD161*SUM($I161,$P161,$W161))^2,"")</f>
        <v>0</v>
      </c>
      <c r="AG161" s="10">
        <f>IFERROR(ABS(I161),"")</f>
        <v>0</v>
      </c>
      <c r="AH161" s="10">
        <f>IFERROR(ABS(P161),"")</f>
        <v>0</v>
      </c>
      <c r="AI161" s="10">
        <f>IFERROR(ABS(W161),"")</f>
        <v>0</v>
      </c>
    </row>
    <row r="162" spans="2:35">
      <c r="B162">
        <v>158</v>
      </c>
      <c r="C162" t="s">
        <v>61</v>
      </c>
      <c r="D162" t="s">
        <v>215</v>
      </c>
      <c r="H162">
        <f>IF('3-定量盤查'!J160&lt;&gt;"",'3-定量盤查'!J160,"")</f>
        <v>0</v>
      </c>
      <c r="I162">
        <f>IF(E162&lt;&gt;"",IF(J162&lt;&gt;"",IF('3-定量盤查'!O160&lt;&gt;"",'3-定量盤查'!O160,0),""),"")</f>
        <v>0</v>
      </c>
      <c r="M162">
        <f>ROUND(IF($E162="",IF(J162="",0,0),IF(I162="",0,($E162^2+J162^2)^0.5)),5)</f>
        <v>0</v>
      </c>
      <c r="N162">
        <f>ROUND(IF($F162="",IF(K162="",0,0),IF(K162="",0,($F162^2+K162^2)^0.5)),5)</f>
        <v>0</v>
      </c>
      <c r="O162">
        <f>IF('3-定量盤查'!P160&lt;&gt;"",'3-定量盤查'!P160,"")</f>
        <v>0</v>
      </c>
      <c r="T162">
        <f>ROUND(IF($E162="",IF(Q162="",0,0),IF(Q162="",0,($E162^2+Q162^2)^0.5)),5)</f>
        <v>0</v>
      </c>
      <c r="U162">
        <f>ROUND(IF($F162="",IF(R162="",0,0),IF(R162="",0,($F162^2+R162^2)^0.5)),5)</f>
        <v>0</v>
      </c>
      <c r="V162">
        <f>IF('3-定量盤查'!V160&lt;&gt;"",'3-定量盤查'!V160,"")</f>
        <v>0</v>
      </c>
      <c r="AA162">
        <f>ROUND(IF($E162="",IF(X162="",0,0),IF(X162="",0,($E162^2+X162^2)^0.5)),5)</f>
        <v>0</v>
      </c>
      <c r="AB162">
        <f>ROUND(IF($F162="",IF(Y162="",0,0),IF(Y162="",0,($F162^2+Y162^2)^0.5)),5)</f>
        <v>0</v>
      </c>
      <c r="AC162">
        <f>IF(SUM($I162,$P162),IF($I162&lt;&gt;"",IF($P162&lt;&gt;"",IF($W162&lt;&gt;"",(($I162*M162)^2+($P162*T162)^2+($W162*AA162)^2)^0.5/SUM($I162,$P162,$W162),(($I162*M162)^2+($P162*T162)^2)^0.5/SUM($I162,$P162)),M162),""),0)</f>
        <v>0</v>
      </c>
      <c r="AD162">
        <f>IF(SUM($I162,$P162),IF($I162&lt;&gt;"",IF($P162&lt;&gt;"",IF($W162&lt;&gt;"",(($I162*N162)^2+($P162*U162)^2+($W162*AB162)^2)^0.5/SUM($I162,$P162,$W162),(($I162*N162)^2+($P162*U162)^2)^0.5/SUM($I162,$P162)),N162),""),0)</f>
        <v>0</v>
      </c>
      <c r="AE162" s="10">
        <f>IF(AC162&lt;&gt;"",(AC162*SUM($I162,$P162,$W162))^2,"")</f>
        <v>0</v>
      </c>
      <c r="AF162" s="10">
        <f>IF(AD162&lt;&gt;"",(AD162*SUM($I162,$P162,$W162))^2,"")</f>
        <v>0</v>
      </c>
      <c r="AG162" s="10">
        <f>IFERROR(ABS(I162),"")</f>
        <v>0</v>
      </c>
      <c r="AH162" s="10">
        <f>IFERROR(ABS(P162),"")</f>
        <v>0</v>
      </c>
      <c r="AI162" s="10">
        <f>IFERROR(ABS(W162),"")</f>
        <v>0</v>
      </c>
    </row>
    <row r="163" spans="2:35">
      <c r="B163">
        <v>159</v>
      </c>
      <c r="C163" t="s">
        <v>217</v>
      </c>
      <c r="D163" t="s">
        <v>218</v>
      </c>
      <c r="H163">
        <f>IF('3-定量盤查'!J161&lt;&gt;"",'3-定量盤查'!J161,"")</f>
        <v>0</v>
      </c>
      <c r="I163">
        <f>IF(E163&lt;&gt;"",IF(J163&lt;&gt;"",IF('3-定量盤查'!O161&lt;&gt;"",'3-定量盤查'!O161,0),""),"")</f>
        <v>0</v>
      </c>
      <c r="M163">
        <f>ROUND(IF($E163="",IF(J163="",0,0),IF(I163="",0,($E163^2+J163^2)^0.5)),5)</f>
        <v>0</v>
      </c>
      <c r="N163">
        <f>ROUND(IF($F163="",IF(K163="",0,0),IF(K163="",0,($F163^2+K163^2)^0.5)),5)</f>
        <v>0</v>
      </c>
      <c r="O163">
        <f>IF('3-定量盤查'!P161&lt;&gt;"",'3-定量盤查'!P161,"")</f>
        <v>0</v>
      </c>
      <c r="T163">
        <f>ROUND(IF($E163="",IF(Q163="",0,0),IF(Q163="",0,($E163^2+Q163^2)^0.5)),5)</f>
        <v>0</v>
      </c>
      <c r="U163">
        <f>ROUND(IF($F163="",IF(R163="",0,0),IF(R163="",0,($F163^2+R163^2)^0.5)),5)</f>
        <v>0</v>
      </c>
      <c r="V163">
        <f>IF('3-定量盤查'!V161&lt;&gt;"",'3-定量盤查'!V161,"")</f>
        <v>0</v>
      </c>
      <c r="AA163">
        <f>ROUND(IF($E163="",IF(X163="",0,0),IF(X163="",0,($E163^2+X163^2)^0.5)),5)</f>
        <v>0</v>
      </c>
      <c r="AB163">
        <f>ROUND(IF($F163="",IF(Y163="",0,0),IF(Y163="",0,($F163^2+Y163^2)^0.5)),5)</f>
        <v>0</v>
      </c>
      <c r="AC163">
        <f>IF(SUM($I163,$P163),IF($I163&lt;&gt;"",IF($P163&lt;&gt;"",IF($W163&lt;&gt;"",(($I163*M163)^2+($P163*T163)^2+($W163*AA163)^2)^0.5/SUM($I163,$P163,$W163),(($I163*M163)^2+($P163*T163)^2)^0.5/SUM($I163,$P163)),M163),""),0)</f>
        <v>0</v>
      </c>
      <c r="AD163">
        <f>IF(SUM($I163,$P163),IF($I163&lt;&gt;"",IF($P163&lt;&gt;"",IF($W163&lt;&gt;"",(($I163*N163)^2+($P163*U163)^2+($W163*AB163)^2)^0.5/SUM($I163,$P163,$W163),(($I163*N163)^2+($P163*U163)^2)^0.5/SUM($I163,$P163)),N163),""),0)</f>
        <v>0</v>
      </c>
      <c r="AE163" s="10">
        <f>IF(AC163&lt;&gt;"",(AC163*SUM($I163,$P163,$W163))^2,"")</f>
        <v>0</v>
      </c>
      <c r="AF163" s="10">
        <f>IF(AD163&lt;&gt;"",(AD163*SUM($I163,$P163,$W163))^2,"")</f>
        <v>0</v>
      </c>
      <c r="AG163" s="10">
        <f>IFERROR(ABS(I163),"")</f>
        <v>0</v>
      </c>
      <c r="AH163" s="10">
        <f>IFERROR(ABS(P163),"")</f>
        <v>0</v>
      </c>
      <c r="AI163" s="10">
        <f>IFERROR(ABS(W163),"")</f>
        <v>0</v>
      </c>
    </row>
    <row r="164" spans="2:35">
      <c r="B164">
        <v>160</v>
      </c>
      <c r="C164" t="s">
        <v>219</v>
      </c>
      <c r="D164" t="s">
        <v>220</v>
      </c>
      <c r="H164">
        <f>IF('3-定量盤查'!J162&lt;&gt;"",'3-定量盤查'!J162,"")</f>
        <v>0</v>
      </c>
      <c r="I164">
        <f>IF(E164&lt;&gt;"",IF(J164&lt;&gt;"",IF('3-定量盤查'!O162&lt;&gt;"",'3-定量盤查'!O162,0),""),"")</f>
        <v>0</v>
      </c>
      <c r="M164">
        <f>ROUND(IF($E164="",IF(J164="",0,0),IF(I164="",0,($E164^2+J164^2)^0.5)),5)</f>
        <v>0</v>
      </c>
      <c r="N164">
        <f>ROUND(IF($F164="",IF(K164="",0,0),IF(K164="",0,($F164^2+K164^2)^0.5)),5)</f>
        <v>0</v>
      </c>
      <c r="O164">
        <f>IF('3-定量盤查'!P162&lt;&gt;"",'3-定量盤查'!P162,"")</f>
        <v>0</v>
      </c>
      <c r="T164">
        <f>ROUND(IF($E164="",IF(Q164="",0,0),IF(Q164="",0,($E164^2+Q164^2)^0.5)),5)</f>
        <v>0</v>
      </c>
      <c r="U164">
        <f>ROUND(IF($F164="",IF(R164="",0,0),IF(R164="",0,($F164^2+R164^2)^0.5)),5)</f>
        <v>0</v>
      </c>
      <c r="V164">
        <f>IF('3-定量盤查'!V162&lt;&gt;"",'3-定量盤查'!V162,"")</f>
        <v>0</v>
      </c>
      <c r="AA164">
        <f>ROUND(IF($E164="",IF(X164="",0,0),IF(X164="",0,($E164^2+X164^2)^0.5)),5)</f>
        <v>0</v>
      </c>
      <c r="AB164">
        <f>ROUND(IF($F164="",IF(Y164="",0,0),IF(Y164="",0,($F164^2+Y164^2)^0.5)),5)</f>
        <v>0</v>
      </c>
      <c r="AC164">
        <f>IF(SUM($I164,$P164),IF($I164&lt;&gt;"",IF($P164&lt;&gt;"",IF($W164&lt;&gt;"",(($I164*M164)^2+($P164*T164)^2+($W164*AA164)^2)^0.5/SUM($I164,$P164,$W164),(($I164*M164)^2+($P164*T164)^2)^0.5/SUM($I164,$P164)),M164),""),0)</f>
        <v>0</v>
      </c>
      <c r="AD164">
        <f>IF(SUM($I164,$P164),IF($I164&lt;&gt;"",IF($P164&lt;&gt;"",IF($W164&lt;&gt;"",(($I164*N164)^2+($P164*U164)^2+($W164*AB164)^2)^0.5/SUM($I164,$P164,$W164),(($I164*N164)^2+($P164*U164)^2)^0.5/SUM($I164,$P164)),N164),""),0)</f>
        <v>0</v>
      </c>
      <c r="AE164" s="10">
        <f>IF(AC164&lt;&gt;"",(AC164*SUM($I164,$P164,$W164))^2,"")</f>
        <v>0</v>
      </c>
      <c r="AF164" s="10">
        <f>IF(AD164&lt;&gt;"",(AD164*SUM($I164,$P164,$W164))^2,"")</f>
        <v>0</v>
      </c>
      <c r="AG164" s="10">
        <f>IFERROR(ABS(I164),"")</f>
        <v>0</v>
      </c>
      <c r="AH164" s="10">
        <f>IFERROR(ABS(P164),"")</f>
        <v>0</v>
      </c>
      <c r="AI164" s="10">
        <f>IFERROR(ABS(W164),"")</f>
        <v>0</v>
      </c>
    </row>
    <row r="165" spans="2:35">
      <c r="B165">
        <v>161</v>
      </c>
      <c r="C165" t="s">
        <v>221</v>
      </c>
      <c r="D165" t="s">
        <v>222</v>
      </c>
      <c r="H165">
        <f>IF('3-定量盤查'!J163&lt;&gt;"",'3-定量盤查'!J163,"")</f>
        <v>0</v>
      </c>
      <c r="I165">
        <f>IF(E165&lt;&gt;"",IF(J165&lt;&gt;"",IF('3-定量盤查'!O163&lt;&gt;"",'3-定量盤查'!O163,0),""),"")</f>
        <v>0</v>
      </c>
      <c r="M165">
        <f>ROUND(IF($E165="",IF(J165="",0,0),IF(I165="",0,($E165^2+J165^2)^0.5)),5)</f>
        <v>0</v>
      </c>
      <c r="N165">
        <f>ROUND(IF($F165="",IF(K165="",0,0),IF(K165="",0,($F165^2+K165^2)^0.5)),5)</f>
        <v>0</v>
      </c>
      <c r="O165">
        <f>IF('3-定量盤查'!P163&lt;&gt;"",'3-定量盤查'!P163,"")</f>
        <v>0</v>
      </c>
      <c r="T165">
        <f>ROUND(IF($E165="",IF(Q165="",0,0),IF(Q165="",0,($E165^2+Q165^2)^0.5)),5)</f>
        <v>0</v>
      </c>
      <c r="U165">
        <f>ROUND(IF($F165="",IF(R165="",0,0),IF(R165="",0,($F165^2+R165^2)^0.5)),5)</f>
        <v>0</v>
      </c>
      <c r="V165">
        <f>IF('3-定量盤查'!V163&lt;&gt;"",'3-定量盤查'!V163,"")</f>
        <v>0</v>
      </c>
      <c r="AA165">
        <f>ROUND(IF($E165="",IF(X165="",0,0),IF(X165="",0,($E165^2+X165^2)^0.5)),5)</f>
        <v>0</v>
      </c>
      <c r="AB165">
        <f>ROUND(IF($F165="",IF(Y165="",0,0),IF(Y165="",0,($F165^2+Y165^2)^0.5)),5)</f>
        <v>0</v>
      </c>
      <c r="AC165">
        <f>IF(SUM($I165,$P165),IF($I165&lt;&gt;"",IF($P165&lt;&gt;"",IF($W165&lt;&gt;"",(($I165*M165)^2+($P165*T165)^2+($W165*AA165)^2)^0.5/SUM($I165,$P165,$W165),(($I165*M165)^2+($P165*T165)^2)^0.5/SUM($I165,$P165)),M165),""),0)</f>
        <v>0</v>
      </c>
      <c r="AD165">
        <f>IF(SUM($I165,$P165),IF($I165&lt;&gt;"",IF($P165&lt;&gt;"",IF($W165&lt;&gt;"",(($I165*N165)^2+($P165*U165)^2+($W165*AB165)^2)^0.5/SUM($I165,$P165,$W165),(($I165*N165)^2+($P165*U165)^2)^0.5/SUM($I165,$P165)),N165),""),0)</f>
        <v>0</v>
      </c>
      <c r="AE165" s="10">
        <f>IF(AC165&lt;&gt;"",(AC165*SUM($I165,$P165,$W165))^2,"")</f>
        <v>0</v>
      </c>
      <c r="AF165" s="10">
        <f>IF(AD165&lt;&gt;"",(AD165*SUM($I165,$P165,$W165))^2,"")</f>
        <v>0</v>
      </c>
      <c r="AG165" s="10">
        <f>IFERROR(ABS(I165),"")</f>
        <v>0</v>
      </c>
      <c r="AH165" s="10">
        <f>IFERROR(ABS(P165),"")</f>
        <v>0</v>
      </c>
      <c r="AI165" s="10">
        <f>IFERROR(ABS(W165),"")</f>
        <v>0</v>
      </c>
    </row>
    <row r="166" spans="2:35">
      <c r="B166">
        <v>162</v>
      </c>
      <c r="C166" t="s">
        <v>223</v>
      </c>
      <c r="D166" t="s">
        <v>224</v>
      </c>
      <c r="H166">
        <f>IF('3-定量盤查'!J164&lt;&gt;"",'3-定量盤查'!J164,"")</f>
        <v>0</v>
      </c>
      <c r="I166">
        <f>IF(E166&lt;&gt;"",IF(J166&lt;&gt;"",IF('3-定量盤查'!O164&lt;&gt;"",'3-定量盤查'!O164,0),""),"")</f>
        <v>0</v>
      </c>
      <c r="M166">
        <f>ROUND(IF($E166="",IF(J166="",0,0),IF(I166="",0,($E166^2+J166^2)^0.5)),5)</f>
        <v>0</v>
      </c>
      <c r="N166">
        <f>ROUND(IF($F166="",IF(K166="",0,0),IF(K166="",0,($F166^2+K166^2)^0.5)),5)</f>
        <v>0</v>
      </c>
      <c r="O166">
        <f>IF('3-定量盤查'!P164&lt;&gt;"",'3-定量盤查'!P164,"")</f>
        <v>0</v>
      </c>
      <c r="T166">
        <f>ROUND(IF($E166="",IF(Q166="",0,0),IF(Q166="",0,($E166^2+Q166^2)^0.5)),5)</f>
        <v>0</v>
      </c>
      <c r="U166">
        <f>ROUND(IF($F166="",IF(R166="",0,0),IF(R166="",0,($F166^2+R166^2)^0.5)),5)</f>
        <v>0</v>
      </c>
      <c r="V166">
        <f>IF('3-定量盤查'!V164&lt;&gt;"",'3-定量盤查'!V164,"")</f>
        <v>0</v>
      </c>
      <c r="AA166">
        <f>ROUND(IF($E166="",IF(X166="",0,0),IF(X166="",0,($E166^2+X166^2)^0.5)),5)</f>
        <v>0</v>
      </c>
      <c r="AB166">
        <f>ROUND(IF($F166="",IF(Y166="",0,0),IF(Y166="",0,($F166^2+Y166^2)^0.5)),5)</f>
        <v>0</v>
      </c>
      <c r="AC166">
        <f>IF(SUM($I166,$P166),IF($I166&lt;&gt;"",IF($P166&lt;&gt;"",IF($W166&lt;&gt;"",(($I166*M166)^2+($P166*T166)^2+($W166*AA166)^2)^0.5/SUM($I166,$P166,$W166),(($I166*M166)^2+($P166*T166)^2)^0.5/SUM($I166,$P166)),M166),""),0)</f>
        <v>0</v>
      </c>
      <c r="AD166">
        <f>IF(SUM($I166,$P166),IF($I166&lt;&gt;"",IF($P166&lt;&gt;"",IF($W166&lt;&gt;"",(($I166*N166)^2+($P166*U166)^2+($W166*AB166)^2)^0.5/SUM($I166,$P166,$W166),(($I166*N166)^2+($P166*U166)^2)^0.5/SUM($I166,$P166)),N166),""),0)</f>
        <v>0</v>
      </c>
      <c r="AE166" s="10">
        <f>IF(AC166&lt;&gt;"",(AC166*SUM($I166,$P166,$W166))^2,"")</f>
        <v>0</v>
      </c>
      <c r="AF166" s="10">
        <f>IF(AD166&lt;&gt;"",(AD166*SUM($I166,$P166,$W166))^2,"")</f>
        <v>0</v>
      </c>
      <c r="AG166" s="10">
        <f>IFERROR(ABS(I166),"")</f>
        <v>0</v>
      </c>
      <c r="AH166" s="10">
        <f>IFERROR(ABS(P166),"")</f>
        <v>0</v>
      </c>
      <c r="AI166" s="10">
        <f>IFERROR(ABS(W166),"")</f>
        <v>0</v>
      </c>
    </row>
    <row r="167" spans="2:35">
      <c r="B167">
        <v>163</v>
      </c>
      <c r="C167" t="s">
        <v>91</v>
      </c>
      <c r="D167" t="s">
        <v>224</v>
      </c>
      <c r="H167">
        <f>IF('3-定量盤查'!J165&lt;&gt;"",'3-定量盤查'!J165,"")</f>
        <v>0</v>
      </c>
      <c r="I167">
        <f>IF(E167&lt;&gt;"",IF(J167&lt;&gt;"",IF('3-定量盤查'!O165&lt;&gt;"",'3-定量盤查'!O165,0),""),"")</f>
        <v>0</v>
      </c>
      <c r="M167">
        <f>ROUND(IF($E167="",IF(J167="",0,0),IF(I167="",0,($E167^2+J167^2)^0.5)),5)</f>
        <v>0</v>
      </c>
      <c r="N167">
        <f>ROUND(IF($F167="",IF(K167="",0,0),IF(K167="",0,($F167^2+K167^2)^0.5)),5)</f>
        <v>0</v>
      </c>
      <c r="O167">
        <f>IF('3-定量盤查'!P165&lt;&gt;"",'3-定量盤查'!P165,"")</f>
        <v>0</v>
      </c>
      <c r="T167">
        <f>ROUND(IF($E167="",IF(Q167="",0,0),IF(Q167="",0,($E167^2+Q167^2)^0.5)),5)</f>
        <v>0</v>
      </c>
      <c r="U167">
        <f>ROUND(IF($F167="",IF(R167="",0,0),IF(R167="",0,($F167^2+R167^2)^0.5)),5)</f>
        <v>0</v>
      </c>
      <c r="V167">
        <f>IF('3-定量盤查'!V165&lt;&gt;"",'3-定量盤查'!V165,"")</f>
        <v>0</v>
      </c>
      <c r="AA167">
        <f>ROUND(IF($E167="",IF(X167="",0,0),IF(X167="",0,($E167^2+X167^2)^0.5)),5)</f>
        <v>0</v>
      </c>
      <c r="AB167">
        <f>ROUND(IF($F167="",IF(Y167="",0,0),IF(Y167="",0,($F167^2+Y167^2)^0.5)),5)</f>
        <v>0</v>
      </c>
      <c r="AC167">
        <f>IF(SUM($I167,$P167),IF($I167&lt;&gt;"",IF($P167&lt;&gt;"",IF($W167&lt;&gt;"",(($I167*M167)^2+($P167*T167)^2+($W167*AA167)^2)^0.5/SUM($I167,$P167,$W167),(($I167*M167)^2+($P167*T167)^2)^0.5/SUM($I167,$P167)),M167),""),0)</f>
        <v>0</v>
      </c>
      <c r="AD167">
        <f>IF(SUM($I167,$P167),IF($I167&lt;&gt;"",IF($P167&lt;&gt;"",IF($W167&lt;&gt;"",(($I167*N167)^2+($P167*U167)^2+($W167*AB167)^2)^0.5/SUM($I167,$P167,$W167),(($I167*N167)^2+($P167*U167)^2)^0.5/SUM($I167,$P167)),N167),""),0)</f>
        <v>0</v>
      </c>
      <c r="AE167" s="10">
        <f>IF(AC167&lt;&gt;"",(AC167*SUM($I167,$P167,$W167))^2,"")</f>
        <v>0</v>
      </c>
      <c r="AF167" s="10">
        <f>IF(AD167&lt;&gt;"",(AD167*SUM($I167,$P167,$W167))^2,"")</f>
        <v>0</v>
      </c>
      <c r="AG167" s="10">
        <f>IFERROR(ABS(I167),"")</f>
        <v>0</v>
      </c>
      <c r="AH167" s="10">
        <f>IFERROR(ABS(P167),"")</f>
        <v>0</v>
      </c>
      <c r="AI167" s="10">
        <f>IFERROR(ABS(W167),"")</f>
        <v>0</v>
      </c>
    </row>
    <row r="168" spans="2:35">
      <c r="B168">
        <v>164</v>
      </c>
      <c r="C168" t="s">
        <v>61</v>
      </c>
      <c r="D168" t="s">
        <v>225</v>
      </c>
      <c r="H168">
        <f>IF('3-定量盤查'!J166&lt;&gt;"",'3-定量盤查'!J166,"")</f>
        <v>0</v>
      </c>
      <c r="I168">
        <f>IF(E168&lt;&gt;"",IF(J168&lt;&gt;"",IF('3-定量盤查'!O166&lt;&gt;"",'3-定量盤查'!O166,0),""),"")</f>
        <v>0</v>
      </c>
      <c r="M168">
        <f>ROUND(IF($E168="",IF(J168="",0,0),IF(I168="",0,($E168^2+J168^2)^0.5)),5)</f>
        <v>0</v>
      </c>
      <c r="N168">
        <f>ROUND(IF($F168="",IF(K168="",0,0),IF(K168="",0,($F168^2+K168^2)^0.5)),5)</f>
        <v>0</v>
      </c>
      <c r="O168">
        <f>IF('3-定量盤查'!P166&lt;&gt;"",'3-定量盤查'!P166,"")</f>
        <v>0</v>
      </c>
      <c r="T168">
        <f>ROUND(IF($E168="",IF(Q168="",0,0),IF(Q168="",0,($E168^2+Q168^2)^0.5)),5)</f>
        <v>0</v>
      </c>
      <c r="U168">
        <f>ROUND(IF($F168="",IF(R168="",0,0),IF(R168="",0,($F168^2+R168^2)^0.5)),5)</f>
        <v>0</v>
      </c>
      <c r="V168">
        <f>IF('3-定量盤查'!V166&lt;&gt;"",'3-定量盤查'!V166,"")</f>
        <v>0</v>
      </c>
      <c r="AA168">
        <f>ROUND(IF($E168="",IF(X168="",0,0),IF(X168="",0,($E168^2+X168^2)^0.5)),5)</f>
        <v>0</v>
      </c>
      <c r="AB168">
        <f>ROUND(IF($F168="",IF(Y168="",0,0),IF(Y168="",0,($F168^2+Y168^2)^0.5)),5)</f>
        <v>0</v>
      </c>
      <c r="AC168">
        <f>IF(SUM($I168,$P168),IF($I168&lt;&gt;"",IF($P168&lt;&gt;"",IF($W168&lt;&gt;"",(($I168*M168)^2+($P168*T168)^2+($W168*AA168)^2)^0.5/SUM($I168,$P168,$W168),(($I168*M168)^2+($P168*T168)^2)^0.5/SUM($I168,$P168)),M168),""),0)</f>
        <v>0</v>
      </c>
      <c r="AD168">
        <f>IF(SUM($I168,$P168),IF($I168&lt;&gt;"",IF($P168&lt;&gt;"",IF($W168&lt;&gt;"",(($I168*N168)^2+($P168*U168)^2+($W168*AB168)^2)^0.5/SUM($I168,$P168,$W168),(($I168*N168)^2+($P168*U168)^2)^0.5/SUM($I168,$P168)),N168),""),0)</f>
        <v>0</v>
      </c>
      <c r="AE168" s="10">
        <f>IF(AC168&lt;&gt;"",(AC168*SUM($I168,$P168,$W168))^2,"")</f>
        <v>0</v>
      </c>
      <c r="AF168" s="10">
        <f>IF(AD168&lt;&gt;"",(AD168*SUM($I168,$P168,$W168))^2,"")</f>
        <v>0</v>
      </c>
      <c r="AG168" s="10">
        <f>IFERROR(ABS(I168),"")</f>
        <v>0</v>
      </c>
      <c r="AH168" s="10">
        <f>IFERROR(ABS(P168),"")</f>
        <v>0</v>
      </c>
      <c r="AI168" s="10">
        <f>IFERROR(ABS(W168),"")</f>
        <v>0</v>
      </c>
    </row>
    <row r="169" spans="2:35">
      <c r="B169">
        <v>165</v>
      </c>
      <c r="C169" t="s">
        <v>133</v>
      </c>
      <c r="D169" t="s">
        <v>226</v>
      </c>
      <c r="H169">
        <f>IF('3-定量盤查'!J167&lt;&gt;"",'3-定量盤查'!J167,"")</f>
        <v>0</v>
      </c>
      <c r="I169">
        <f>IF(E169&lt;&gt;"",IF(J169&lt;&gt;"",IF('3-定量盤查'!O167&lt;&gt;"",'3-定量盤查'!O167,0),""),"")</f>
        <v>0</v>
      </c>
      <c r="M169">
        <f>ROUND(IF($E169="",IF(J169="",0,0),IF(I169="",0,($E169^2+J169^2)^0.5)),5)</f>
        <v>0</v>
      </c>
      <c r="N169">
        <f>ROUND(IF($F169="",IF(K169="",0,0),IF(K169="",0,($F169^2+K169^2)^0.5)),5)</f>
        <v>0</v>
      </c>
      <c r="O169">
        <f>IF('3-定量盤查'!P167&lt;&gt;"",'3-定量盤查'!P167,"")</f>
        <v>0</v>
      </c>
      <c r="T169">
        <f>ROUND(IF($E169="",IF(Q169="",0,0),IF(Q169="",0,($E169^2+Q169^2)^0.5)),5)</f>
        <v>0</v>
      </c>
      <c r="U169">
        <f>ROUND(IF($F169="",IF(R169="",0,0),IF(R169="",0,($F169^2+R169^2)^0.5)),5)</f>
        <v>0</v>
      </c>
      <c r="V169">
        <f>IF('3-定量盤查'!V167&lt;&gt;"",'3-定量盤查'!V167,"")</f>
        <v>0</v>
      </c>
      <c r="AA169">
        <f>ROUND(IF($E169="",IF(X169="",0,0),IF(X169="",0,($E169^2+X169^2)^0.5)),5)</f>
        <v>0</v>
      </c>
      <c r="AB169">
        <f>ROUND(IF($F169="",IF(Y169="",0,0),IF(Y169="",0,($F169^2+Y169^2)^0.5)),5)</f>
        <v>0</v>
      </c>
      <c r="AC169">
        <f>IF(SUM($I169,$P169),IF($I169&lt;&gt;"",IF($P169&lt;&gt;"",IF($W169&lt;&gt;"",(($I169*M169)^2+($P169*T169)^2+($W169*AA169)^2)^0.5/SUM($I169,$P169,$W169),(($I169*M169)^2+($P169*T169)^2)^0.5/SUM($I169,$P169)),M169),""),0)</f>
        <v>0</v>
      </c>
      <c r="AD169">
        <f>IF(SUM($I169,$P169),IF($I169&lt;&gt;"",IF($P169&lt;&gt;"",IF($W169&lt;&gt;"",(($I169*N169)^2+($P169*U169)^2+($W169*AB169)^2)^0.5/SUM($I169,$P169,$W169),(($I169*N169)^2+($P169*U169)^2)^0.5/SUM($I169,$P169)),N169),""),0)</f>
        <v>0</v>
      </c>
      <c r="AE169" s="10">
        <f>IF(AC169&lt;&gt;"",(AC169*SUM($I169,$P169,$W169))^2,"")</f>
        <v>0</v>
      </c>
      <c r="AF169" s="10">
        <f>IF(AD169&lt;&gt;"",(AD169*SUM($I169,$P169,$W169))^2,"")</f>
        <v>0</v>
      </c>
      <c r="AG169" s="10">
        <f>IFERROR(ABS(I169),"")</f>
        <v>0</v>
      </c>
      <c r="AH169" s="10">
        <f>IFERROR(ABS(P169),"")</f>
        <v>0</v>
      </c>
      <c r="AI169" s="10">
        <f>IFERROR(ABS(W169),"")</f>
        <v>0</v>
      </c>
    </row>
    <row r="170" spans="2:35">
      <c r="B170">
        <v>166</v>
      </c>
      <c r="C170" t="s">
        <v>227</v>
      </c>
      <c r="D170" t="s">
        <v>228</v>
      </c>
      <c r="H170">
        <f>IF('3-定量盤查'!J168&lt;&gt;"",'3-定量盤查'!J168,"")</f>
        <v>0</v>
      </c>
      <c r="I170">
        <f>IF(E170&lt;&gt;"",IF(J170&lt;&gt;"",IF('3-定量盤查'!O168&lt;&gt;"",'3-定量盤查'!O168,0),""),"")</f>
        <v>0</v>
      </c>
      <c r="M170">
        <f>ROUND(IF($E170="",IF(J170="",0,0),IF(I170="",0,($E170^2+J170^2)^0.5)),5)</f>
        <v>0</v>
      </c>
      <c r="N170">
        <f>ROUND(IF($F170="",IF(K170="",0,0),IF(K170="",0,($F170^2+K170^2)^0.5)),5)</f>
        <v>0</v>
      </c>
      <c r="O170">
        <f>IF('3-定量盤查'!P168&lt;&gt;"",'3-定量盤查'!P168,"")</f>
        <v>0</v>
      </c>
      <c r="T170">
        <f>ROUND(IF($E170="",IF(Q170="",0,0),IF(Q170="",0,($E170^2+Q170^2)^0.5)),5)</f>
        <v>0</v>
      </c>
      <c r="U170">
        <f>ROUND(IF($F170="",IF(R170="",0,0),IF(R170="",0,($F170^2+R170^2)^0.5)),5)</f>
        <v>0</v>
      </c>
      <c r="V170">
        <f>IF('3-定量盤查'!V168&lt;&gt;"",'3-定量盤查'!V168,"")</f>
        <v>0</v>
      </c>
      <c r="AA170">
        <f>ROUND(IF($E170="",IF(X170="",0,0),IF(X170="",0,($E170^2+X170^2)^0.5)),5)</f>
        <v>0</v>
      </c>
      <c r="AB170">
        <f>ROUND(IF($F170="",IF(Y170="",0,0),IF(Y170="",0,($F170^2+Y170^2)^0.5)),5)</f>
        <v>0</v>
      </c>
      <c r="AC170">
        <f>IF(SUM($I170,$P170),IF($I170&lt;&gt;"",IF($P170&lt;&gt;"",IF($W170&lt;&gt;"",(($I170*M170)^2+($P170*T170)^2+($W170*AA170)^2)^0.5/SUM($I170,$P170,$W170),(($I170*M170)^2+($P170*T170)^2)^0.5/SUM($I170,$P170)),M170),""),0)</f>
        <v>0</v>
      </c>
      <c r="AD170">
        <f>IF(SUM($I170,$P170),IF($I170&lt;&gt;"",IF($P170&lt;&gt;"",IF($W170&lt;&gt;"",(($I170*N170)^2+($P170*U170)^2+($W170*AB170)^2)^0.5/SUM($I170,$P170,$W170),(($I170*N170)^2+($P170*U170)^2)^0.5/SUM($I170,$P170)),N170),""),0)</f>
        <v>0</v>
      </c>
      <c r="AE170" s="10">
        <f>IF(AC170&lt;&gt;"",(AC170*SUM($I170,$P170,$W170))^2,"")</f>
        <v>0</v>
      </c>
      <c r="AF170" s="10">
        <f>IF(AD170&lt;&gt;"",(AD170*SUM($I170,$P170,$W170))^2,"")</f>
        <v>0</v>
      </c>
      <c r="AG170" s="10">
        <f>IFERROR(ABS(I170),"")</f>
        <v>0</v>
      </c>
      <c r="AH170" s="10">
        <f>IFERROR(ABS(P170),"")</f>
        <v>0</v>
      </c>
      <c r="AI170" s="10">
        <f>IFERROR(ABS(W170),"")</f>
        <v>0</v>
      </c>
    </row>
    <row r="171" spans="2:35">
      <c r="B171">
        <v>167</v>
      </c>
      <c r="C171" t="s">
        <v>229</v>
      </c>
      <c r="D171" t="s">
        <v>230</v>
      </c>
      <c r="H171">
        <f>IF('3-定量盤查'!J169&lt;&gt;"",'3-定量盤查'!J169,"")</f>
        <v>0</v>
      </c>
      <c r="I171">
        <f>IF(E171&lt;&gt;"",IF(J171&lt;&gt;"",IF('3-定量盤查'!O169&lt;&gt;"",'3-定量盤查'!O169,0),""),"")</f>
        <v>0</v>
      </c>
      <c r="M171">
        <f>ROUND(IF($E171="",IF(J171="",0,0),IF(I171="",0,($E171^2+J171^2)^0.5)),5)</f>
        <v>0</v>
      </c>
      <c r="N171">
        <f>ROUND(IF($F171="",IF(K171="",0,0),IF(K171="",0,($F171^2+K171^2)^0.5)),5)</f>
        <v>0</v>
      </c>
      <c r="O171">
        <f>IF('3-定量盤查'!P169&lt;&gt;"",'3-定量盤查'!P169,"")</f>
        <v>0</v>
      </c>
      <c r="T171">
        <f>ROUND(IF($E171="",IF(Q171="",0,0),IF(Q171="",0,($E171^2+Q171^2)^0.5)),5)</f>
        <v>0</v>
      </c>
      <c r="U171">
        <f>ROUND(IF($F171="",IF(R171="",0,0),IF(R171="",0,($F171^2+R171^2)^0.5)),5)</f>
        <v>0</v>
      </c>
      <c r="V171">
        <f>IF('3-定量盤查'!V169&lt;&gt;"",'3-定量盤查'!V169,"")</f>
        <v>0</v>
      </c>
      <c r="AA171">
        <f>ROUND(IF($E171="",IF(X171="",0,0),IF(X171="",0,($E171^2+X171^2)^0.5)),5)</f>
        <v>0</v>
      </c>
      <c r="AB171">
        <f>ROUND(IF($F171="",IF(Y171="",0,0),IF(Y171="",0,($F171^2+Y171^2)^0.5)),5)</f>
        <v>0</v>
      </c>
      <c r="AC171">
        <f>IF(SUM($I171,$P171),IF($I171&lt;&gt;"",IF($P171&lt;&gt;"",IF($W171&lt;&gt;"",(($I171*M171)^2+($P171*T171)^2+($W171*AA171)^2)^0.5/SUM($I171,$P171,$W171),(($I171*M171)^2+($P171*T171)^2)^0.5/SUM($I171,$P171)),M171),""),0)</f>
        <v>0</v>
      </c>
      <c r="AD171">
        <f>IF(SUM($I171,$P171),IF($I171&lt;&gt;"",IF($P171&lt;&gt;"",IF($W171&lt;&gt;"",(($I171*N171)^2+($P171*U171)^2+($W171*AB171)^2)^0.5/SUM($I171,$P171,$W171),(($I171*N171)^2+($P171*U171)^2)^0.5/SUM($I171,$P171)),N171),""),0)</f>
        <v>0</v>
      </c>
      <c r="AE171" s="10">
        <f>IF(AC171&lt;&gt;"",(AC171*SUM($I171,$P171,$W171))^2,"")</f>
        <v>0</v>
      </c>
      <c r="AF171" s="10">
        <f>IF(AD171&lt;&gt;"",(AD171*SUM($I171,$P171,$W171))^2,"")</f>
        <v>0</v>
      </c>
      <c r="AG171" s="10">
        <f>IFERROR(ABS(I171),"")</f>
        <v>0</v>
      </c>
      <c r="AH171" s="10">
        <f>IFERROR(ABS(P171),"")</f>
        <v>0</v>
      </c>
      <c r="AI171" s="10">
        <f>IFERROR(ABS(W171),"")</f>
        <v>0</v>
      </c>
    </row>
    <row r="172" spans="2:35">
      <c r="B172">
        <v>168</v>
      </c>
      <c r="C172" t="s">
        <v>72</v>
      </c>
      <c r="D172" t="s">
        <v>231</v>
      </c>
      <c r="H172">
        <f>IF('3-定量盤查'!J170&lt;&gt;"",'3-定量盤查'!J170,"")</f>
        <v>0</v>
      </c>
      <c r="I172">
        <f>IF(E172&lt;&gt;"",IF(J172&lt;&gt;"",IF('3-定量盤查'!O170&lt;&gt;"",'3-定量盤查'!O170,0),""),"")</f>
        <v>0</v>
      </c>
      <c r="M172">
        <f>ROUND(IF($E172="",IF(J172="",0,0),IF(I172="",0,($E172^2+J172^2)^0.5)),5)</f>
        <v>0</v>
      </c>
      <c r="N172">
        <f>ROUND(IF($F172="",IF(K172="",0,0),IF(K172="",0,($F172^2+K172^2)^0.5)),5)</f>
        <v>0</v>
      </c>
      <c r="O172">
        <f>IF('3-定量盤查'!P170&lt;&gt;"",'3-定量盤查'!P170,"")</f>
        <v>0</v>
      </c>
      <c r="T172">
        <f>ROUND(IF($E172="",IF(Q172="",0,0),IF(Q172="",0,($E172^2+Q172^2)^0.5)),5)</f>
        <v>0</v>
      </c>
      <c r="U172">
        <f>ROUND(IF($F172="",IF(R172="",0,0),IF(R172="",0,($F172^2+R172^2)^0.5)),5)</f>
        <v>0</v>
      </c>
      <c r="V172">
        <f>IF('3-定量盤查'!V170&lt;&gt;"",'3-定量盤查'!V170,"")</f>
        <v>0</v>
      </c>
      <c r="AA172">
        <f>ROUND(IF($E172="",IF(X172="",0,0),IF(X172="",0,($E172^2+X172^2)^0.5)),5)</f>
        <v>0</v>
      </c>
      <c r="AB172">
        <f>ROUND(IF($F172="",IF(Y172="",0,0),IF(Y172="",0,($F172^2+Y172^2)^0.5)),5)</f>
        <v>0</v>
      </c>
      <c r="AC172">
        <f>IF(SUM($I172,$P172),IF($I172&lt;&gt;"",IF($P172&lt;&gt;"",IF($W172&lt;&gt;"",(($I172*M172)^2+($P172*T172)^2+($W172*AA172)^2)^0.5/SUM($I172,$P172,$W172),(($I172*M172)^2+($P172*T172)^2)^0.5/SUM($I172,$P172)),M172),""),0)</f>
        <v>0</v>
      </c>
      <c r="AD172">
        <f>IF(SUM($I172,$P172),IF($I172&lt;&gt;"",IF($P172&lt;&gt;"",IF($W172&lt;&gt;"",(($I172*N172)^2+($P172*U172)^2+($W172*AB172)^2)^0.5/SUM($I172,$P172,$W172),(($I172*N172)^2+($P172*U172)^2)^0.5/SUM($I172,$P172)),N172),""),0)</f>
        <v>0</v>
      </c>
      <c r="AE172" s="10">
        <f>IF(AC172&lt;&gt;"",(AC172*SUM($I172,$P172,$W172))^2,"")</f>
        <v>0</v>
      </c>
      <c r="AF172" s="10">
        <f>IF(AD172&lt;&gt;"",(AD172*SUM($I172,$P172,$W172))^2,"")</f>
        <v>0</v>
      </c>
      <c r="AG172" s="10">
        <f>IFERROR(ABS(I172),"")</f>
        <v>0</v>
      </c>
      <c r="AH172" s="10">
        <f>IFERROR(ABS(P172),"")</f>
        <v>0</v>
      </c>
      <c r="AI172" s="10">
        <f>IFERROR(ABS(W172),"")</f>
        <v>0</v>
      </c>
    </row>
    <row r="173" spans="2:35">
      <c r="B173">
        <v>169</v>
      </c>
      <c r="C173" t="s">
        <v>232</v>
      </c>
      <c r="D173" t="s">
        <v>226</v>
      </c>
      <c r="H173">
        <f>IF('3-定量盤查'!J171&lt;&gt;"",'3-定量盤查'!J171,"")</f>
        <v>0</v>
      </c>
      <c r="I173">
        <f>IF(E173&lt;&gt;"",IF(J173&lt;&gt;"",IF('3-定量盤查'!O171&lt;&gt;"",'3-定量盤查'!O171,0),""),"")</f>
        <v>0</v>
      </c>
      <c r="M173">
        <f>ROUND(IF($E173="",IF(J173="",0,0),IF(I173="",0,($E173^2+J173^2)^0.5)),5)</f>
        <v>0</v>
      </c>
      <c r="N173">
        <f>ROUND(IF($F173="",IF(K173="",0,0),IF(K173="",0,($F173^2+K173^2)^0.5)),5)</f>
        <v>0</v>
      </c>
      <c r="O173">
        <f>IF('3-定量盤查'!P171&lt;&gt;"",'3-定量盤查'!P171,"")</f>
        <v>0</v>
      </c>
      <c r="T173">
        <f>ROUND(IF($E173="",IF(Q173="",0,0),IF(Q173="",0,($E173^2+Q173^2)^0.5)),5)</f>
        <v>0</v>
      </c>
      <c r="U173">
        <f>ROUND(IF($F173="",IF(R173="",0,0),IF(R173="",0,($F173^2+R173^2)^0.5)),5)</f>
        <v>0</v>
      </c>
      <c r="V173">
        <f>IF('3-定量盤查'!V171&lt;&gt;"",'3-定量盤查'!V171,"")</f>
        <v>0</v>
      </c>
      <c r="AA173">
        <f>ROUND(IF($E173="",IF(X173="",0,0),IF(X173="",0,($E173^2+X173^2)^0.5)),5)</f>
        <v>0</v>
      </c>
      <c r="AB173">
        <f>ROUND(IF($F173="",IF(Y173="",0,0),IF(Y173="",0,($F173^2+Y173^2)^0.5)),5)</f>
        <v>0</v>
      </c>
      <c r="AC173">
        <f>IF(SUM($I173,$P173),IF($I173&lt;&gt;"",IF($P173&lt;&gt;"",IF($W173&lt;&gt;"",(($I173*M173)^2+($P173*T173)^2+($W173*AA173)^2)^0.5/SUM($I173,$P173,$W173),(($I173*M173)^2+($P173*T173)^2)^0.5/SUM($I173,$P173)),M173),""),0)</f>
        <v>0</v>
      </c>
      <c r="AD173">
        <f>IF(SUM($I173,$P173),IF($I173&lt;&gt;"",IF($P173&lt;&gt;"",IF($W173&lt;&gt;"",(($I173*N173)^2+($P173*U173)^2+($W173*AB173)^2)^0.5/SUM($I173,$P173,$W173),(($I173*N173)^2+($P173*U173)^2)^0.5/SUM($I173,$P173)),N173),""),0)</f>
        <v>0</v>
      </c>
      <c r="AE173" s="10">
        <f>IF(AC173&lt;&gt;"",(AC173*SUM($I173,$P173,$W173))^2,"")</f>
        <v>0</v>
      </c>
      <c r="AF173" s="10">
        <f>IF(AD173&lt;&gt;"",(AD173*SUM($I173,$P173,$W173))^2,"")</f>
        <v>0</v>
      </c>
      <c r="AG173" s="10">
        <f>IFERROR(ABS(I173),"")</f>
        <v>0</v>
      </c>
      <c r="AH173" s="10">
        <f>IFERROR(ABS(P173),"")</f>
        <v>0</v>
      </c>
      <c r="AI173" s="10">
        <f>IFERROR(ABS(W173),"")</f>
        <v>0</v>
      </c>
    </row>
    <row r="174" spans="2:35">
      <c r="B174">
        <v>170</v>
      </c>
      <c r="C174" t="s">
        <v>233</v>
      </c>
      <c r="D174" t="s">
        <v>212</v>
      </c>
      <c r="H174">
        <f>IF('3-定量盤查'!J172&lt;&gt;"",'3-定量盤查'!J172,"")</f>
        <v>0</v>
      </c>
      <c r="I174">
        <f>IF(E174&lt;&gt;"",IF(J174&lt;&gt;"",IF('3-定量盤查'!O172&lt;&gt;"",'3-定量盤查'!O172,0),""),"")</f>
        <v>0</v>
      </c>
      <c r="M174">
        <f>ROUND(IF($E174="",IF(J174="",0,0),IF(I174="",0,($E174^2+J174^2)^0.5)),5)</f>
        <v>0</v>
      </c>
      <c r="N174">
        <f>ROUND(IF($F174="",IF(K174="",0,0),IF(K174="",0,($F174^2+K174^2)^0.5)),5)</f>
        <v>0</v>
      </c>
      <c r="O174">
        <f>IF('3-定量盤查'!P172&lt;&gt;"",'3-定量盤查'!P172,"")</f>
        <v>0</v>
      </c>
      <c r="T174">
        <f>ROUND(IF($E174="",IF(Q174="",0,0),IF(Q174="",0,($E174^2+Q174^2)^0.5)),5)</f>
        <v>0</v>
      </c>
      <c r="U174">
        <f>ROUND(IF($F174="",IF(R174="",0,0),IF(R174="",0,($F174^2+R174^2)^0.5)),5)</f>
        <v>0</v>
      </c>
      <c r="V174">
        <f>IF('3-定量盤查'!V172&lt;&gt;"",'3-定量盤查'!V172,"")</f>
        <v>0</v>
      </c>
      <c r="AA174">
        <f>ROUND(IF($E174="",IF(X174="",0,0),IF(X174="",0,($E174^2+X174^2)^0.5)),5)</f>
        <v>0</v>
      </c>
      <c r="AB174">
        <f>ROUND(IF($F174="",IF(Y174="",0,0),IF(Y174="",0,($F174^2+Y174^2)^0.5)),5)</f>
        <v>0</v>
      </c>
      <c r="AC174">
        <f>IF(SUM($I174,$P174),IF($I174&lt;&gt;"",IF($P174&lt;&gt;"",IF($W174&lt;&gt;"",(($I174*M174)^2+($P174*T174)^2+($W174*AA174)^2)^0.5/SUM($I174,$P174,$W174),(($I174*M174)^2+($P174*T174)^2)^0.5/SUM($I174,$P174)),M174),""),0)</f>
        <v>0</v>
      </c>
      <c r="AD174">
        <f>IF(SUM($I174,$P174),IF($I174&lt;&gt;"",IF($P174&lt;&gt;"",IF($W174&lt;&gt;"",(($I174*N174)^2+($P174*U174)^2+($W174*AB174)^2)^0.5/SUM($I174,$P174,$W174),(($I174*N174)^2+($P174*U174)^2)^0.5/SUM($I174,$P174)),N174),""),0)</f>
        <v>0</v>
      </c>
      <c r="AE174" s="10">
        <f>IF(AC174&lt;&gt;"",(AC174*SUM($I174,$P174,$W174))^2,"")</f>
        <v>0</v>
      </c>
      <c r="AF174" s="10">
        <f>IF(AD174&lt;&gt;"",(AD174*SUM($I174,$P174,$W174))^2,"")</f>
        <v>0</v>
      </c>
      <c r="AG174" s="10">
        <f>IFERROR(ABS(I174),"")</f>
        <v>0</v>
      </c>
      <c r="AH174" s="10">
        <f>IFERROR(ABS(P174),"")</f>
        <v>0</v>
      </c>
      <c r="AI174" s="10">
        <f>IFERROR(ABS(W174),"")</f>
        <v>0</v>
      </c>
    </row>
    <row r="175" spans="2:35">
      <c r="B175">
        <v>171</v>
      </c>
      <c r="C175" t="s">
        <v>234</v>
      </c>
      <c r="D175" t="s">
        <v>235</v>
      </c>
      <c r="H175">
        <f>IF('3-定量盤查'!J173&lt;&gt;"",'3-定量盤查'!J173,"")</f>
        <v>0</v>
      </c>
      <c r="I175">
        <f>IF(E175&lt;&gt;"",IF(J175&lt;&gt;"",IF('3-定量盤查'!O173&lt;&gt;"",'3-定量盤查'!O173,0),""),"")</f>
        <v>0</v>
      </c>
      <c r="M175">
        <f>ROUND(IF($E175="",IF(J175="",0,0),IF(I175="",0,($E175^2+J175^2)^0.5)),5)</f>
        <v>0</v>
      </c>
      <c r="N175">
        <f>ROUND(IF($F175="",IF(K175="",0,0),IF(K175="",0,($F175^2+K175^2)^0.5)),5)</f>
        <v>0</v>
      </c>
      <c r="O175">
        <f>IF('3-定量盤查'!P173&lt;&gt;"",'3-定量盤查'!P173,"")</f>
        <v>0</v>
      </c>
      <c r="T175">
        <f>ROUND(IF($E175="",IF(Q175="",0,0),IF(Q175="",0,($E175^2+Q175^2)^0.5)),5)</f>
        <v>0</v>
      </c>
      <c r="U175">
        <f>ROUND(IF($F175="",IF(R175="",0,0),IF(R175="",0,($F175^2+R175^2)^0.5)),5)</f>
        <v>0</v>
      </c>
      <c r="V175">
        <f>IF('3-定量盤查'!V173&lt;&gt;"",'3-定量盤查'!V173,"")</f>
        <v>0</v>
      </c>
      <c r="AA175">
        <f>ROUND(IF($E175="",IF(X175="",0,0),IF(X175="",0,($E175^2+X175^2)^0.5)),5)</f>
        <v>0</v>
      </c>
      <c r="AB175">
        <f>ROUND(IF($F175="",IF(Y175="",0,0),IF(Y175="",0,($F175^2+Y175^2)^0.5)),5)</f>
        <v>0</v>
      </c>
      <c r="AC175">
        <f>IF(SUM($I175,$P175),IF($I175&lt;&gt;"",IF($P175&lt;&gt;"",IF($W175&lt;&gt;"",(($I175*M175)^2+($P175*T175)^2+($W175*AA175)^2)^0.5/SUM($I175,$P175,$W175),(($I175*M175)^2+($P175*T175)^2)^0.5/SUM($I175,$P175)),M175),""),0)</f>
        <v>0</v>
      </c>
      <c r="AD175">
        <f>IF(SUM($I175,$P175),IF($I175&lt;&gt;"",IF($P175&lt;&gt;"",IF($W175&lt;&gt;"",(($I175*N175)^2+($P175*U175)^2+($W175*AB175)^2)^0.5/SUM($I175,$P175,$W175),(($I175*N175)^2+($P175*U175)^2)^0.5/SUM($I175,$P175)),N175),""),0)</f>
        <v>0</v>
      </c>
      <c r="AE175" s="10">
        <f>IF(AC175&lt;&gt;"",(AC175*SUM($I175,$P175,$W175))^2,"")</f>
        <v>0</v>
      </c>
      <c r="AF175" s="10">
        <f>IF(AD175&lt;&gt;"",(AD175*SUM($I175,$P175,$W175))^2,"")</f>
        <v>0</v>
      </c>
      <c r="AG175" s="10">
        <f>IFERROR(ABS(I175),"")</f>
        <v>0</v>
      </c>
      <c r="AH175" s="10">
        <f>IFERROR(ABS(P175),"")</f>
        <v>0</v>
      </c>
      <c r="AI175" s="10">
        <f>IFERROR(ABS(W175),"")</f>
        <v>0</v>
      </c>
    </row>
    <row r="176" spans="2:35">
      <c r="B176">
        <v>172</v>
      </c>
      <c r="C176" t="s">
        <v>236</v>
      </c>
      <c r="D176" t="s">
        <v>237</v>
      </c>
      <c r="H176">
        <f>IF('3-定量盤查'!J174&lt;&gt;"",'3-定量盤查'!J174,"")</f>
        <v>0</v>
      </c>
      <c r="I176">
        <f>IF(E176&lt;&gt;"",IF(J176&lt;&gt;"",IF('3-定量盤查'!O174&lt;&gt;"",'3-定量盤查'!O174,0),""),"")</f>
        <v>0</v>
      </c>
      <c r="M176">
        <f>ROUND(IF($E176="",IF(J176="",0,0),IF(I176="",0,($E176^2+J176^2)^0.5)),5)</f>
        <v>0</v>
      </c>
      <c r="N176">
        <f>ROUND(IF($F176="",IF(K176="",0,0),IF(K176="",0,($F176^2+K176^2)^0.5)),5)</f>
        <v>0</v>
      </c>
      <c r="O176">
        <f>IF('3-定量盤查'!P174&lt;&gt;"",'3-定量盤查'!P174,"")</f>
        <v>0</v>
      </c>
      <c r="T176">
        <f>ROUND(IF($E176="",IF(Q176="",0,0),IF(Q176="",0,($E176^2+Q176^2)^0.5)),5)</f>
        <v>0</v>
      </c>
      <c r="U176">
        <f>ROUND(IF($F176="",IF(R176="",0,0),IF(R176="",0,($F176^2+R176^2)^0.5)),5)</f>
        <v>0</v>
      </c>
      <c r="V176">
        <f>IF('3-定量盤查'!V174&lt;&gt;"",'3-定量盤查'!V174,"")</f>
        <v>0</v>
      </c>
      <c r="AA176">
        <f>ROUND(IF($E176="",IF(X176="",0,0),IF(X176="",0,($E176^2+X176^2)^0.5)),5)</f>
        <v>0</v>
      </c>
      <c r="AB176">
        <f>ROUND(IF($F176="",IF(Y176="",0,0),IF(Y176="",0,($F176^2+Y176^2)^0.5)),5)</f>
        <v>0</v>
      </c>
      <c r="AC176">
        <f>IF(SUM($I176,$P176),IF($I176&lt;&gt;"",IF($P176&lt;&gt;"",IF($W176&lt;&gt;"",(($I176*M176)^2+($P176*T176)^2+($W176*AA176)^2)^0.5/SUM($I176,$P176,$W176),(($I176*M176)^2+($P176*T176)^2)^0.5/SUM($I176,$P176)),M176),""),0)</f>
        <v>0</v>
      </c>
      <c r="AD176">
        <f>IF(SUM($I176,$P176),IF($I176&lt;&gt;"",IF($P176&lt;&gt;"",IF($W176&lt;&gt;"",(($I176*N176)^2+($P176*U176)^2+($W176*AB176)^2)^0.5/SUM($I176,$P176,$W176),(($I176*N176)^2+($P176*U176)^2)^0.5/SUM($I176,$P176)),N176),""),0)</f>
        <v>0</v>
      </c>
      <c r="AE176" s="10">
        <f>IF(AC176&lt;&gt;"",(AC176*SUM($I176,$P176,$W176))^2,"")</f>
        <v>0</v>
      </c>
      <c r="AF176" s="10">
        <f>IF(AD176&lt;&gt;"",(AD176*SUM($I176,$P176,$W176))^2,"")</f>
        <v>0</v>
      </c>
      <c r="AG176" s="10">
        <f>IFERROR(ABS(I176),"")</f>
        <v>0</v>
      </c>
      <c r="AH176" s="10">
        <f>IFERROR(ABS(P176),"")</f>
        <v>0</v>
      </c>
      <c r="AI176" s="10">
        <f>IFERROR(ABS(W176),"")</f>
        <v>0</v>
      </c>
    </row>
    <row r="177" spans="2:35">
      <c r="B177">
        <v>173</v>
      </c>
      <c r="C177" t="s">
        <v>227</v>
      </c>
      <c r="D177" t="s">
        <v>238</v>
      </c>
      <c r="H177">
        <f>IF('3-定量盤查'!J175&lt;&gt;"",'3-定量盤查'!J175,"")</f>
        <v>0</v>
      </c>
      <c r="I177">
        <f>IF(E177&lt;&gt;"",IF(J177&lt;&gt;"",IF('3-定量盤查'!O175&lt;&gt;"",'3-定量盤查'!O175,0),""),"")</f>
        <v>0</v>
      </c>
      <c r="M177">
        <f>ROUND(IF($E177="",IF(J177="",0,0),IF(I177="",0,($E177^2+J177^2)^0.5)),5)</f>
        <v>0</v>
      </c>
      <c r="N177">
        <f>ROUND(IF($F177="",IF(K177="",0,0),IF(K177="",0,($F177^2+K177^2)^0.5)),5)</f>
        <v>0</v>
      </c>
      <c r="O177">
        <f>IF('3-定量盤查'!P175&lt;&gt;"",'3-定量盤查'!P175,"")</f>
        <v>0</v>
      </c>
      <c r="T177">
        <f>ROUND(IF($E177="",IF(Q177="",0,0),IF(Q177="",0,($E177^2+Q177^2)^0.5)),5)</f>
        <v>0</v>
      </c>
      <c r="U177">
        <f>ROUND(IF($F177="",IF(R177="",0,0),IF(R177="",0,($F177^2+R177^2)^0.5)),5)</f>
        <v>0</v>
      </c>
      <c r="V177">
        <f>IF('3-定量盤查'!V175&lt;&gt;"",'3-定量盤查'!V175,"")</f>
        <v>0</v>
      </c>
      <c r="AA177">
        <f>ROUND(IF($E177="",IF(X177="",0,0),IF(X177="",0,($E177^2+X177^2)^0.5)),5)</f>
        <v>0</v>
      </c>
      <c r="AB177">
        <f>ROUND(IF($F177="",IF(Y177="",0,0),IF(Y177="",0,($F177^2+Y177^2)^0.5)),5)</f>
        <v>0</v>
      </c>
      <c r="AC177">
        <f>IF(SUM($I177,$P177),IF($I177&lt;&gt;"",IF($P177&lt;&gt;"",IF($W177&lt;&gt;"",(($I177*M177)^2+($P177*T177)^2+($W177*AA177)^2)^0.5/SUM($I177,$P177,$W177),(($I177*M177)^2+($P177*T177)^2)^0.5/SUM($I177,$P177)),M177),""),0)</f>
        <v>0</v>
      </c>
      <c r="AD177">
        <f>IF(SUM($I177,$P177),IF($I177&lt;&gt;"",IF($P177&lt;&gt;"",IF($W177&lt;&gt;"",(($I177*N177)^2+($P177*U177)^2+($W177*AB177)^2)^0.5/SUM($I177,$P177,$W177),(($I177*N177)^2+($P177*U177)^2)^0.5/SUM($I177,$P177)),N177),""),0)</f>
        <v>0</v>
      </c>
      <c r="AE177" s="10">
        <f>IF(AC177&lt;&gt;"",(AC177*SUM($I177,$P177,$W177))^2,"")</f>
        <v>0</v>
      </c>
      <c r="AF177" s="10">
        <f>IF(AD177&lt;&gt;"",(AD177*SUM($I177,$P177,$W177))^2,"")</f>
        <v>0</v>
      </c>
      <c r="AG177" s="10">
        <f>IFERROR(ABS(I177),"")</f>
        <v>0</v>
      </c>
      <c r="AH177" s="10">
        <f>IFERROR(ABS(P177),"")</f>
        <v>0</v>
      </c>
      <c r="AI177" s="10">
        <f>IFERROR(ABS(W177),"")</f>
        <v>0</v>
      </c>
    </row>
    <row r="178" spans="2:35">
      <c r="B178">
        <v>174</v>
      </c>
      <c r="C178" t="s">
        <v>61</v>
      </c>
      <c r="H178">
        <f>IF('3-定量盤查'!J176&lt;&gt;"",'3-定量盤查'!J176,"")</f>
        <v>0</v>
      </c>
      <c r="I178">
        <f>IF(E178&lt;&gt;"",IF(J178&lt;&gt;"",IF('3-定量盤查'!O176&lt;&gt;"",'3-定量盤查'!O176,0),""),"")</f>
        <v>0</v>
      </c>
      <c r="M178">
        <f>ROUND(IF($E178="",IF(J178="",0,0),IF(I178="",0,($E178^2+J178^2)^0.5)),5)</f>
        <v>0</v>
      </c>
      <c r="N178">
        <f>ROUND(IF($F178="",IF(K178="",0,0),IF(K178="",0,($F178^2+K178^2)^0.5)),5)</f>
        <v>0</v>
      </c>
      <c r="O178">
        <f>IF('3-定量盤查'!P176&lt;&gt;"",'3-定量盤查'!P176,"")</f>
        <v>0</v>
      </c>
      <c r="T178">
        <f>ROUND(IF($E178="",IF(Q178="",0,0),IF(Q178="",0,($E178^2+Q178^2)^0.5)),5)</f>
        <v>0</v>
      </c>
      <c r="U178">
        <f>ROUND(IF($F178="",IF(R178="",0,0),IF(R178="",0,($F178^2+R178^2)^0.5)),5)</f>
        <v>0</v>
      </c>
      <c r="V178">
        <f>IF('3-定量盤查'!V176&lt;&gt;"",'3-定量盤查'!V176,"")</f>
        <v>0</v>
      </c>
      <c r="AA178">
        <f>ROUND(IF($E178="",IF(X178="",0,0),IF(X178="",0,($E178^2+X178^2)^0.5)),5)</f>
        <v>0</v>
      </c>
      <c r="AB178">
        <f>ROUND(IF($F178="",IF(Y178="",0,0),IF(Y178="",0,($F178^2+Y178^2)^0.5)),5)</f>
        <v>0</v>
      </c>
      <c r="AC178">
        <f>IF(SUM($I178,$P178),IF($I178&lt;&gt;"",IF($P178&lt;&gt;"",IF($W178&lt;&gt;"",(($I178*M178)^2+($P178*T178)^2+($W178*AA178)^2)^0.5/SUM($I178,$P178,$W178),(($I178*M178)^2+($P178*T178)^2)^0.5/SUM($I178,$P178)),M178),""),0)</f>
        <v>0</v>
      </c>
      <c r="AD178">
        <f>IF(SUM($I178,$P178),IF($I178&lt;&gt;"",IF($P178&lt;&gt;"",IF($W178&lt;&gt;"",(($I178*N178)^2+($P178*U178)^2+($W178*AB178)^2)^0.5/SUM($I178,$P178,$W178),(($I178*N178)^2+($P178*U178)^2)^0.5/SUM($I178,$P178)),N178),""),0)</f>
        <v>0</v>
      </c>
      <c r="AE178" s="10">
        <f>IF(AC178&lt;&gt;"",(AC178*SUM($I178,$P178,$W178))^2,"")</f>
        <v>0</v>
      </c>
      <c r="AF178" s="10">
        <f>IF(AD178&lt;&gt;"",(AD178*SUM($I178,$P178,$W178))^2,"")</f>
        <v>0</v>
      </c>
      <c r="AG178" s="10">
        <f>IFERROR(ABS(I178),"")</f>
        <v>0</v>
      </c>
      <c r="AH178" s="10">
        <f>IFERROR(ABS(P178),"")</f>
        <v>0</v>
      </c>
      <c r="AI178" s="10">
        <f>IFERROR(ABS(W178),"")</f>
        <v>0</v>
      </c>
    </row>
    <row r="179" spans="2:35">
      <c r="B179">
        <v>175</v>
      </c>
      <c r="C179" t="s">
        <v>213</v>
      </c>
      <c r="H179">
        <f>IF('3-定量盤查'!J177&lt;&gt;"",'3-定量盤查'!J177,"")</f>
        <v>0</v>
      </c>
      <c r="I179">
        <f>IF(E179&lt;&gt;"",IF(J179&lt;&gt;"",IF('3-定量盤查'!O177&lt;&gt;"",'3-定量盤查'!O177,0),""),"")</f>
        <v>0</v>
      </c>
      <c r="M179">
        <f>ROUND(IF($E179="",IF(J179="",0,0),IF(I179="",0,($E179^2+J179^2)^0.5)),5)</f>
        <v>0</v>
      </c>
      <c r="N179">
        <f>ROUND(IF($F179="",IF(K179="",0,0),IF(K179="",0,($F179^2+K179^2)^0.5)),5)</f>
        <v>0</v>
      </c>
      <c r="O179">
        <f>IF('3-定量盤查'!P177&lt;&gt;"",'3-定量盤查'!P177,"")</f>
        <v>0</v>
      </c>
      <c r="T179">
        <f>ROUND(IF($E179="",IF(Q179="",0,0),IF(Q179="",0,($E179^2+Q179^2)^0.5)),5)</f>
        <v>0</v>
      </c>
      <c r="U179">
        <f>ROUND(IF($F179="",IF(R179="",0,0),IF(R179="",0,($F179^2+R179^2)^0.5)),5)</f>
        <v>0</v>
      </c>
      <c r="V179">
        <f>IF('3-定量盤查'!V177&lt;&gt;"",'3-定量盤查'!V177,"")</f>
        <v>0</v>
      </c>
      <c r="AA179">
        <f>ROUND(IF($E179="",IF(X179="",0,0),IF(X179="",0,($E179^2+X179^2)^0.5)),5)</f>
        <v>0</v>
      </c>
      <c r="AB179">
        <f>ROUND(IF($F179="",IF(Y179="",0,0),IF(Y179="",0,($F179^2+Y179^2)^0.5)),5)</f>
        <v>0</v>
      </c>
      <c r="AC179">
        <f>IF(SUM($I179,$P179),IF($I179&lt;&gt;"",IF($P179&lt;&gt;"",IF($W179&lt;&gt;"",(($I179*M179)^2+($P179*T179)^2+($W179*AA179)^2)^0.5/SUM($I179,$P179,$W179),(($I179*M179)^2+($P179*T179)^2)^0.5/SUM($I179,$P179)),M179),""),0)</f>
        <v>0</v>
      </c>
      <c r="AD179">
        <f>IF(SUM($I179,$P179),IF($I179&lt;&gt;"",IF($P179&lt;&gt;"",IF($W179&lt;&gt;"",(($I179*N179)^2+($P179*U179)^2+($W179*AB179)^2)^0.5/SUM($I179,$P179,$W179),(($I179*N179)^2+($P179*U179)^2)^0.5/SUM($I179,$P179)),N179),""),0)</f>
        <v>0</v>
      </c>
      <c r="AE179" s="10">
        <f>IF(AC179&lt;&gt;"",(AC179*SUM($I179,$P179,$W179))^2,"")</f>
        <v>0</v>
      </c>
      <c r="AF179" s="10">
        <f>IF(AD179&lt;&gt;"",(AD179*SUM($I179,$P179,$W179))^2,"")</f>
        <v>0</v>
      </c>
      <c r="AG179" s="10">
        <f>IFERROR(ABS(I179),"")</f>
        <v>0</v>
      </c>
      <c r="AH179" s="10">
        <f>IFERROR(ABS(P179),"")</f>
        <v>0</v>
      </c>
      <c r="AI179" s="10">
        <f>IFERROR(ABS(W179),"")</f>
        <v>0</v>
      </c>
    </row>
    <row r="180" spans="2:35">
      <c r="B180">
        <v>176</v>
      </c>
      <c r="C180" t="s">
        <v>239</v>
      </c>
      <c r="H180">
        <f>IF('3-定量盤查'!J178&lt;&gt;"",'3-定量盤查'!J178,"")</f>
        <v>0</v>
      </c>
      <c r="I180">
        <f>IF(E180&lt;&gt;"",IF(J180&lt;&gt;"",IF('3-定量盤查'!O178&lt;&gt;"",'3-定量盤查'!O178,0),""),"")</f>
        <v>0</v>
      </c>
      <c r="M180">
        <f>ROUND(IF($E180="",IF(J180="",0,0),IF(I180="",0,($E180^2+J180^2)^0.5)),5)</f>
        <v>0</v>
      </c>
      <c r="N180">
        <f>ROUND(IF($F180="",IF(K180="",0,0),IF(K180="",0,($F180^2+K180^2)^0.5)),5)</f>
        <v>0</v>
      </c>
      <c r="O180">
        <f>IF('3-定量盤查'!P178&lt;&gt;"",'3-定量盤查'!P178,"")</f>
        <v>0</v>
      </c>
      <c r="T180">
        <f>ROUND(IF($E180="",IF(Q180="",0,0),IF(Q180="",0,($E180^2+Q180^2)^0.5)),5)</f>
        <v>0</v>
      </c>
      <c r="U180">
        <f>ROUND(IF($F180="",IF(R180="",0,0),IF(R180="",0,($F180^2+R180^2)^0.5)),5)</f>
        <v>0</v>
      </c>
      <c r="V180">
        <f>IF('3-定量盤查'!V178&lt;&gt;"",'3-定量盤查'!V178,"")</f>
        <v>0</v>
      </c>
      <c r="AA180">
        <f>ROUND(IF($E180="",IF(X180="",0,0),IF(X180="",0,($E180^2+X180^2)^0.5)),5)</f>
        <v>0</v>
      </c>
      <c r="AB180">
        <f>ROUND(IF($F180="",IF(Y180="",0,0),IF(Y180="",0,($F180^2+Y180^2)^0.5)),5)</f>
        <v>0</v>
      </c>
      <c r="AC180">
        <f>IF(SUM($I180,$P180),IF($I180&lt;&gt;"",IF($P180&lt;&gt;"",IF($W180&lt;&gt;"",(($I180*M180)^2+($P180*T180)^2+($W180*AA180)^2)^0.5/SUM($I180,$P180,$W180),(($I180*M180)^2+($P180*T180)^2)^0.5/SUM($I180,$P180)),M180),""),0)</f>
        <v>0</v>
      </c>
      <c r="AD180">
        <f>IF(SUM($I180,$P180),IF($I180&lt;&gt;"",IF($P180&lt;&gt;"",IF($W180&lt;&gt;"",(($I180*N180)^2+($P180*U180)^2+($W180*AB180)^2)^0.5/SUM($I180,$P180,$W180),(($I180*N180)^2+($P180*U180)^2)^0.5/SUM($I180,$P180)),N180),""),0)</f>
        <v>0</v>
      </c>
      <c r="AE180" s="10">
        <f>IF(AC180&lt;&gt;"",(AC180*SUM($I180,$P180,$W180))^2,"")</f>
        <v>0</v>
      </c>
      <c r="AF180" s="10">
        <f>IF(AD180&lt;&gt;"",(AD180*SUM($I180,$P180,$W180))^2,"")</f>
        <v>0</v>
      </c>
      <c r="AG180" s="10">
        <f>IFERROR(ABS(I180),"")</f>
        <v>0</v>
      </c>
      <c r="AH180" s="10">
        <f>IFERROR(ABS(P180),"")</f>
        <v>0</v>
      </c>
      <c r="AI180" s="10">
        <f>IFERROR(ABS(W180),"")</f>
        <v>0</v>
      </c>
    </row>
    <row r="181" spans="2:35">
      <c r="B181">
        <v>177</v>
      </c>
      <c r="C181" t="s">
        <v>241</v>
      </c>
      <c r="H181">
        <f>IF('3-定量盤查'!J179&lt;&gt;"",'3-定量盤查'!J179,"")</f>
        <v>0</v>
      </c>
      <c r="I181">
        <f>IF(E181&lt;&gt;"",IF(J181&lt;&gt;"",IF('3-定量盤查'!O179&lt;&gt;"",'3-定量盤查'!O179,0),""),"")</f>
        <v>0</v>
      </c>
      <c r="M181">
        <f>ROUND(IF($E181="",IF(J181="",0,0),IF(I181="",0,($E181^2+J181^2)^0.5)),5)</f>
        <v>0</v>
      </c>
      <c r="N181">
        <f>ROUND(IF($F181="",IF(K181="",0,0),IF(K181="",0,($F181^2+K181^2)^0.5)),5)</f>
        <v>0</v>
      </c>
      <c r="O181">
        <f>IF('3-定量盤查'!P179&lt;&gt;"",'3-定量盤查'!P179,"")</f>
        <v>0</v>
      </c>
      <c r="T181">
        <f>ROUND(IF($E181="",IF(Q181="",0,0),IF(Q181="",0,($E181^2+Q181^2)^0.5)),5)</f>
        <v>0</v>
      </c>
      <c r="U181">
        <f>ROUND(IF($F181="",IF(R181="",0,0),IF(R181="",0,($F181^2+R181^2)^0.5)),5)</f>
        <v>0</v>
      </c>
      <c r="V181">
        <f>IF('3-定量盤查'!V179&lt;&gt;"",'3-定量盤查'!V179,"")</f>
        <v>0</v>
      </c>
      <c r="AA181">
        <f>ROUND(IF($E181="",IF(X181="",0,0),IF(X181="",0,($E181^2+X181^2)^0.5)),5)</f>
        <v>0</v>
      </c>
      <c r="AB181">
        <f>ROUND(IF($F181="",IF(Y181="",0,0),IF(Y181="",0,($F181^2+Y181^2)^0.5)),5)</f>
        <v>0</v>
      </c>
      <c r="AC181">
        <f>IF(SUM($I181,$P181),IF($I181&lt;&gt;"",IF($P181&lt;&gt;"",IF($W181&lt;&gt;"",(($I181*M181)^2+($P181*T181)^2+($W181*AA181)^2)^0.5/SUM($I181,$P181,$W181),(($I181*M181)^2+($P181*T181)^2)^0.5/SUM($I181,$P181)),M181),""),0)</f>
        <v>0</v>
      </c>
      <c r="AD181">
        <f>IF(SUM($I181,$P181),IF($I181&lt;&gt;"",IF($P181&lt;&gt;"",IF($W181&lt;&gt;"",(($I181*N181)^2+($P181*U181)^2+($W181*AB181)^2)^0.5/SUM($I181,$P181,$W181),(($I181*N181)^2+($P181*U181)^2)^0.5/SUM($I181,$P181)),N181),""),0)</f>
        <v>0</v>
      </c>
      <c r="AE181" s="10">
        <f>IF(AC181&lt;&gt;"",(AC181*SUM($I181,$P181,$W181))^2,"")</f>
        <v>0</v>
      </c>
      <c r="AF181" s="10">
        <f>IF(AD181&lt;&gt;"",(AD181*SUM($I181,$P181,$W181))^2,"")</f>
        <v>0</v>
      </c>
      <c r="AG181" s="10">
        <f>IFERROR(ABS(I181),"")</f>
        <v>0</v>
      </c>
      <c r="AH181" s="10">
        <f>IFERROR(ABS(P181),"")</f>
        <v>0</v>
      </c>
      <c r="AI181" s="10">
        <f>IFERROR(ABS(W181),"")</f>
        <v>0</v>
      </c>
    </row>
    <row r="182" spans="2:35">
      <c r="B182">
        <v>178</v>
      </c>
      <c r="C182" t="s">
        <v>242</v>
      </c>
      <c r="H182">
        <f>IF('3-定量盤查'!J180&lt;&gt;"",'3-定量盤查'!J180,"")</f>
        <v>0</v>
      </c>
      <c r="I182">
        <f>IF(E182&lt;&gt;"",IF(J182&lt;&gt;"",IF('3-定量盤查'!O180&lt;&gt;"",'3-定量盤查'!O180,0),""),"")</f>
        <v>0</v>
      </c>
      <c r="M182">
        <f>ROUND(IF($E182="",IF(J182="",0,0),IF(I182="",0,($E182^2+J182^2)^0.5)),5)</f>
        <v>0</v>
      </c>
      <c r="N182">
        <f>ROUND(IF($F182="",IF(K182="",0,0),IF(K182="",0,($F182^2+K182^2)^0.5)),5)</f>
        <v>0</v>
      </c>
      <c r="O182">
        <f>IF('3-定量盤查'!P180&lt;&gt;"",'3-定量盤查'!P180,"")</f>
        <v>0</v>
      </c>
      <c r="T182">
        <f>ROUND(IF($E182="",IF(Q182="",0,0),IF(Q182="",0,($E182^2+Q182^2)^0.5)),5)</f>
        <v>0</v>
      </c>
      <c r="U182">
        <f>ROUND(IF($F182="",IF(R182="",0,0),IF(R182="",0,($F182^2+R182^2)^0.5)),5)</f>
        <v>0</v>
      </c>
      <c r="V182">
        <f>IF('3-定量盤查'!V180&lt;&gt;"",'3-定量盤查'!V180,"")</f>
        <v>0</v>
      </c>
      <c r="AA182">
        <f>ROUND(IF($E182="",IF(X182="",0,0),IF(X182="",0,($E182^2+X182^2)^0.5)),5)</f>
        <v>0</v>
      </c>
      <c r="AB182">
        <f>ROUND(IF($F182="",IF(Y182="",0,0),IF(Y182="",0,($F182^2+Y182^2)^0.5)),5)</f>
        <v>0</v>
      </c>
      <c r="AC182">
        <f>IF(SUM($I182,$P182),IF($I182&lt;&gt;"",IF($P182&lt;&gt;"",IF($W182&lt;&gt;"",(($I182*M182)^2+($P182*T182)^2+($W182*AA182)^2)^0.5/SUM($I182,$P182,$W182),(($I182*M182)^2+($P182*T182)^2)^0.5/SUM($I182,$P182)),M182),""),0)</f>
        <v>0</v>
      </c>
      <c r="AD182">
        <f>IF(SUM($I182,$P182),IF($I182&lt;&gt;"",IF($P182&lt;&gt;"",IF($W182&lt;&gt;"",(($I182*N182)^2+($P182*U182)^2+($W182*AB182)^2)^0.5/SUM($I182,$P182,$W182),(($I182*N182)^2+($P182*U182)^2)^0.5/SUM($I182,$P182)),N182),""),0)</f>
        <v>0</v>
      </c>
      <c r="AE182" s="10">
        <f>IF(AC182&lt;&gt;"",(AC182*SUM($I182,$P182,$W182))^2,"")</f>
        <v>0</v>
      </c>
      <c r="AF182" s="10">
        <f>IF(AD182&lt;&gt;"",(AD182*SUM($I182,$P182,$W182))^2,"")</f>
        <v>0</v>
      </c>
      <c r="AG182" s="10">
        <f>IFERROR(ABS(I182),"")</f>
        <v>0</v>
      </c>
      <c r="AH182" s="10">
        <f>IFERROR(ABS(P182),"")</f>
        <v>0</v>
      </c>
      <c r="AI182" s="10">
        <f>IFERROR(ABS(W182),"")</f>
        <v>0</v>
      </c>
    </row>
    <row r="183" spans="2:35">
      <c r="B183">
        <v>179</v>
      </c>
      <c r="C183" t="s">
        <v>243</v>
      </c>
      <c r="H183">
        <f>IF('3-定量盤查'!J181&lt;&gt;"",'3-定量盤查'!J181,"")</f>
        <v>0</v>
      </c>
      <c r="I183">
        <f>IF(E183&lt;&gt;"",IF(J183&lt;&gt;"",IF('3-定量盤查'!O181&lt;&gt;"",'3-定量盤查'!O181,0),""),"")</f>
        <v>0</v>
      </c>
      <c r="M183">
        <f>ROUND(IF($E183="",IF(J183="",0,0),IF(I183="",0,($E183^2+J183^2)^0.5)),5)</f>
        <v>0</v>
      </c>
      <c r="N183">
        <f>ROUND(IF($F183="",IF(K183="",0,0),IF(K183="",0,($F183^2+K183^2)^0.5)),5)</f>
        <v>0</v>
      </c>
      <c r="O183">
        <f>IF('3-定量盤查'!P181&lt;&gt;"",'3-定量盤查'!P181,"")</f>
        <v>0</v>
      </c>
      <c r="T183">
        <f>ROUND(IF($E183="",IF(Q183="",0,0),IF(Q183="",0,($E183^2+Q183^2)^0.5)),5)</f>
        <v>0</v>
      </c>
      <c r="U183">
        <f>ROUND(IF($F183="",IF(R183="",0,0),IF(R183="",0,($F183^2+R183^2)^0.5)),5)</f>
        <v>0</v>
      </c>
      <c r="V183">
        <f>IF('3-定量盤查'!V181&lt;&gt;"",'3-定量盤查'!V181,"")</f>
        <v>0</v>
      </c>
      <c r="AA183">
        <f>ROUND(IF($E183="",IF(X183="",0,0),IF(X183="",0,($E183^2+X183^2)^0.5)),5)</f>
        <v>0</v>
      </c>
      <c r="AB183">
        <f>ROUND(IF($F183="",IF(Y183="",0,0),IF(Y183="",0,($F183^2+Y183^2)^0.5)),5)</f>
        <v>0</v>
      </c>
      <c r="AC183">
        <f>IF(SUM($I183,$P183),IF($I183&lt;&gt;"",IF($P183&lt;&gt;"",IF($W183&lt;&gt;"",(($I183*M183)^2+($P183*T183)^2+($W183*AA183)^2)^0.5/SUM($I183,$P183,$W183),(($I183*M183)^2+($P183*T183)^2)^0.5/SUM($I183,$P183)),M183),""),0)</f>
        <v>0</v>
      </c>
      <c r="AD183">
        <f>IF(SUM($I183,$P183),IF($I183&lt;&gt;"",IF($P183&lt;&gt;"",IF($W183&lt;&gt;"",(($I183*N183)^2+($P183*U183)^2+($W183*AB183)^2)^0.5/SUM($I183,$P183,$W183),(($I183*N183)^2+($P183*U183)^2)^0.5/SUM($I183,$P183)),N183),""),0)</f>
        <v>0</v>
      </c>
      <c r="AE183" s="10">
        <f>IF(AC183&lt;&gt;"",(AC183*SUM($I183,$P183,$W183))^2,"")</f>
        <v>0</v>
      </c>
      <c r="AF183" s="10">
        <f>IF(AD183&lt;&gt;"",(AD183*SUM($I183,$P183,$W183))^2,"")</f>
        <v>0</v>
      </c>
      <c r="AG183" s="10">
        <f>IFERROR(ABS(I183),"")</f>
        <v>0</v>
      </c>
      <c r="AH183" s="10">
        <f>IFERROR(ABS(P183),"")</f>
        <v>0</v>
      </c>
      <c r="AI183" s="10">
        <f>IFERROR(ABS(W183),"")</f>
        <v>0</v>
      </c>
    </row>
    <row r="184" spans="2:35">
      <c r="B184">
        <v>180</v>
      </c>
      <c r="C184" t="s">
        <v>64</v>
      </c>
      <c r="H184">
        <f>IF('3-定量盤查'!J182&lt;&gt;"",'3-定量盤查'!J182,"")</f>
        <v>0</v>
      </c>
      <c r="I184">
        <f>IF(E184&lt;&gt;"",IF(J184&lt;&gt;"",IF('3-定量盤查'!O182&lt;&gt;"",'3-定量盤查'!O182,0),""),"")</f>
        <v>0</v>
      </c>
      <c r="M184">
        <f>ROUND(IF($E184="",IF(J184="",0,0),IF(I184="",0,($E184^2+J184^2)^0.5)),5)</f>
        <v>0</v>
      </c>
      <c r="N184">
        <f>ROUND(IF($F184="",IF(K184="",0,0),IF(K184="",0,($F184^2+K184^2)^0.5)),5)</f>
        <v>0</v>
      </c>
      <c r="O184">
        <f>IF('3-定量盤查'!P182&lt;&gt;"",'3-定量盤查'!P182,"")</f>
        <v>0</v>
      </c>
      <c r="T184">
        <f>ROUND(IF($E184="",IF(Q184="",0,0),IF(Q184="",0,($E184^2+Q184^2)^0.5)),5)</f>
        <v>0</v>
      </c>
      <c r="U184">
        <f>ROUND(IF($F184="",IF(R184="",0,0),IF(R184="",0,($F184^2+R184^2)^0.5)),5)</f>
        <v>0</v>
      </c>
      <c r="V184">
        <f>IF('3-定量盤查'!V182&lt;&gt;"",'3-定量盤查'!V182,"")</f>
        <v>0</v>
      </c>
      <c r="AA184">
        <f>ROUND(IF($E184="",IF(X184="",0,0),IF(X184="",0,($E184^2+X184^2)^0.5)),5)</f>
        <v>0</v>
      </c>
      <c r="AB184">
        <f>ROUND(IF($F184="",IF(Y184="",0,0),IF(Y184="",0,($F184^2+Y184^2)^0.5)),5)</f>
        <v>0</v>
      </c>
      <c r="AC184">
        <f>IF(SUM($I184,$P184),IF($I184&lt;&gt;"",IF($P184&lt;&gt;"",IF($W184&lt;&gt;"",(($I184*M184)^2+($P184*T184)^2+($W184*AA184)^2)^0.5/SUM($I184,$P184,$W184),(($I184*M184)^2+($P184*T184)^2)^0.5/SUM($I184,$P184)),M184),""),0)</f>
        <v>0</v>
      </c>
      <c r="AD184">
        <f>IF(SUM($I184,$P184),IF($I184&lt;&gt;"",IF($P184&lt;&gt;"",IF($W184&lt;&gt;"",(($I184*N184)^2+($P184*U184)^2+($W184*AB184)^2)^0.5/SUM($I184,$P184,$W184),(($I184*N184)^2+($P184*U184)^2)^0.5/SUM($I184,$P184)),N184),""),0)</f>
        <v>0</v>
      </c>
      <c r="AE184" s="10">
        <f>IF(AC184&lt;&gt;"",(AC184*SUM($I184,$P184,$W184))^2,"")</f>
        <v>0</v>
      </c>
      <c r="AF184" s="10">
        <f>IF(AD184&lt;&gt;"",(AD184*SUM($I184,$P184,$W184))^2,"")</f>
        <v>0</v>
      </c>
      <c r="AG184" s="10">
        <f>IFERROR(ABS(I184),"")</f>
        <v>0</v>
      </c>
      <c r="AH184" s="10">
        <f>IFERROR(ABS(P184),"")</f>
        <v>0</v>
      </c>
      <c r="AI184" s="10">
        <f>IFERROR(ABS(W184),"")</f>
        <v>0</v>
      </c>
    </row>
    <row r="185" spans="2:35">
      <c r="B185">
        <v>181</v>
      </c>
      <c r="C185" t="s">
        <v>64</v>
      </c>
      <c r="H185">
        <f>IF('3-定量盤查'!J183&lt;&gt;"",'3-定量盤查'!J183,"")</f>
        <v>0</v>
      </c>
      <c r="I185">
        <f>IF(E185&lt;&gt;"",IF(J185&lt;&gt;"",IF('3-定量盤查'!O183&lt;&gt;"",'3-定量盤查'!O183,0),""),"")</f>
        <v>0</v>
      </c>
      <c r="M185">
        <f>ROUND(IF($E185="",IF(J185="",0,0),IF(I185="",0,($E185^2+J185^2)^0.5)),5)</f>
        <v>0</v>
      </c>
      <c r="N185">
        <f>ROUND(IF($F185="",IF(K185="",0,0),IF(K185="",0,($F185^2+K185^2)^0.5)),5)</f>
        <v>0</v>
      </c>
      <c r="O185">
        <f>IF('3-定量盤查'!P183&lt;&gt;"",'3-定量盤查'!P183,"")</f>
        <v>0</v>
      </c>
      <c r="T185">
        <f>ROUND(IF($E185="",IF(Q185="",0,0),IF(Q185="",0,($E185^2+Q185^2)^0.5)),5)</f>
        <v>0</v>
      </c>
      <c r="U185">
        <f>ROUND(IF($F185="",IF(R185="",0,0),IF(R185="",0,($F185^2+R185^2)^0.5)),5)</f>
        <v>0</v>
      </c>
      <c r="V185">
        <f>IF('3-定量盤查'!V183&lt;&gt;"",'3-定量盤查'!V183,"")</f>
        <v>0</v>
      </c>
      <c r="AA185">
        <f>ROUND(IF($E185="",IF(X185="",0,0),IF(X185="",0,($E185^2+X185^2)^0.5)),5)</f>
        <v>0</v>
      </c>
      <c r="AB185">
        <f>ROUND(IF($F185="",IF(Y185="",0,0),IF(Y185="",0,($F185^2+Y185^2)^0.5)),5)</f>
        <v>0</v>
      </c>
      <c r="AC185">
        <f>IF(SUM($I185,$P185),IF($I185&lt;&gt;"",IF($P185&lt;&gt;"",IF($W185&lt;&gt;"",(($I185*M185)^2+($P185*T185)^2+($W185*AA185)^2)^0.5/SUM($I185,$P185,$W185),(($I185*M185)^2+($P185*T185)^2)^0.5/SUM($I185,$P185)),M185),""),0)</f>
        <v>0</v>
      </c>
      <c r="AD185">
        <f>IF(SUM($I185,$P185),IF($I185&lt;&gt;"",IF($P185&lt;&gt;"",IF($W185&lt;&gt;"",(($I185*N185)^2+($P185*U185)^2+($W185*AB185)^2)^0.5/SUM($I185,$P185,$W185),(($I185*N185)^2+($P185*U185)^2)^0.5/SUM($I185,$P185)),N185),""),0)</f>
        <v>0</v>
      </c>
      <c r="AE185" s="10">
        <f>IF(AC185&lt;&gt;"",(AC185*SUM($I185,$P185,$W185))^2,"")</f>
        <v>0</v>
      </c>
      <c r="AF185" s="10">
        <f>IF(AD185&lt;&gt;"",(AD185*SUM($I185,$P185,$W185))^2,"")</f>
        <v>0</v>
      </c>
      <c r="AG185" s="10">
        <f>IFERROR(ABS(I185),"")</f>
        <v>0</v>
      </c>
      <c r="AH185" s="10">
        <f>IFERROR(ABS(P185),"")</f>
        <v>0</v>
      </c>
      <c r="AI185" s="10">
        <f>IFERROR(ABS(W185),"")</f>
        <v>0</v>
      </c>
    </row>
    <row r="186" spans="2:35">
      <c r="B186">
        <v>182</v>
      </c>
      <c r="C186" t="s">
        <v>244</v>
      </c>
      <c r="H186">
        <f>IF('3-定量盤查'!J184&lt;&gt;"",'3-定量盤查'!J184,"")</f>
        <v>0</v>
      </c>
      <c r="I186">
        <f>IF(E186&lt;&gt;"",IF(J186&lt;&gt;"",IF('3-定量盤查'!O184&lt;&gt;"",'3-定量盤查'!O184,0),""),"")</f>
        <v>0</v>
      </c>
      <c r="M186">
        <f>ROUND(IF($E186="",IF(J186="",0,0),IF(I186="",0,($E186^2+J186^2)^0.5)),5)</f>
        <v>0</v>
      </c>
      <c r="N186">
        <f>ROUND(IF($F186="",IF(K186="",0,0),IF(K186="",0,($F186^2+K186^2)^0.5)),5)</f>
        <v>0</v>
      </c>
      <c r="O186">
        <f>IF('3-定量盤查'!P184&lt;&gt;"",'3-定量盤查'!P184,"")</f>
        <v>0</v>
      </c>
      <c r="T186">
        <f>ROUND(IF($E186="",IF(Q186="",0,0),IF(Q186="",0,($E186^2+Q186^2)^0.5)),5)</f>
        <v>0</v>
      </c>
      <c r="U186">
        <f>ROUND(IF($F186="",IF(R186="",0,0),IF(R186="",0,($F186^2+R186^2)^0.5)),5)</f>
        <v>0</v>
      </c>
      <c r="V186">
        <f>IF('3-定量盤查'!V184&lt;&gt;"",'3-定量盤查'!V184,"")</f>
        <v>0</v>
      </c>
      <c r="AA186">
        <f>ROUND(IF($E186="",IF(X186="",0,0),IF(X186="",0,($E186^2+X186^2)^0.5)),5)</f>
        <v>0</v>
      </c>
      <c r="AB186">
        <f>ROUND(IF($F186="",IF(Y186="",0,0),IF(Y186="",0,($F186^2+Y186^2)^0.5)),5)</f>
        <v>0</v>
      </c>
      <c r="AC186">
        <f>IF(SUM($I186,$P186),IF($I186&lt;&gt;"",IF($P186&lt;&gt;"",IF($W186&lt;&gt;"",(($I186*M186)^2+($P186*T186)^2+($W186*AA186)^2)^0.5/SUM($I186,$P186,$W186),(($I186*M186)^2+($P186*T186)^2)^0.5/SUM($I186,$P186)),M186),""),0)</f>
        <v>0</v>
      </c>
      <c r="AD186">
        <f>IF(SUM($I186,$P186),IF($I186&lt;&gt;"",IF($P186&lt;&gt;"",IF($W186&lt;&gt;"",(($I186*N186)^2+($P186*U186)^2+($W186*AB186)^2)^0.5/SUM($I186,$P186,$W186),(($I186*N186)^2+($P186*U186)^2)^0.5/SUM($I186,$P186)),N186),""),0)</f>
        <v>0</v>
      </c>
      <c r="AE186" s="10">
        <f>IF(AC186&lt;&gt;"",(AC186*SUM($I186,$P186,$W186))^2,"")</f>
        <v>0</v>
      </c>
      <c r="AF186" s="10">
        <f>IF(AD186&lt;&gt;"",(AD186*SUM($I186,$P186,$W186))^2,"")</f>
        <v>0</v>
      </c>
      <c r="AG186" s="10">
        <f>IFERROR(ABS(I186),"")</f>
        <v>0</v>
      </c>
      <c r="AH186" s="10">
        <f>IFERROR(ABS(P186),"")</f>
        <v>0</v>
      </c>
      <c r="AI186" s="10">
        <f>IFERROR(ABS(W186),"")</f>
        <v>0</v>
      </c>
    </row>
    <row r="187" spans="2:35">
      <c r="B187">
        <v>183</v>
      </c>
      <c r="C187" t="s">
        <v>245</v>
      </c>
      <c r="H187">
        <f>IF('3-定量盤查'!J185&lt;&gt;"",'3-定量盤查'!J185,"")</f>
        <v>0</v>
      </c>
      <c r="I187">
        <f>IF(E187&lt;&gt;"",IF(J187&lt;&gt;"",IF('3-定量盤查'!O185&lt;&gt;"",'3-定量盤查'!O185,0),""),"")</f>
        <v>0</v>
      </c>
      <c r="M187">
        <f>ROUND(IF($E187="",IF(J187="",0,0),IF(I187="",0,($E187^2+J187^2)^0.5)),5)</f>
        <v>0</v>
      </c>
      <c r="N187">
        <f>ROUND(IF($F187="",IF(K187="",0,0),IF(K187="",0,($F187^2+K187^2)^0.5)),5)</f>
        <v>0</v>
      </c>
      <c r="O187">
        <f>IF('3-定量盤查'!P185&lt;&gt;"",'3-定量盤查'!P185,"")</f>
        <v>0</v>
      </c>
      <c r="T187">
        <f>ROUND(IF($E187="",IF(Q187="",0,0),IF(Q187="",0,($E187^2+Q187^2)^0.5)),5)</f>
        <v>0</v>
      </c>
      <c r="U187">
        <f>ROUND(IF($F187="",IF(R187="",0,0),IF(R187="",0,($F187^2+R187^2)^0.5)),5)</f>
        <v>0</v>
      </c>
      <c r="V187">
        <f>IF('3-定量盤查'!V185&lt;&gt;"",'3-定量盤查'!V185,"")</f>
        <v>0</v>
      </c>
      <c r="AA187">
        <f>ROUND(IF($E187="",IF(X187="",0,0),IF(X187="",0,($E187^2+X187^2)^0.5)),5)</f>
        <v>0</v>
      </c>
      <c r="AB187">
        <f>ROUND(IF($F187="",IF(Y187="",0,0),IF(Y187="",0,($F187^2+Y187^2)^0.5)),5)</f>
        <v>0</v>
      </c>
      <c r="AC187">
        <f>IF(SUM($I187,$P187),IF($I187&lt;&gt;"",IF($P187&lt;&gt;"",IF($W187&lt;&gt;"",(($I187*M187)^2+($P187*T187)^2+($W187*AA187)^2)^0.5/SUM($I187,$P187,$W187),(($I187*M187)^2+($P187*T187)^2)^0.5/SUM($I187,$P187)),M187),""),0)</f>
        <v>0</v>
      </c>
      <c r="AD187">
        <f>IF(SUM($I187,$P187),IF($I187&lt;&gt;"",IF($P187&lt;&gt;"",IF($W187&lt;&gt;"",(($I187*N187)^2+($P187*U187)^2+($W187*AB187)^2)^0.5/SUM($I187,$P187,$W187),(($I187*N187)^2+($P187*U187)^2)^0.5/SUM($I187,$P187)),N187),""),0)</f>
        <v>0</v>
      </c>
      <c r="AE187" s="10">
        <f>IF(AC187&lt;&gt;"",(AC187*SUM($I187,$P187,$W187))^2,"")</f>
        <v>0</v>
      </c>
      <c r="AF187" s="10">
        <f>IF(AD187&lt;&gt;"",(AD187*SUM($I187,$P187,$W187))^2,"")</f>
        <v>0</v>
      </c>
      <c r="AG187" s="10">
        <f>IFERROR(ABS(I187),"")</f>
        <v>0</v>
      </c>
      <c r="AH187" s="10">
        <f>IFERROR(ABS(P187),"")</f>
        <v>0</v>
      </c>
      <c r="AI187" s="10">
        <f>IFERROR(ABS(W187),"")</f>
        <v>0</v>
      </c>
    </row>
    <row r="188" spans="2:35">
      <c r="B188">
        <v>184</v>
      </c>
      <c r="C188" t="s">
        <v>246</v>
      </c>
      <c r="H188">
        <f>IF('3-定量盤查'!J186&lt;&gt;"",'3-定量盤查'!J186,"")</f>
        <v>0</v>
      </c>
      <c r="I188">
        <f>IF(E188&lt;&gt;"",IF(J188&lt;&gt;"",IF('3-定量盤查'!O186&lt;&gt;"",'3-定量盤查'!O186,0),""),"")</f>
        <v>0</v>
      </c>
      <c r="M188">
        <f>ROUND(IF($E188="",IF(J188="",0,0),IF(I188="",0,($E188^2+J188^2)^0.5)),5)</f>
        <v>0</v>
      </c>
      <c r="N188">
        <f>ROUND(IF($F188="",IF(K188="",0,0),IF(K188="",0,($F188^2+K188^2)^0.5)),5)</f>
        <v>0</v>
      </c>
      <c r="O188">
        <f>IF('3-定量盤查'!P186&lt;&gt;"",'3-定量盤查'!P186,"")</f>
        <v>0</v>
      </c>
      <c r="T188">
        <f>ROUND(IF($E188="",IF(Q188="",0,0),IF(Q188="",0,($E188^2+Q188^2)^0.5)),5)</f>
        <v>0</v>
      </c>
      <c r="U188">
        <f>ROUND(IF($F188="",IF(R188="",0,0),IF(R188="",0,($F188^2+R188^2)^0.5)),5)</f>
        <v>0</v>
      </c>
      <c r="V188">
        <f>IF('3-定量盤查'!V186&lt;&gt;"",'3-定量盤查'!V186,"")</f>
        <v>0</v>
      </c>
      <c r="AA188">
        <f>ROUND(IF($E188="",IF(X188="",0,0),IF(X188="",0,($E188^2+X188^2)^0.5)),5)</f>
        <v>0</v>
      </c>
      <c r="AB188">
        <f>ROUND(IF($F188="",IF(Y188="",0,0),IF(Y188="",0,($F188^2+Y188^2)^0.5)),5)</f>
        <v>0</v>
      </c>
      <c r="AC188">
        <f>IF(SUM($I188,$P188),IF($I188&lt;&gt;"",IF($P188&lt;&gt;"",IF($W188&lt;&gt;"",(($I188*M188)^2+($P188*T188)^2+($W188*AA188)^2)^0.5/SUM($I188,$P188,$W188),(($I188*M188)^2+($P188*T188)^2)^0.5/SUM($I188,$P188)),M188),""),0)</f>
        <v>0</v>
      </c>
      <c r="AD188">
        <f>IF(SUM($I188,$P188),IF($I188&lt;&gt;"",IF($P188&lt;&gt;"",IF($W188&lt;&gt;"",(($I188*N188)^2+($P188*U188)^2+($W188*AB188)^2)^0.5/SUM($I188,$P188,$W188),(($I188*N188)^2+($P188*U188)^2)^0.5/SUM($I188,$P188)),N188),""),0)</f>
        <v>0</v>
      </c>
      <c r="AE188" s="10">
        <f>IF(AC188&lt;&gt;"",(AC188*SUM($I188,$P188,$W188))^2,"")</f>
        <v>0</v>
      </c>
      <c r="AF188" s="10">
        <f>IF(AD188&lt;&gt;"",(AD188*SUM($I188,$P188,$W188))^2,"")</f>
        <v>0</v>
      </c>
      <c r="AG188" s="10">
        <f>IFERROR(ABS(I188),"")</f>
        <v>0</v>
      </c>
      <c r="AH188" s="10">
        <f>IFERROR(ABS(P188),"")</f>
        <v>0</v>
      </c>
      <c r="AI188" s="10">
        <f>IFERROR(ABS(W188),"")</f>
        <v>0</v>
      </c>
    </row>
    <row r="189" spans="2:35">
      <c r="B189">
        <v>185</v>
      </c>
      <c r="C189" t="s">
        <v>247</v>
      </c>
      <c r="H189">
        <f>IF('3-定量盤查'!J187&lt;&gt;"",'3-定量盤查'!J187,"")</f>
        <v>0</v>
      </c>
      <c r="I189">
        <f>IF(E189&lt;&gt;"",IF(J189&lt;&gt;"",IF('3-定量盤查'!O187&lt;&gt;"",'3-定量盤查'!O187,0),""),"")</f>
        <v>0</v>
      </c>
      <c r="M189">
        <f>ROUND(IF($E189="",IF(J189="",0,0),IF(I189="",0,($E189^2+J189^2)^0.5)),5)</f>
        <v>0</v>
      </c>
      <c r="N189">
        <f>ROUND(IF($F189="",IF(K189="",0,0),IF(K189="",0,($F189^2+K189^2)^0.5)),5)</f>
        <v>0</v>
      </c>
      <c r="O189">
        <f>IF('3-定量盤查'!P187&lt;&gt;"",'3-定量盤查'!P187,"")</f>
        <v>0</v>
      </c>
      <c r="T189">
        <f>ROUND(IF($E189="",IF(Q189="",0,0),IF(Q189="",0,($E189^2+Q189^2)^0.5)),5)</f>
        <v>0</v>
      </c>
      <c r="U189">
        <f>ROUND(IF($F189="",IF(R189="",0,0),IF(R189="",0,($F189^2+R189^2)^0.5)),5)</f>
        <v>0</v>
      </c>
      <c r="V189">
        <f>IF('3-定量盤查'!V187&lt;&gt;"",'3-定量盤查'!V187,"")</f>
        <v>0</v>
      </c>
      <c r="AA189">
        <f>ROUND(IF($E189="",IF(X189="",0,0),IF(X189="",0,($E189^2+X189^2)^0.5)),5)</f>
        <v>0</v>
      </c>
      <c r="AB189">
        <f>ROUND(IF($F189="",IF(Y189="",0,0),IF(Y189="",0,($F189^2+Y189^2)^0.5)),5)</f>
        <v>0</v>
      </c>
      <c r="AC189">
        <f>IF(SUM($I189,$P189),IF($I189&lt;&gt;"",IF($P189&lt;&gt;"",IF($W189&lt;&gt;"",(($I189*M189)^2+($P189*T189)^2+($W189*AA189)^2)^0.5/SUM($I189,$P189,$W189),(($I189*M189)^2+($P189*T189)^2)^0.5/SUM($I189,$P189)),M189),""),0)</f>
        <v>0</v>
      </c>
      <c r="AD189">
        <f>IF(SUM($I189,$P189),IF($I189&lt;&gt;"",IF($P189&lt;&gt;"",IF($W189&lt;&gt;"",(($I189*N189)^2+($P189*U189)^2+($W189*AB189)^2)^0.5/SUM($I189,$P189,$W189),(($I189*N189)^2+($P189*U189)^2)^0.5/SUM($I189,$P189)),N189),""),0)</f>
        <v>0</v>
      </c>
      <c r="AE189" s="10">
        <f>IF(AC189&lt;&gt;"",(AC189*SUM($I189,$P189,$W189))^2,"")</f>
        <v>0</v>
      </c>
      <c r="AF189" s="10">
        <f>IF(AD189&lt;&gt;"",(AD189*SUM($I189,$P189,$W189))^2,"")</f>
        <v>0</v>
      </c>
      <c r="AG189" s="10">
        <f>IFERROR(ABS(I189),"")</f>
        <v>0</v>
      </c>
      <c r="AH189" s="10">
        <f>IFERROR(ABS(P189),"")</f>
        <v>0</v>
      </c>
      <c r="AI189" s="10">
        <f>IFERROR(ABS(W189),"")</f>
        <v>0</v>
      </c>
    </row>
    <row r="190" spans="2:35">
      <c r="B190">
        <v>186</v>
      </c>
      <c r="C190" t="s">
        <v>248</v>
      </c>
      <c r="H190">
        <f>IF('3-定量盤查'!J188&lt;&gt;"",'3-定量盤查'!J188,"")</f>
        <v>0</v>
      </c>
      <c r="I190">
        <f>IF(E190&lt;&gt;"",IF(J190&lt;&gt;"",IF('3-定量盤查'!O188&lt;&gt;"",'3-定量盤查'!O188,0),""),"")</f>
        <v>0</v>
      </c>
      <c r="M190">
        <f>ROUND(IF($E190="",IF(J190="",0,0),IF(I190="",0,($E190^2+J190^2)^0.5)),5)</f>
        <v>0</v>
      </c>
      <c r="N190">
        <f>ROUND(IF($F190="",IF(K190="",0,0),IF(K190="",0,($F190^2+K190^2)^0.5)),5)</f>
        <v>0</v>
      </c>
      <c r="O190">
        <f>IF('3-定量盤查'!P188&lt;&gt;"",'3-定量盤查'!P188,"")</f>
        <v>0</v>
      </c>
      <c r="T190">
        <f>ROUND(IF($E190="",IF(Q190="",0,0),IF(Q190="",0,($E190^2+Q190^2)^0.5)),5)</f>
        <v>0</v>
      </c>
      <c r="U190">
        <f>ROUND(IF($F190="",IF(R190="",0,0),IF(R190="",0,($F190^2+R190^2)^0.5)),5)</f>
        <v>0</v>
      </c>
      <c r="V190">
        <f>IF('3-定量盤查'!V188&lt;&gt;"",'3-定量盤查'!V188,"")</f>
        <v>0</v>
      </c>
      <c r="AA190">
        <f>ROUND(IF($E190="",IF(X190="",0,0),IF(X190="",0,($E190^2+X190^2)^0.5)),5)</f>
        <v>0</v>
      </c>
      <c r="AB190">
        <f>ROUND(IF($F190="",IF(Y190="",0,0),IF(Y190="",0,($F190^2+Y190^2)^0.5)),5)</f>
        <v>0</v>
      </c>
      <c r="AC190">
        <f>IF(SUM($I190,$P190),IF($I190&lt;&gt;"",IF($P190&lt;&gt;"",IF($W190&lt;&gt;"",(($I190*M190)^2+($P190*T190)^2+($W190*AA190)^2)^0.5/SUM($I190,$P190,$W190),(($I190*M190)^2+($P190*T190)^2)^0.5/SUM($I190,$P190)),M190),""),0)</f>
        <v>0</v>
      </c>
      <c r="AD190">
        <f>IF(SUM($I190,$P190),IF($I190&lt;&gt;"",IF($P190&lt;&gt;"",IF($W190&lt;&gt;"",(($I190*N190)^2+($P190*U190)^2+($W190*AB190)^2)^0.5/SUM($I190,$P190,$W190),(($I190*N190)^2+($P190*U190)^2)^0.5/SUM($I190,$P190)),N190),""),0)</f>
        <v>0</v>
      </c>
      <c r="AE190" s="10">
        <f>IF(AC190&lt;&gt;"",(AC190*SUM($I190,$P190,$W190))^2,"")</f>
        <v>0</v>
      </c>
      <c r="AF190" s="10">
        <f>IF(AD190&lt;&gt;"",(AD190*SUM($I190,$P190,$W190))^2,"")</f>
        <v>0</v>
      </c>
      <c r="AG190" s="10">
        <f>IFERROR(ABS(I190),"")</f>
        <v>0</v>
      </c>
      <c r="AH190" s="10">
        <f>IFERROR(ABS(P190),"")</f>
        <v>0</v>
      </c>
      <c r="AI190" s="10">
        <f>IFERROR(ABS(W190),"")</f>
        <v>0</v>
      </c>
    </row>
    <row r="191" spans="2:35">
      <c r="B191">
        <v>187</v>
      </c>
      <c r="C191" t="s">
        <v>191</v>
      </c>
      <c r="H191">
        <f>IF('3-定量盤查'!J189&lt;&gt;"",'3-定量盤查'!J189,"")</f>
        <v>0</v>
      </c>
      <c r="I191">
        <f>IF(E191&lt;&gt;"",IF(J191&lt;&gt;"",IF('3-定量盤查'!O189&lt;&gt;"",'3-定量盤查'!O189,0),""),"")</f>
        <v>0</v>
      </c>
      <c r="M191">
        <f>ROUND(IF($E191="",IF(J191="",0,0),IF(I191="",0,($E191^2+J191^2)^0.5)),5)</f>
        <v>0</v>
      </c>
      <c r="N191">
        <f>ROUND(IF($F191="",IF(K191="",0,0),IF(K191="",0,($F191^2+K191^2)^0.5)),5)</f>
        <v>0</v>
      </c>
      <c r="O191">
        <f>IF('3-定量盤查'!P189&lt;&gt;"",'3-定量盤查'!P189,"")</f>
        <v>0</v>
      </c>
      <c r="T191">
        <f>ROUND(IF($E191="",IF(Q191="",0,0),IF(Q191="",0,($E191^2+Q191^2)^0.5)),5)</f>
        <v>0</v>
      </c>
      <c r="U191">
        <f>ROUND(IF($F191="",IF(R191="",0,0),IF(R191="",0,($F191^2+R191^2)^0.5)),5)</f>
        <v>0</v>
      </c>
      <c r="V191">
        <f>IF('3-定量盤查'!V189&lt;&gt;"",'3-定量盤查'!V189,"")</f>
        <v>0</v>
      </c>
      <c r="AA191">
        <f>ROUND(IF($E191="",IF(X191="",0,0),IF(X191="",0,($E191^2+X191^2)^0.5)),5)</f>
        <v>0</v>
      </c>
      <c r="AB191">
        <f>ROUND(IF($F191="",IF(Y191="",0,0),IF(Y191="",0,($F191^2+Y191^2)^0.5)),5)</f>
        <v>0</v>
      </c>
      <c r="AC191">
        <f>IF(SUM($I191,$P191),IF($I191&lt;&gt;"",IF($P191&lt;&gt;"",IF($W191&lt;&gt;"",(($I191*M191)^2+($P191*T191)^2+($W191*AA191)^2)^0.5/SUM($I191,$P191,$W191),(($I191*M191)^2+($P191*T191)^2)^0.5/SUM($I191,$P191)),M191),""),0)</f>
        <v>0</v>
      </c>
      <c r="AD191">
        <f>IF(SUM($I191,$P191),IF($I191&lt;&gt;"",IF($P191&lt;&gt;"",IF($W191&lt;&gt;"",(($I191*N191)^2+($P191*U191)^2+($W191*AB191)^2)^0.5/SUM($I191,$P191,$W191),(($I191*N191)^2+($P191*U191)^2)^0.5/SUM($I191,$P191)),N191),""),0)</f>
        <v>0</v>
      </c>
      <c r="AE191" s="10">
        <f>IF(AC191&lt;&gt;"",(AC191*SUM($I191,$P191,$W191))^2,"")</f>
        <v>0</v>
      </c>
      <c r="AF191" s="10">
        <f>IF(AD191&lt;&gt;"",(AD191*SUM($I191,$P191,$W191))^2,"")</f>
        <v>0</v>
      </c>
      <c r="AG191" s="10">
        <f>IFERROR(ABS(I191),"")</f>
        <v>0</v>
      </c>
      <c r="AH191" s="10">
        <f>IFERROR(ABS(P191),"")</f>
        <v>0</v>
      </c>
      <c r="AI191" s="10">
        <f>IFERROR(ABS(W191),"")</f>
        <v>0</v>
      </c>
    </row>
    <row r="192" spans="2:35">
      <c r="B192">
        <v>188</v>
      </c>
      <c r="C192" t="s">
        <v>248</v>
      </c>
      <c r="H192">
        <f>IF('3-定量盤查'!J190&lt;&gt;"",'3-定量盤查'!J190,"")</f>
        <v>0</v>
      </c>
      <c r="I192">
        <f>IF(E192&lt;&gt;"",IF(J192&lt;&gt;"",IF('3-定量盤查'!O190&lt;&gt;"",'3-定量盤查'!O190,0),""),"")</f>
        <v>0</v>
      </c>
      <c r="M192">
        <f>ROUND(IF($E192="",IF(J192="",0,0),IF(I192="",0,($E192^2+J192^2)^0.5)),5)</f>
        <v>0</v>
      </c>
      <c r="N192">
        <f>ROUND(IF($F192="",IF(K192="",0,0),IF(K192="",0,($F192^2+K192^2)^0.5)),5)</f>
        <v>0</v>
      </c>
      <c r="O192">
        <f>IF('3-定量盤查'!P190&lt;&gt;"",'3-定量盤查'!P190,"")</f>
        <v>0</v>
      </c>
      <c r="T192">
        <f>ROUND(IF($E192="",IF(Q192="",0,0),IF(Q192="",0,($E192^2+Q192^2)^0.5)),5)</f>
        <v>0</v>
      </c>
      <c r="U192">
        <f>ROUND(IF($F192="",IF(R192="",0,0),IF(R192="",0,($F192^2+R192^2)^0.5)),5)</f>
        <v>0</v>
      </c>
      <c r="V192">
        <f>IF('3-定量盤查'!V190&lt;&gt;"",'3-定量盤查'!V190,"")</f>
        <v>0</v>
      </c>
      <c r="AA192">
        <f>ROUND(IF($E192="",IF(X192="",0,0),IF(X192="",0,($E192^2+X192^2)^0.5)),5)</f>
        <v>0</v>
      </c>
      <c r="AB192">
        <f>ROUND(IF($F192="",IF(Y192="",0,0),IF(Y192="",0,($F192^2+Y192^2)^0.5)),5)</f>
        <v>0</v>
      </c>
      <c r="AC192">
        <f>IF(SUM($I192,$P192),IF($I192&lt;&gt;"",IF($P192&lt;&gt;"",IF($W192&lt;&gt;"",(($I192*M192)^2+($P192*T192)^2+($W192*AA192)^2)^0.5/SUM($I192,$P192,$W192),(($I192*M192)^2+($P192*T192)^2)^0.5/SUM($I192,$P192)),M192),""),0)</f>
        <v>0</v>
      </c>
      <c r="AD192">
        <f>IF(SUM($I192,$P192),IF($I192&lt;&gt;"",IF($P192&lt;&gt;"",IF($W192&lt;&gt;"",(($I192*N192)^2+($P192*U192)^2+($W192*AB192)^2)^0.5/SUM($I192,$P192,$W192),(($I192*N192)^2+($P192*U192)^2)^0.5/SUM($I192,$P192)),N192),""),0)</f>
        <v>0</v>
      </c>
      <c r="AE192" s="10">
        <f>IF(AC192&lt;&gt;"",(AC192*SUM($I192,$P192,$W192))^2,"")</f>
        <v>0</v>
      </c>
      <c r="AF192" s="10">
        <f>IF(AD192&lt;&gt;"",(AD192*SUM($I192,$P192,$W192))^2,"")</f>
        <v>0</v>
      </c>
      <c r="AG192" s="10">
        <f>IFERROR(ABS(I192),"")</f>
        <v>0</v>
      </c>
      <c r="AH192" s="10">
        <f>IFERROR(ABS(P192),"")</f>
        <v>0</v>
      </c>
      <c r="AI192" s="10">
        <f>IFERROR(ABS(W192),"")</f>
        <v>0</v>
      </c>
    </row>
    <row r="193" spans="2:35">
      <c r="B193">
        <v>189</v>
      </c>
      <c r="C193" t="s">
        <v>247</v>
      </c>
      <c r="H193">
        <f>IF('3-定量盤查'!J191&lt;&gt;"",'3-定量盤查'!J191,"")</f>
        <v>0</v>
      </c>
      <c r="I193">
        <f>IF(E193&lt;&gt;"",IF(J193&lt;&gt;"",IF('3-定量盤查'!O191&lt;&gt;"",'3-定量盤查'!O191,0),""),"")</f>
        <v>0</v>
      </c>
      <c r="M193">
        <f>ROUND(IF($E193="",IF(J193="",0,0),IF(I193="",0,($E193^2+J193^2)^0.5)),5)</f>
        <v>0</v>
      </c>
      <c r="N193">
        <f>ROUND(IF($F193="",IF(K193="",0,0),IF(K193="",0,($F193^2+K193^2)^0.5)),5)</f>
        <v>0</v>
      </c>
      <c r="O193">
        <f>IF('3-定量盤查'!P191&lt;&gt;"",'3-定量盤查'!P191,"")</f>
        <v>0</v>
      </c>
      <c r="T193">
        <f>ROUND(IF($E193="",IF(Q193="",0,0),IF(Q193="",0,($E193^2+Q193^2)^0.5)),5)</f>
        <v>0</v>
      </c>
      <c r="U193">
        <f>ROUND(IF($F193="",IF(R193="",0,0),IF(R193="",0,($F193^2+R193^2)^0.5)),5)</f>
        <v>0</v>
      </c>
      <c r="V193">
        <f>IF('3-定量盤查'!V191&lt;&gt;"",'3-定量盤查'!V191,"")</f>
        <v>0</v>
      </c>
      <c r="AA193">
        <f>ROUND(IF($E193="",IF(X193="",0,0),IF(X193="",0,($E193^2+X193^2)^0.5)),5)</f>
        <v>0</v>
      </c>
      <c r="AB193">
        <f>ROUND(IF($F193="",IF(Y193="",0,0),IF(Y193="",0,($F193^2+Y193^2)^0.5)),5)</f>
        <v>0</v>
      </c>
      <c r="AC193">
        <f>IF(SUM($I193,$P193),IF($I193&lt;&gt;"",IF($P193&lt;&gt;"",IF($W193&lt;&gt;"",(($I193*M193)^2+($P193*T193)^2+($W193*AA193)^2)^0.5/SUM($I193,$P193,$W193),(($I193*M193)^2+($P193*T193)^2)^0.5/SUM($I193,$P193)),M193),""),0)</f>
        <v>0</v>
      </c>
      <c r="AD193">
        <f>IF(SUM($I193,$P193),IF($I193&lt;&gt;"",IF($P193&lt;&gt;"",IF($W193&lt;&gt;"",(($I193*N193)^2+($P193*U193)^2+($W193*AB193)^2)^0.5/SUM($I193,$P193,$W193),(($I193*N193)^2+($P193*U193)^2)^0.5/SUM($I193,$P193)),N193),""),0)</f>
        <v>0</v>
      </c>
      <c r="AE193" s="10">
        <f>IF(AC193&lt;&gt;"",(AC193*SUM($I193,$P193,$W193))^2,"")</f>
        <v>0</v>
      </c>
      <c r="AF193" s="10">
        <f>IF(AD193&lt;&gt;"",(AD193*SUM($I193,$P193,$W193))^2,"")</f>
        <v>0</v>
      </c>
      <c r="AG193" s="10">
        <f>IFERROR(ABS(I193),"")</f>
        <v>0</v>
      </c>
      <c r="AH193" s="10">
        <f>IFERROR(ABS(P193),"")</f>
        <v>0</v>
      </c>
      <c r="AI193" s="10">
        <f>IFERROR(ABS(W193),"")</f>
        <v>0</v>
      </c>
    </row>
    <row r="194" spans="2:35">
      <c r="B194">
        <v>190</v>
      </c>
      <c r="C194" t="s">
        <v>250</v>
      </c>
      <c r="H194">
        <f>IF('3-定量盤查'!J192&lt;&gt;"",'3-定量盤查'!J192,"")</f>
        <v>0</v>
      </c>
      <c r="I194">
        <f>IF(E194&lt;&gt;"",IF(J194&lt;&gt;"",IF('3-定量盤查'!O192&lt;&gt;"",'3-定量盤查'!O192,0),""),"")</f>
        <v>0</v>
      </c>
      <c r="M194">
        <f>ROUND(IF($E194="",IF(J194="",0,0),IF(I194="",0,($E194^2+J194^2)^0.5)),5)</f>
        <v>0</v>
      </c>
      <c r="N194">
        <f>ROUND(IF($F194="",IF(K194="",0,0),IF(K194="",0,($F194^2+K194^2)^0.5)),5)</f>
        <v>0</v>
      </c>
      <c r="O194">
        <f>IF('3-定量盤查'!P192&lt;&gt;"",'3-定量盤查'!P192,"")</f>
        <v>0</v>
      </c>
      <c r="T194">
        <f>ROUND(IF($E194="",IF(Q194="",0,0),IF(Q194="",0,($E194^2+Q194^2)^0.5)),5)</f>
        <v>0</v>
      </c>
      <c r="U194">
        <f>ROUND(IF($F194="",IF(R194="",0,0),IF(R194="",0,($F194^2+R194^2)^0.5)),5)</f>
        <v>0</v>
      </c>
      <c r="V194">
        <f>IF('3-定量盤查'!V192&lt;&gt;"",'3-定量盤查'!V192,"")</f>
        <v>0</v>
      </c>
      <c r="AA194">
        <f>ROUND(IF($E194="",IF(X194="",0,0),IF(X194="",0,($E194^2+X194^2)^0.5)),5)</f>
        <v>0</v>
      </c>
      <c r="AB194">
        <f>ROUND(IF($F194="",IF(Y194="",0,0),IF(Y194="",0,($F194^2+Y194^2)^0.5)),5)</f>
        <v>0</v>
      </c>
      <c r="AC194">
        <f>IF(SUM($I194,$P194),IF($I194&lt;&gt;"",IF($P194&lt;&gt;"",IF($W194&lt;&gt;"",(($I194*M194)^2+($P194*T194)^2+($W194*AA194)^2)^0.5/SUM($I194,$P194,$W194),(($I194*M194)^2+($P194*T194)^2)^0.5/SUM($I194,$P194)),M194),""),0)</f>
        <v>0</v>
      </c>
      <c r="AD194">
        <f>IF(SUM($I194,$P194),IF($I194&lt;&gt;"",IF($P194&lt;&gt;"",IF($W194&lt;&gt;"",(($I194*N194)^2+($P194*U194)^2+($W194*AB194)^2)^0.5/SUM($I194,$P194,$W194),(($I194*N194)^2+($P194*U194)^2)^0.5/SUM($I194,$P194)),N194),""),0)</f>
        <v>0</v>
      </c>
      <c r="AE194" s="10">
        <f>IF(AC194&lt;&gt;"",(AC194*SUM($I194,$P194,$W194))^2,"")</f>
        <v>0</v>
      </c>
      <c r="AF194" s="10">
        <f>IF(AD194&lt;&gt;"",(AD194*SUM($I194,$P194,$W194))^2,"")</f>
        <v>0</v>
      </c>
      <c r="AG194" s="10">
        <f>IFERROR(ABS(I194),"")</f>
        <v>0</v>
      </c>
      <c r="AH194" s="10">
        <f>IFERROR(ABS(P194),"")</f>
        <v>0</v>
      </c>
      <c r="AI194" s="10">
        <f>IFERROR(ABS(W194),"")</f>
        <v>0</v>
      </c>
    </row>
    <row r="195" spans="2:35">
      <c r="B195">
        <v>191</v>
      </c>
      <c r="C195" t="s">
        <v>163</v>
      </c>
      <c r="H195">
        <f>IF('3-定量盤查'!J193&lt;&gt;"",'3-定量盤查'!J193,"")</f>
        <v>0</v>
      </c>
      <c r="I195">
        <f>IF(E195&lt;&gt;"",IF(J195&lt;&gt;"",IF('3-定量盤查'!O193&lt;&gt;"",'3-定量盤查'!O193,0),""),"")</f>
        <v>0</v>
      </c>
      <c r="M195">
        <f>ROUND(IF($E195="",IF(J195="",0,0),IF(I195="",0,($E195^2+J195^2)^0.5)),5)</f>
        <v>0</v>
      </c>
      <c r="N195">
        <f>ROUND(IF($F195="",IF(K195="",0,0),IF(K195="",0,($F195^2+K195^2)^0.5)),5)</f>
        <v>0</v>
      </c>
      <c r="O195">
        <f>IF('3-定量盤查'!P193&lt;&gt;"",'3-定量盤查'!P193,"")</f>
        <v>0</v>
      </c>
      <c r="T195">
        <f>ROUND(IF($E195="",IF(Q195="",0,0),IF(Q195="",0,($E195^2+Q195^2)^0.5)),5)</f>
        <v>0</v>
      </c>
      <c r="U195">
        <f>ROUND(IF($F195="",IF(R195="",0,0),IF(R195="",0,($F195^2+R195^2)^0.5)),5)</f>
        <v>0</v>
      </c>
      <c r="V195">
        <f>IF('3-定量盤查'!V193&lt;&gt;"",'3-定量盤查'!V193,"")</f>
        <v>0</v>
      </c>
      <c r="AA195">
        <f>ROUND(IF($E195="",IF(X195="",0,0),IF(X195="",0,($E195^2+X195^2)^0.5)),5)</f>
        <v>0</v>
      </c>
      <c r="AB195">
        <f>ROUND(IF($F195="",IF(Y195="",0,0),IF(Y195="",0,($F195^2+Y195^2)^0.5)),5)</f>
        <v>0</v>
      </c>
      <c r="AC195">
        <f>IF(SUM($I195,$P195),IF($I195&lt;&gt;"",IF($P195&lt;&gt;"",IF($W195&lt;&gt;"",(($I195*M195)^2+($P195*T195)^2+($W195*AA195)^2)^0.5/SUM($I195,$P195,$W195),(($I195*M195)^2+($P195*T195)^2)^0.5/SUM($I195,$P195)),M195),""),0)</f>
        <v>0</v>
      </c>
      <c r="AD195">
        <f>IF(SUM($I195,$P195),IF($I195&lt;&gt;"",IF($P195&lt;&gt;"",IF($W195&lt;&gt;"",(($I195*N195)^2+($P195*U195)^2+($W195*AB195)^2)^0.5/SUM($I195,$P195,$W195),(($I195*N195)^2+($P195*U195)^2)^0.5/SUM($I195,$P195)),N195),""),0)</f>
        <v>0</v>
      </c>
      <c r="AE195" s="10">
        <f>IF(AC195&lt;&gt;"",(AC195*SUM($I195,$P195,$W195))^2,"")</f>
        <v>0</v>
      </c>
      <c r="AF195" s="10">
        <f>IF(AD195&lt;&gt;"",(AD195*SUM($I195,$P195,$W195))^2,"")</f>
        <v>0</v>
      </c>
      <c r="AG195" s="10">
        <f>IFERROR(ABS(I195),"")</f>
        <v>0</v>
      </c>
      <c r="AH195" s="10">
        <f>IFERROR(ABS(P195),"")</f>
        <v>0</v>
      </c>
      <c r="AI195" s="10">
        <f>IFERROR(ABS(W195),"")</f>
        <v>0</v>
      </c>
    </row>
    <row r="196" spans="2:35">
      <c r="B196">
        <v>192</v>
      </c>
      <c r="C196" t="s">
        <v>251</v>
      </c>
      <c r="H196">
        <f>IF('3-定量盤查'!J194&lt;&gt;"",'3-定量盤查'!J194,"")</f>
        <v>0</v>
      </c>
      <c r="I196">
        <f>IF(E196&lt;&gt;"",IF(J196&lt;&gt;"",IF('3-定量盤查'!O194&lt;&gt;"",'3-定量盤查'!O194,0),""),"")</f>
        <v>0</v>
      </c>
      <c r="M196">
        <f>ROUND(IF($E196="",IF(J196="",0,0),IF(I196="",0,($E196^2+J196^2)^0.5)),5)</f>
        <v>0</v>
      </c>
      <c r="N196">
        <f>ROUND(IF($F196="",IF(K196="",0,0),IF(K196="",0,($F196^2+K196^2)^0.5)),5)</f>
        <v>0</v>
      </c>
      <c r="O196">
        <f>IF('3-定量盤查'!P194&lt;&gt;"",'3-定量盤查'!P194,"")</f>
        <v>0</v>
      </c>
      <c r="T196">
        <f>ROUND(IF($E196="",IF(Q196="",0,0),IF(Q196="",0,($E196^2+Q196^2)^0.5)),5)</f>
        <v>0</v>
      </c>
      <c r="U196">
        <f>ROUND(IF($F196="",IF(R196="",0,0),IF(R196="",0,($F196^2+R196^2)^0.5)),5)</f>
        <v>0</v>
      </c>
      <c r="V196">
        <f>IF('3-定量盤查'!V194&lt;&gt;"",'3-定量盤查'!V194,"")</f>
        <v>0</v>
      </c>
      <c r="AA196">
        <f>ROUND(IF($E196="",IF(X196="",0,0),IF(X196="",0,($E196^2+X196^2)^0.5)),5)</f>
        <v>0</v>
      </c>
      <c r="AB196">
        <f>ROUND(IF($F196="",IF(Y196="",0,0),IF(Y196="",0,($F196^2+Y196^2)^0.5)),5)</f>
        <v>0</v>
      </c>
      <c r="AC196">
        <f>IF(SUM($I196,$P196),IF($I196&lt;&gt;"",IF($P196&lt;&gt;"",IF($W196&lt;&gt;"",(($I196*M196)^2+($P196*T196)^2+($W196*AA196)^2)^0.5/SUM($I196,$P196,$W196),(($I196*M196)^2+($P196*T196)^2)^0.5/SUM($I196,$P196)),M196),""),0)</f>
        <v>0</v>
      </c>
      <c r="AD196">
        <f>IF(SUM($I196,$P196),IF($I196&lt;&gt;"",IF($P196&lt;&gt;"",IF($W196&lt;&gt;"",(($I196*N196)^2+($P196*U196)^2+($W196*AB196)^2)^0.5/SUM($I196,$P196,$W196),(($I196*N196)^2+($P196*U196)^2)^0.5/SUM($I196,$P196)),N196),""),0)</f>
        <v>0</v>
      </c>
      <c r="AE196" s="10">
        <f>IF(AC196&lt;&gt;"",(AC196*SUM($I196,$P196,$W196))^2,"")</f>
        <v>0</v>
      </c>
      <c r="AF196" s="10">
        <f>IF(AD196&lt;&gt;"",(AD196*SUM($I196,$P196,$W196))^2,"")</f>
        <v>0</v>
      </c>
      <c r="AG196" s="10">
        <f>IFERROR(ABS(I196),"")</f>
        <v>0</v>
      </c>
      <c r="AH196" s="10">
        <f>IFERROR(ABS(P196),"")</f>
        <v>0</v>
      </c>
      <c r="AI196" s="10">
        <f>IFERROR(ABS(W196),"")</f>
        <v>0</v>
      </c>
    </row>
  </sheetData>
  <mergeCells count="30">
    <mergeCell ref="B2:B4"/>
    <mergeCell ref="C2:C4"/>
    <mergeCell ref="D2:D4"/>
    <mergeCell ref="E2:G2"/>
    <mergeCell ref="H2:N2"/>
    <mergeCell ref="O2:U2"/>
    <mergeCell ref="V2:AB2"/>
    <mergeCell ref="AC2:AD3"/>
    <mergeCell ref="E3:E4"/>
    <mergeCell ref="F3:F4"/>
    <mergeCell ref="G3:G4"/>
    <mergeCell ref="H3:H4"/>
    <mergeCell ref="O3:O4"/>
    <mergeCell ref="V3:V4"/>
    <mergeCell ref="I3:I4"/>
    <mergeCell ref="P3:P4"/>
    <mergeCell ref="W3:W4"/>
    <mergeCell ref="J3:J4"/>
    <mergeCell ref="Q3:Q4"/>
    <mergeCell ref="X3:X4"/>
    <mergeCell ref="K3:K4"/>
    <mergeCell ref="R3:R4"/>
    <mergeCell ref="Y3:Y4"/>
    <mergeCell ref="L3:L4"/>
    <mergeCell ref="S3:S4"/>
    <mergeCell ref="Z3:Z4"/>
    <mergeCell ref="M3:N3"/>
    <mergeCell ref="T3:U3"/>
    <mergeCell ref="AA3:AB3"/>
    <mergeCell ref="AE2:AI2"/>
  </mergeCells>
  <conditionalFormatting sqref="AA5:AD197">
    <cfRule type="expression" dxfId="0" priority="5">
      <formula>TRUE</formula>
    </cfRule>
  </conditionalFormatting>
  <conditionalFormatting sqref="B5:D197">
    <cfRule type="expression" dxfId="0" priority="1">
      <formula>TRUE</formula>
    </cfRule>
  </conditionalFormatting>
  <conditionalFormatting sqref="E5:G197">
    <cfRule type="expression" dxfId="1" priority="6">
      <formula>TRUE</formula>
    </cfRule>
  </conditionalFormatting>
  <conditionalFormatting sqref="H5:I197">
    <cfRule type="expression" dxfId="0" priority="2">
      <formula>TRUE</formula>
    </cfRule>
  </conditionalFormatting>
  <conditionalFormatting sqref="J5:L197">
    <cfRule type="expression" dxfId="1" priority="7">
      <formula>TRUE</formula>
    </cfRule>
  </conditionalFormatting>
  <conditionalFormatting sqref="M5:P197">
    <cfRule type="expression" dxfId="0" priority="3">
      <formula>TRUE</formula>
    </cfRule>
  </conditionalFormatting>
  <conditionalFormatting sqref="Q5:S197">
    <cfRule type="expression" dxfId="1" priority="8">
      <formula>TRUE</formula>
    </cfRule>
  </conditionalFormatting>
  <conditionalFormatting sqref="T5:V197">
    <cfRule type="expression" dxfId="0" priority="4">
      <formula>TRUE</formula>
    </cfRule>
  </conditionalFormatting>
  <conditionalFormatting sqref="X5:Z197">
    <cfRule type="expression" dxfId="1" priority="9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1-基本資料</vt:lpstr>
      <vt:lpstr>2-定性盤查</vt:lpstr>
      <vt:lpstr>2.1-重大性准則</vt:lpstr>
      <vt:lpstr>3-定量盤查</vt:lpstr>
      <vt:lpstr>3.1-排放係數</vt:lpstr>
      <vt:lpstr>3.2-上遊運輸</vt:lpstr>
      <vt:lpstr>3.3-下遊運輸</vt:lpstr>
      <vt:lpstr>4-數據品質管理</vt:lpstr>
      <vt:lpstr>5-不確定性之評估</vt:lpstr>
      <vt:lpstr>6-彙總表</vt:lpstr>
      <vt:lpstr>附表一、行業代碼</vt:lpstr>
      <vt:lpstr>附表二、含氟氣體之GWP值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2024-05-08T01:18:51Z</dcterms:created>
  <dcterms:modified xsi:type="dcterms:W3CDTF">2024-05-08T01:18:51Z</dcterms:modified>
</cp:coreProperties>
</file>