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準則" sheetId="3" r:id="rId3"/>
    <sheet name="3-定量盤查" sheetId="4" r:id="rId4"/>
    <sheet name="3.1-排放係數" sheetId="5" r:id="rId5"/>
    <sheet name="3.2-上游運輸" sheetId="6" r:id="rId6"/>
    <sheet name="3.3-下游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<sst xmlns="http://schemas.openxmlformats.org/spreadsheetml/2006/main" count="3409" uniqueCount="2313">
  <si>
    <t>版次</t>
  </si>
  <si>
    <t>V1.4</t>
  </si>
  <si>
    <t>更新時間</t>
  </si>
  <si>
    <t>05/02/2024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</si>
  <si>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</si>
  <si>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</si>
  <si>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</si>
  <si>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</si>
  <si>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</si>
  <si>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</si>
  <si>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</si>
  <si>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</si>
  <si>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</si>
  <si>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</si>
  <si>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Taiwan Aaron</t>
  </si>
  <si>
    <t>2024.01.01</t>
  </si>
  <si>
    <t>2024.12.31</t>
  </si>
  <si>
    <t>請參考附表一的行業代碼</t>
  </si>
  <si>
    <t>Taiwan Aaron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</si>
  <si>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</si>
  <si>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</si>
  <si>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</si>
  <si>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</si>
  <si>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</si>
  <si>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</si>
  <si>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</si>
  <si>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</si>
  <si>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</si>
  <si>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</si>
  <si>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</si>
  <si>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</si>
  <si>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</si>
  <si>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</si>
  <si>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</si>
  <si>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</si>
  <si>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</si>
  <si>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</si>
  <si>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無煙煤</t>
  </si>
  <si>
    <t>無煙煤(2006)</t>
  </si>
  <si>
    <t>否</t>
  </si>
  <si>
    <t>1</t>
  </si>
  <si>
    <t>E,固定</t>
  </si>
  <si>
    <t>V</t>
  </si>
  <si>
    <t>焦炭</t>
  </si>
  <si>
    <t>焦炭(2006)</t>
  </si>
  <si>
    <t>焦煤</t>
  </si>
  <si>
    <t>焦煤(2006)</t>
  </si>
  <si>
    <t>褐煤</t>
  </si>
  <si>
    <t>褐煤(2006)</t>
  </si>
  <si>
    <t>油頁岩</t>
  </si>
  <si>
    <t>油頁岩(2006)</t>
  </si>
  <si>
    <t>煙煤</t>
  </si>
  <si>
    <t>煙煤(2006)</t>
  </si>
  <si>
    <t>自產煤</t>
  </si>
  <si>
    <t>自產煤(2006)</t>
  </si>
  <si>
    <t>原料煤</t>
  </si>
  <si>
    <t>原料煤(2006)</t>
  </si>
  <si>
    <t>燃料煤</t>
  </si>
  <si>
    <t>燃料煤(2006)</t>
  </si>
  <si>
    <t>煤球</t>
  </si>
  <si>
    <t>煤球(2006)</t>
  </si>
  <si>
    <t>泥煤</t>
  </si>
  <si>
    <t>泥煤(2006)</t>
  </si>
  <si>
    <t>亞煙煤（發電）（2006）</t>
  </si>
  <si>
    <t>亞煙煤(發電)(2006)</t>
  </si>
  <si>
    <t>高爐氣</t>
  </si>
  <si>
    <t>高爐氣(2006)</t>
  </si>
  <si>
    <t>焦爐氣（2006）</t>
  </si>
  <si>
    <t>焦爐氣(2006)</t>
  </si>
  <si>
    <t>乙烷（2006）</t>
  </si>
  <si>
    <t>乙烷(2006)</t>
  </si>
  <si>
    <t>天然氣（2006）</t>
  </si>
  <si>
    <t>天然氣(2006)</t>
  </si>
  <si>
    <t>煉油氣（2006）</t>
  </si>
  <si>
    <t>煉油氣(2006)</t>
  </si>
  <si>
    <t>航空汽油</t>
  </si>
  <si>
    <t>航空汽油(2006)</t>
  </si>
  <si>
    <t>柏油</t>
  </si>
  <si>
    <t>柏油(2006)</t>
  </si>
  <si>
    <t>原油</t>
  </si>
  <si>
    <t>原油(2006)</t>
  </si>
  <si>
    <t>柴油</t>
  </si>
  <si>
    <t>柴油(2006)</t>
  </si>
  <si>
    <t>航空燃油</t>
  </si>
  <si>
    <t>航空燃油(2006)</t>
  </si>
  <si>
    <t>液化石油氣</t>
  </si>
  <si>
    <t>液化石油氣(2006)</t>
  </si>
  <si>
    <t>潤滑油</t>
  </si>
  <si>
    <t>潤滑油(2006)</t>
  </si>
  <si>
    <t>車用汽油</t>
  </si>
  <si>
    <t>車用汽油(2006)</t>
  </si>
  <si>
    <t>石油腦</t>
  </si>
  <si>
    <t>石油腦(2006)</t>
  </si>
  <si>
    <t>天然氣凝結油</t>
  </si>
  <si>
    <t>天然氣凝結油(2006)</t>
  </si>
  <si>
    <t>奧里油</t>
  </si>
  <si>
    <t>奧里油(2006)</t>
  </si>
  <si>
    <t>煤油</t>
  </si>
  <si>
    <t>煤油(2006)</t>
  </si>
  <si>
    <t>其他油品</t>
  </si>
  <si>
    <t>其他油品(2006)</t>
  </si>
  <si>
    <t>石油焦</t>
  </si>
  <si>
    <t>石油焦(2006)</t>
  </si>
  <si>
    <t>蒸餘油（燃料油）</t>
  </si>
  <si>
    <t>蒸餘油 (燃料油)(2006)</t>
  </si>
  <si>
    <t>頁岩油</t>
  </si>
  <si>
    <t>頁岩油(2006)</t>
  </si>
  <si>
    <t>一般廢棄物</t>
  </si>
  <si>
    <t>一般廢棄物(2006)</t>
  </si>
  <si>
    <t>亞煙煤（其他）</t>
  </si>
  <si>
    <t>亞煙煤(其他)(2006)</t>
  </si>
  <si>
    <t>T,移動</t>
  </si>
  <si>
    <t>液化天然氣</t>
  </si>
  <si>
    <t>液化天然氣(LNG)(2006)</t>
  </si>
  <si>
    <t>adasdas</t>
  </si>
  <si>
    <t>HFC-32/R32</t>
  </si>
  <si>
    <t>F,逸散</t>
  </si>
  <si>
    <t>111年外購電力</t>
  </si>
  <si>
    <t>Purchased Electricity(Location Based)</t>
  </si>
  <si>
    <t>2</t>
  </si>
  <si>
    <t>產品A</t>
  </si>
  <si>
    <t>上游</t>
  </si>
  <si>
    <t>3</t>
  </si>
  <si>
    <t>產品B</t>
  </si>
  <si>
    <t>大客車（延人公里）</t>
  </si>
  <si>
    <t>大客車</t>
  </si>
  <si>
    <t>小客車（自用小客車-延人公里）</t>
  </si>
  <si>
    <t>小客車</t>
  </si>
  <si>
    <t>產品C</t>
  </si>
  <si>
    <t>下游</t>
  </si>
  <si>
    <t>test</t>
  </si>
  <si>
    <t>Compost</t>
  </si>
  <si>
    <t>4</t>
  </si>
  <si>
    <t>test4</t>
  </si>
  <si>
    <t>6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</si>
  <si>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</si>
  <si>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</si>
  <si>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</si>
  <si>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</si>
  <si>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</si>
  <si>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</si>
  <si>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</si>
  <si>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</si>
  <si>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</si>
  <si>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</si>
  <si>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</si>
  <si>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</si>
  <si>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</si>
  <si>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</si>
  <si>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</si>
  <si>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</si>
  <si>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</si>
  <si>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</si>
  <si>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</si>
  <si>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</si>
  <si>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</si>
  <si>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</si>
  <si>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</si>
  <si>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</si>
  <si>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</si>
  <si>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</si>
  <si>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</si>
  <si>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</si>
  <si>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</si>
  <si>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</si>
  <si>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</si>
  <si>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</si>
  <si>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</si>
  <si>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</si>
  <si>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</si>
  <si>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</si>
  <si>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</si>
  <si>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</si>
  <si>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</si>
  <si>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</si>
  <si>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</si>
  <si>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</si>
  <si>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</si>
  <si>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</si>
  <si>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</si>
  <si>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</si>
  <si>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</si>
  <si>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</si>
  <si>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</si>
  <si>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</si>
  <si>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</si>
  <si>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</si>
  <si>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</si>
  <si>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</si>
  <si>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</si>
  <si>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</si>
  <si>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</si>
  <si>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</si>
  <si>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</si>
  <si>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</si>
  <si>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</si>
  <si>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</si>
  <si>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</si>
  <si>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</si>
  <si>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</si>
  <si>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</si>
  <si>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</si>
  <si>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</si>
  <si>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</si>
  <si>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</si>
  <si>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</si>
  <si>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</si>
  <si>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</si>
  <si>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</si>
  <si>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</si>
  <si>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</si>
  <si>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</si>
  <si>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</si>
  <si>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</si>
  <si>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</si>
  <si>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</si>
  <si>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</si>
  <si>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</si>
  <si>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</si>
  <si>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</si>
  <si>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</si>
  <si>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</si>
  <si>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</si>
  <si>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</si>
  <si>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</si>
  <si>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</si>
  <si>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</si>
  <si>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</si>
  <si>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固定式設備之燃料燃燒，如鍋爐、加熱爐、緊急發電機等設備。固定式設備中燃燒任何類型的燃料（煤炭、天然氣、重油等）所產生的排放。電力、熱、蒸汽
或其他化石燃料衍生能源產生之溫室氣體排放。</t>
  </si>
  <si>
    <t>是</t>
  </si>
  <si>
    <t>1.2</t>
  </si>
  <si>
    <t>移動式燃燒源</t>
  </si>
  <si>
    <t>組織範圍內之交通(移動)運輸設備之燃料燃燒所產生的溫室氣體排放，如車輛(柴油、汽油)、堆高機(柴油)等，交通設備中燃燒燃料。不在組織範圍內的車輛所產生的排放應為“間接排放”，包括商務出差、員工通勤、客戶或訪客交通、上游租賃資產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</si>
  <si>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</si>
  <si>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</si>
  <si>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</si>
  <si>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</si>
  <si>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</si>
  <si>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（冰水主機、冷氣機、飲水機冰水冷媒、冰箱、車輛冷媒、冷凍冷藏設備、冷凍式乾燥機）等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</si>
  <si>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</si>
  <si>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</si>
  <si>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</si>
  <si>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</si>
  <si>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</si>
  <si>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</si>
  <si>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</si>
  <si>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</si>
  <si>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</si>
  <si>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</si>
  <si>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</si>
  <si>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</si>
  <si>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</si>
  <si>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</si>
  <si>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</si>
  <si>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</si>
  <si>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</si>
  <si>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客戶與訪客至組織辦公場所產生之運輸排放。客戶與訪客至組織辦公場所使用交通運具，包含大眾交通工具、汽車、機車等，交通過程所產生的溫室氣體排放。</t>
  </si>
  <si>
    <t>3.5</t>
  </si>
  <si>
    <t>商務旅行</t>
  </si>
  <si>
    <t>組織員工的公務差旅運輸排放。員工公務差旅使用交通運具(汽車、機車等)、搭乘大眾交通工具過程產生的溫室氣體排放。</t>
  </si>
  <si>
    <t>4.1</t>
  </si>
  <si>
    <t>組織購買原料開採、製造與加工過程所產生溫室氣體排放</t>
  </si>
  <si>
    <t>組織購買原料開採、製造與加工過程所產生溫室氣體排放。供應商之產品、燃料、能源或服務之碳足跡，或是供應商之類別一、類別二排放；或引用單位產品重量/距離/費用之平均排放。</t>
  </si>
  <si>
    <t>4.2</t>
  </si>
  <si>
    <t>資本財製造與加工過程所產生溫室氣體排放</t>
  </si>
  <si>
    <t>組織購買資本物品(資本財) 製造與加工過程所產生溫室氣體排放。如設備、機械、建築物、交通。供應商之產品、燃料、能源或服務之碳足跡，或是供應商之類別一、類別二排放；或引用單位產品重量/距離/費用之平均排放。</t>
  </si>
  <si>
    <t>4.3</t>
  </si>
  <si>
    <t>處置固體與液體廢棄物產生之排放，係依廢棄物與其處理之特性而定</t>
  </si>
  <si>
    <t>組織營運衍生的廢棄物處理排放。廢棄物處理商在處理廢棄物過程產生的類別一、類別二排放；另可再加上廢棄物運輸產生的排放；或引用單位廢棄物之平均排放。</t>
  </si>
  <si>
    <t>4.4</t>
  </si>
  <si>
    <t>資本財租賃使用之溫室氣體排放</t>
  </si>
  <si>
    <t>組織（承租者）租賃使用之溫室氣體排放。資產的排放（未列入類別一、類別二），由承租者報告。租賃資產於報告期間的類別一、類別二排放；另可再加上製造租賃資產的生命週期排放量。</t>
  </si>
  <si>
    <t>4.5</t>
  </si>
  <si>
    <t>輔導、清潔、維護、郵遞、 銀行業務等服務所產生的溫室氣體排放</t>
  </si>
  <si>
    <t>組織使用服務如：顧問諮詢、清潔、維護、郵件投遞、銀行等造成之排放。</t>
  </si>
  <si>
    <t>5.1</t>
  </si>
  <si>
    <t>產品使用階段的排放或移除</t>
  </si>
  <si>
    <t>使用組織售出產品產生的溫室氣體排放。</t>
  </si>
  <si>
    <t>5.2</t>
  </si>
  <si>
    <t>下游租賃資產的排放</t>
  </si>
  <si>
    <t>組織（出租者）出租資產的排放（未列入類別一、類別二），由出租者報告。</t>
  </si>
  <si>
    <t>5.3</t>
  </si>
  <si>
    <t>產品生命終期的排放（產品廢棄處理）</t>
  </si>
  <si>
    <t>組織售出產品的廢棄處理排放。廢棄物處理商在廢棄處理過程產生的類別一、類別二排放。</t>
  </si>
  <si>
    <t>5.4</t>
  </si>
  <si>
    <t>投資產生的排放</t>
  </si>
  <si>
    <t>報告期間投資（股權、債務、融資）產生的排放（未列入類別一、類別二）。</t>
  </si>
  <si>
    <t>6.1</t>
  </si>
  <si>
    <t>無法報告於任何其他類別的任何組織特定排放（或移除）</t>
  </si>
  <si>
    <t>其他類別（即類別一～五）中，無法報告的組織特定排放量（或移除量）。</t>
  </si>
  <si>
    <t>1.5</t>
  </si>
  <si>
    <t>土地利用、土地利用及變更和林業排放與移除(不計算)</t>
  </si>
  <si>
    <t>涵蓋由活生質體至土壤內有機物質之所有溫室氣體。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</si>
  <si>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</si>
  <si>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</si>
  <si>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</si>
  <si>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</si>
  <si>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</si>
  <si>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</si>
  <si>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</si>
  <si>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</si>
  <si>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</si>
  <si>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</si>
  <si>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</si>
  <si>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</si>
  <si>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</si>
  <si>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</si>
  <si>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</si>
  <si>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</si>
  <si>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100</t>
  </si>
  <si>
    <t>kg</t>
  </si>
  <si>
    <t>mᵌ</t>
  </si>
  <si>
    <t>Liter</t>
  </si>
  <si>
    <t>200</t>
  </si>
  <si>
    <t>700</t>
  </si>
  <si>
    <t>kWh</t>
  </si>
  <si>
    <t>總排放單位</t>
  </si>
  <si>
    <t>0</t>
  </si>
  <si>
    <t>passenger-km</t>
  </si>
  <si>
    <t>300</t>
  </si>
  <si>
    <t>111</t>
  </si>
  <si>
    <t>short tons</t>
  </si>
  <si>
    <t>per FTE Working Hour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</si>
  <si>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</si>
  <si>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</si>
  <si>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</si>
  <si>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</si>
  <si>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</si>
  <si>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</si>
  <si>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</si>
  <si>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</si>
  <si>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</si>
  <si>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</si>
  <si>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kgCO₂/kg</t>
  </si>
  <si>
    <t>台灣環境部</t>
  </si>
  <si>
    <t>kgCO₂/mᵌ</t>
  </si>
  <si>
    <t>kgCO₂/Liter</t>
  </si>
  <si>
    <t>kgCO₂/kWh</t>
  </si>
  <si>
    <t>總排放量</t>
  </si>
  <si>
    <t>kgCO₂/passenger-km</t>
  </si>
  <si>
    <t>Metric Tons CO₂/short tons</t>
  </si>
  <si>
    <t>(3)未進行儀器校正或未進行紀錄彙整者</t>
  </si>
  <si>
    <t>EPA(US)</t>
  </si>
  <si>
    <t>kgCO₂/per FTE Working Hour</t>
  </si>
  <si>
    <t>DEFRA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</si>
  <si>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</si>
  <si>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</si>
  <si>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</si>
  <si>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</si>
  <si>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</si>
  <si>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</si>
  <si>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</si>
  <si>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</si>
  <si>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tonne-km</t>
  </si>
  <si>
    <t>kgCO₂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</si>
  <si>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</si>
  <si>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</si>
  <si>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</si>
  <si>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</si>
  <si>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</si>
  <si>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</si>
  <si>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</si>
  <si>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</si>
  <si>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</si>
  <si>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</si>
  <si>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</si>
  <si>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</si>
  <si>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財務會計推估</t>
  </si>
  <si>
    <t>6國際排放係數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</si>
  <si>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</si>
  <si>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</si>
  <si>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</si>
  <si>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</si>
  <si>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</si>
  <si>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</si>
  <si>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</si>
  <si>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</si>
  <si>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</si>
  <si>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</si>
  <si>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</si>
  <si>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</si>
  <si>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</si>
  <si>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</si>
  <si>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</si>
  <si>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</si>
  <si>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七種溫室氣體年總排放當量</t>
  </si>
  <si>
    <t>生質排放當量</t>
  </si>
  <si>
    <t>氣體別占比
(％)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</si>
  <si>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</si>
  <si>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</si>
  <si>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</si>
  <si>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</si>
  <si>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</si>
  <si>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</si>
  <si>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</si>
  <si>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</si>
  <si>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</si>
  <si>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</si>
  <si>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</si>
  <si>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</si>
  <si>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</si>
  <si>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</si>
  <si>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</si>
  <si>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</si>
  <si>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</si>
  <si>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</si>
  <si>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</si>
  <si>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排放占比
(％)</t>
  </si>
  <si>
    <t>彙整表四、全廠溫室氣體數據等級評分結果</t>
  </si>
  <si>
    <t>等級</t>
  </si>
  <si>
    <t>第一級</t>
  </si>
  <si>
    <t>第二級</t>
  </si>
  <si>
    <t>第三級</t>
  </si>
  <si>
    <t>評分範圍</t>
  </si>
  <si>
    <t>X&lt;10分</t>
  </si>
  <si>
    <t>10分≦X&lt;19分</t>
  </si>
  <si>
    <t>19≦X≦27分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</si>
  <si>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</si>
  <si>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</si>
  <si>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</si>
  <si>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</si>
  <si>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</si>
  <si>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</si>
  <si>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</si>
  <si>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</si>
  <si>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</si>
  <si>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</si>
  <si>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</si>
  <si>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</si>
  <si>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</si>
  <si>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</si>
  <si>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</si>
  <si>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</si>
  <si>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</si>
  <si>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</si>
  <si>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</si>
  <si>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</si>
  <si>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</si>
  <si>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</si>
  <si>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</si>
  <si>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</si>
  <si>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</si>
  <si>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</si>
  <si>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</si>
  <si>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</si>
  <si>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</si>
  <si>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</si>
  <si>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</si>
  <si>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</si>
  <si>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</si>
  <si>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</si>
  <si>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</si>
  <si>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</si>
  <si>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</si>
  <si>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</si>
  <si>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</si>
  <si>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</si>
  <si>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</si>
  <si>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</si>
  <si>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</si>
  <si>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</si>
  <si>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</si>
  <si>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</si>
  <si>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</si>
  <si>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</si>
  <si>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</si>
  <si>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</si>
  <si>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</si>
  <si>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</si>
  <si>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</si>
  <si>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</si>
  <si>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</si>
  <si>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</si>
  <si>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</si>
  <si>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</si>
  <si>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</si>
  <si>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</si>
  <si>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</si>
  <si>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</si>
  <si>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</si>
  <si>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</si>
  <si>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</si>
  <si>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</si>
  <si>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</si>
  <si>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</si>
  <si>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</si>
  <si>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</si>
  <si>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</si>
  <si>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</si>
  <si>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</si>
  <si>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</si>
  <si>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</si>
  <si>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</si>
  <si>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</si>
  <si>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</si>
  <si>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</si>
  <si>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</si>
  <si>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</si>
  <si>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</si>
  <si>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</si>
  <si>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</si>
  <si>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</si>
  <si>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</si>
  <si>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</si>
  <si>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</si>
  <si>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</si>
  <si>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</si>
  <si>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</si>
  <si>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</si>
  <si>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</si>
  <si>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</si>
  <si>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</si>
  <si>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</si>
  <si>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</si>
  <si>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</si>
  <si>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</si>
  <si>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</si>
  <si>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</si>
  <si>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</si>
  <si>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</si>
  <si>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</si>
  <si>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</si>
  <si>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</si>
  <si>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</si>
  <si>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</si>
  <si>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</si>
  <si>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</si>
  <si>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</si>
  <si>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</si>
  <si>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</si>
  <si>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</si>
  <si>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</si>
  <si>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</si>
  <si>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</si>
  <si>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</si>
  <si>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</si>
  <si>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</si>
  <si>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</si>
  <si>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</si>
  <si>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</si>
  <si>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</si>
  <si>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</si>
  <si>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</si>
  <si>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</si>
  <si>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</si>
  <si>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</si>
  <si>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</si>
  <si>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</si>
  <si>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</si>
  <si>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</si>
  <si>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</si>
  <si>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</si>
  <si>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</si>
  <si>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</si>
  <si>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</si>
  <si>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</si>
  <si>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</si>
  <si>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</si>
  <si>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</si>
  <si>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</si>
  <si>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</si>
  <si>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</si>
  <si>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</si>
  <si>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</si>
  <si>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</si>
  <si>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</si>
  <si>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</si>
  <si>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</si>
  <si>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</si>
  <si>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</si>
  <si>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</si>
  <si>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</si>
  <si>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</si>
  <si>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</si>
  <si>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</si>
  <si>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</si>
  <si>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</si>
  <si>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</si>
  <si>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</si>
  <si>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</si>
  <si>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</si>
  <si>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</si>
  <si>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</si>
  <si>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</si>
  <si>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</si>
  <si>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</si>
  <si>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</si>
  <si>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</si>
  <si>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</si>
  <si>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</si>
  <si>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</si>
  <si>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</si>
  <si>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</si>
  <si>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</si>
  <si>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</si>
  <si>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</si>
  <si>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</si>
  <si>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</si>
  <si>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</si>
  <si>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</si>
  <si>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</si>
  <si>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</si>
  <si>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</si>
  <si>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</si>
  <si>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</si>
  <si>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</si>
  <si>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</si>
  <si>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</si>
  <si>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</si>
  <si>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</si>
  <si>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</si>
  <si>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</si>
  <si>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</si>
  <si>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</si>
  <si>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</si>
  <si>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</si>
  <si>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</si>
  <si>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</si>
  <si>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</si>
  <si>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</si>
  <si>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</si>
  <si>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</si>
  <si>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</si>
  <si>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</si>
  <si>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</si>
  <si>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</si>
  <si>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</si>
  <si>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</si>
  <si>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</si>
  <si>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</si>
  <si>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</si>
  <si>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</si>
  <si>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</si>
  <si>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</si>
  <si>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</si>
  <si>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</si>
  <si>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</si>
  <si>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</si>
  <si>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</si>
  <si>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</si>
  <si>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</si>
  <si>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</si>
  <si>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</si>
  <si>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</si>
  <si>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</si>
  <si>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</si>
  <si>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</si>
  <si>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</si>
  <si>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</si>
  <si>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</si>
  <si>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</si>
  <si>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</si>
  <si>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</si>
  <si>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</si>
  <si>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</si>
  <si>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</si>
  <si>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</si>
  <si>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</si>
  <si>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</si>
  <si>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</si>
  <si>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</si>
  <si>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</si>
  <si>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</si>
  <si>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</si>
  <si>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</si>
  <si>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</si>
  <si>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</si>
  <si>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</si>
  <si>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</si>
  <si>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</si>
  <si>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</si>
  <si>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</si>
  <si>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</si>
  <si>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</si>
  <si>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</si>
  <si>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</si>
  <si>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</si>
  <si>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</si>
  <si>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</si>
  <si>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</si>
  <si>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</si>
  <si>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</si>
  <si>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</si>
  <si>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</si>
  <si>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</si>
  <si>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</si>
  <si>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</si>
  <si>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</si>
  <si>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</si>
  <si>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</si>
  <si>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</si>
  <si>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</si>
  <si>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</si>
  <si>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</si>
  <si>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</si>
  <si>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</si>
  <si>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</si>
  <si>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</si>
  <si>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</si>
  <si>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</si>
  <si>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</si>
  <si>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</si>
  <si>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</si>
  <si>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</si>
  <si>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</si>
  <si>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</si>
  <si>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</si>
  <si>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</si>
  <si>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</si>
  <si>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</si>
  <si>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</si>
  <si>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</si>
  <si>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</si>
  <si>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</si>
  <si>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</si>
  <si>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</si>
  <si>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</si>
  <si>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</si>
  <si>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</si>
  <si>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</si>
  <si>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</si>
  <si>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</si>
  <si>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</si>
  <si>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</si>
  <si>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</si>
  <si>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</si>
  <si>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</si>
  <si>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</si>
  <si>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</si>
  <si>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</si>
  <si>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</si>
  <si>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</si>
  <si>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</si>
  <si>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</si>
  <si>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</si>
  <si>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</si>
  <si>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</si>
  <si>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</si>
  <si>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</si>
  <si>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</si>
  <si>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</si>
  <si>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</si>
  <si>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</si>
  <si>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</si>
  <si>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</si>
  <si>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</si>
  <si>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</si>
  <si>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</si>
  <si>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</si>
  <si>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</si>
  <si>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</si>
  <si>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</si>
  <si>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</si>
  <si>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</si>
  <si>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</si>
  <si>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</si>
  <si>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</si>
  <si>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</si>
  <si>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</si>
  <si>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</si>
  <si>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</si>
  <si>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</si>
  <si>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</si>
  <si>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</si>
  <si>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</si>
  <si>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</si>
  <si>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</si>
  <si>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</si>
  <si>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</si>
  <si>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</si>
  <si>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</si>
  <si>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</si>
  <si>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</si>
  <si>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</si>
  <si>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</si>
  <si>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</si>
  <si>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</si>
  <si>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</si>
  <si>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</si>
  <si>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</si>
  <si>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</si>
  <si>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</si>
  <si>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</si>
  <si>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</si>
  <si>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</si>
  <si>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</si>
  <si>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</si>
  <si>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</si>
  <si>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</si>
  <si>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</si>
  <si>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</si>
  <si>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</si>
  <si>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</si>
  <si>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</si>
  <si>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</si>
  <si>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</si>
  <si>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</si>
  <si>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</si>
  <si>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</si>
  <si>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</si>
  <si>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</si>
  <si>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</si>
  <si>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</si>
  <si>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</si>
  <si>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</si>
  <si>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</si>
  <si>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</si>
  <si>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</si>
  <si>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</si>
  <si>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</si>
  <si>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</si>
  <si>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</si>
  <si>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</si>
  <si>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</si>
  <si>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</si>
  <si>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</si>
  <si>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</si>
  <si>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</si>
  <si>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</si>
  <si>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</si>
  <si>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</si>
  <si>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</si>
  <si>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</si>
  <si>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</si>
  <si>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</si>
  <si>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</si>
  <si>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</si>
  <si>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</si>
  <si>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</si>
  <si>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</si>
  <si>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</si>
  <si>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</si>
  <si>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</si>
  <si>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</si>
  <si>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</si>
  <si>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</si>
  <si>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</si>
  <si>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</si>
  <si>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</si>
  <si>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</si>
  <si>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</si>
  <si>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</si>
  <si>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</si>
  <si>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</si>
  <si>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</si>
  <si>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</si>
  <si>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</si>
  <si>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</si>
  <si>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</si>
  <si>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</si>
  <si>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</si>
  <si>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</si>
  <si>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</si>
  <si>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</si>
  <si>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</si>
  <si>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</si>
  <si>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</si>
  <si>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</si>
  <si>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</si>
  <si>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</si>
  <si>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</si>
  <si>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</si>
  <si>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</si>
  <si>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</si>
  <si>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</si>
  <si>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</si>
  <si>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</si>
  <si>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</si>
  <si>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</si>
  <si>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</si>
  <si>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</si>
  <si>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</si>
  <si>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</si>
  <si>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</si>
  <si>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</si>
  <si>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</si>
  <si>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</si>
  <si>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</si>
  <si>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</si>
  <si>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</si>
  <si>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</si>
  <si>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</si>
  <si>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</si>
  <si>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</si>
  <si>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</si>
  <si>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</si>
  <si>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</si>
  <si>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</si>
  <si>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</si>
  <si>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</si>
  <si>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</si>
  <si>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</si>
  <si>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</si>
  <si>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</si>
  <si>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</si>
  <si>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</si>
  <si>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</si>
  <si>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</si>
  <si>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</si>
  <si>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</si>
  <si>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</si>
  <si>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</si>
  <si>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</si>
  <si>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</si>
  <si>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</si>
  <si>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</si>
  <si>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</si>
  <si>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</si>
  <si>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</si>
  <si>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</si>
  <si>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</si>
  <si>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</si>
  <si>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</si>
  <si>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</si>
  <si>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</si>
  <si>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</si>
  <si>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</si>
  <si>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</si>
  <si>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</si>
  <si>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</si>
  <si>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</si>
  <si>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</si>
  <si>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</si>
  <si>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</si>
  <si>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</si>
  <si>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</si>
  <si>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</si>
  <si>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</si>
  <si>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</si>
  <si>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</si>
  <si>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</si>
  <si>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</si>
  <si>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</si>
  <si>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</si>
  <si>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</si>
  <si>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</si>
  <si>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</si>
  <si>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</si>
  <si>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</si>
  <si>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</si>
  <si>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</si>
  <si>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</si>
  <si>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</si>
  <si>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</si>
  <si>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</si>
  <si>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</si>
  <si>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</si>
  <si>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</si>
  <si>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</si>
  <si>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</si>
  <si>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</si>
  <si>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</si>
  <si>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</si>
  <si>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</si>
  <si>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</si>
  <si>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</si>
  <si>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</si>
  <si>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</si>
  <si>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</si>
  <si>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</si>
  <si>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</si>
  <si>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</si>
  <si>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</si>
  <si>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</si>
  <si>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</si>
  <si>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</si>
  <si>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</si>
  <si>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</si>
  <si>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</si>
  <si>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</si>
  <si>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</si>
  <si>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</si>
  <si>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</si>
  <si>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</si>
  <si>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</si>
  <si>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</si>
  <si>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</si>
  <si>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</si>
  <si>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</si>
  <si>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</si>
  <si>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</si>
  <si>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</si>
  <si>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</si>
  <si>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</si>
  <si>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</si>
  <si>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</si>
  <si>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</si>
  <si>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</si>
  <si>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</si>
  <si>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</si>
  <si>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</si>
  <si>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</si>
  <si>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</si>
  <si>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</si>
  <si>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</si>
  <si>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</si>
  <si>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</si>
  <si>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</si>
  <si>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</si>
  <si>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</si>
  <si>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</si>
  <si>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</si>
  <si>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</si>
  <si>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</si>
  <si>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</si>
  <si>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</si>
  <si>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</si>
  <si>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</si>
  <si>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</si>
  <si>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</si>
  <si>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</si>
  <si>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</si>
  <si>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</si>
  <si>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</si>
  <si>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</si>
  <si>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</si>
  <si>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</si>
  <si>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</si>
  <si>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</si>
  <si>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</si>
  <si>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</si>
  <si>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</si>
  <si>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</si>
  <si>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</si>
  <si>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</si>
  <si>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</si>
  <si>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</si>
  <si>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</si>
  <si>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</si>
  <si>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</si>
  <si>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</si>
  <si>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</si>
  <si>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</si>
  <si>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</si>
  <si>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</si>
  <si>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</si>
  <si>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</si>
  <si>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</si>
  <si>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</si>
  <si>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</si>
  <si>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</si>
  <si>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</si>
  <si>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</si>
  <si>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</si>
  <si>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</si>
  <si>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</si>
  <si>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</si>
  <si>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</si>
  <si>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</si>
  <si>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</si>
  <si>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</si>
  <si>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</si>
  <si>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</si>
  <si>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</si>
  <si>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</si>
  <si>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</si>
  <si>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</si>
  <si>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</si>
  <si>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</si>
  <si>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</si>
  <si>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</si>
  <si>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</si>
  <si>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</si>
  <si>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</si>
  <si>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</si>
  <si>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</si>
  <si>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</si>
  <si>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</si>
  <si>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</si>
  <si>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</si>
  <si>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</si>
  <si>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</si>
  <si>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</si>
  <si>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</si>
  <si>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</si>
  <si>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</si>
  <si>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</si>
  <si>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</si>
  <si>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</si>
  <si>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</si>
  <si>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</si>
  <si>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</si>
  <si>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</si>
  <si>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</si>
  <si>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</si>
  <si>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</si>
  <si>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</si>
  <si>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</si>
  <si>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</si>
  <si>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</si>
  <si>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</si>
  <si>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</si>
  <si>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</si>
  <si>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</si>
  <si>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</si>
  <si>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</si>
  <si>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</si>
  <si>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</si>
  <si>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</si>
  <si>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</si>
  <si>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</si>
  <si>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</si>
  <si>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</si>
  <si>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</si>
  <si>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</si>
  <si>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</si>
  <si>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</si>
  <si>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</si>
  <si>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</si>
  <si>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</si>
  <si>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</si>
  <si>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</si>
  <si>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</si>
  <si>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</si>
  <si>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</si>
  <si>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</si>
  <si>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</si>
  <si>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</si>
  <si>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</si>
  <si>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</si>
  <si>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</si>
  <si>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</si>
  <si>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</si>
  <si>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</si>
  <si>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</si>
  <si>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</si>
  <si>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</si>
  <si>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</si>
  <si>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</si>
  <si>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</si>
  <si>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</si>
  <si>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</si>
  <si>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</si>
  <si>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</si>
  <si>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</si>
  <si>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</si>
  <si>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</si>
  <si>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</si>
  <si>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</si>
  <si>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</si>
  <si>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</si>
  <si>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</si>
  <si>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</si>
  <si>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</si>
  <si>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</si>
  <si>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</si>
  <si>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</si>
  <si>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</si>
  <si>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</si>
  <si>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</si>
  <si>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</si>
  <si>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</si>
  <si>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</si>
  <si>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</si>
  <si>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</si>
  <si>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</si>
  <si>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</si>
  <si>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</si>
  <si>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</si>
  <si>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</si>
  <si>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</si>
  <si>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</si>
  <si>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</si>
  <si>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</si>
  <si>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</si>
  <si>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</si>
  <si>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</si>
  <si>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</si>
  <si>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</si>
  <si>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</si>
  <si>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</si>
  <si>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</si>
  <si>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</si>
  <si>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</si>
  <si>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</si>
  <si>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</si>
  <si>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</si>
  <si>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</si>
  <si>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</si>
  <si>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</si>
  <si>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</si>
  <si>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</si>
  <si>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</si>
  <si>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</si>
  <si>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</si>
  <si>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</si>
  <si>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</si>
  <si>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</si>
  <si>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</si>
  <si>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</si>
  <si>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</si>
  <si>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</si>
  <si>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</si>
  <si>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</si>
  <si>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</si>
  <si>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</si>
  <si>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</si>
  <si>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</si>
  <si>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</si>
  <si>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</si>
  <si>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</si>
  <si>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</si>
  <si>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</si>
  <si>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</si>
  <si>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</si>
  <si>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</si>
  <si>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</si>
  <si>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</si>
  <si>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</si>
  <si>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</si>
  <si>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</si>
  <si>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</si>
  <si>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</si>
  <si>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</si>
  <si>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</si>
  <si>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</si>
  <si>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</si>
  <si>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</si>
  <si>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</si>
  <si>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</si>
  <si>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</si>
  <si>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</si>
  <si>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</si>
  <si>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</si>
  <si>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</si>
  <si>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</si>
  <si>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</si>
  <si>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</si>
  <si>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</si>
  <si>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</si>
  <si>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</si>
  <si>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</si>
  <si>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</si>
  <si>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</si>
  <si>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</si>
  <si>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</si>
  <si>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</si>
  <si>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</si>
  <si>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</si>
  <si>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</si>
  <si>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</si>
  <si>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</si>
  <si>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</si>
  <si>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</si>
  <si>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</si>
  <si>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</si>
  <si>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</si>
  <si>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</si>
  <si>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</si>
  <si>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</si>
  <si>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</si>
  <si>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</si>
  <si>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</si>
  <si>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</si>
  <si>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</si>
  <si>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</si>
  <si>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</si>
  <si>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</si>
  <si>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</si>
  <si>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</si>
  <si>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</si>
  <si>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</si>
  <si>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</si>
  <si>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</si>
  <si>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</si>
  <si>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</si>
  <si>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</si>
  <si>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</si>
  <si>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</si>
  <si>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</si>
  <si>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</si>
  <si>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</si>
  <si>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</si>
  <si>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</si>
  <si>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</si>
  <si>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</si>
  <si>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</si>
  <si>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</si>
  <si>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</si>
  <si>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</si>
  <si>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</si>
  <si>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</si>
  <si>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</si>
  <si>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</si>
  <si>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</si>
  <si>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</si>
  <si>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</si>
  <si>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</si>
  <si>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</si>
  <si>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</si>
  <si>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</si>
  <si>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</si>
  <si>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</si>
  <si>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</si>
  <si>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</si>
  <si>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</si>
  <si>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</si>
  <si>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</si>
  <si>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</si>
  <si>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</si>
  <si>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</si>
  <si>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</si>
  <si>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</si>
  <si>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</si>
  <si>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</si>
  <si>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</si>
  <si>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</si>
  <si>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</si>
  <si>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</si>
  <si>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</si>
  <si>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</si>
  <si>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</si>
  <si>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</si>
  <si>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</si>
  <si>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</si>
  <si>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</si>
  <si>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</si>
  <si>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</si>
  <si>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</si>
  <si>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</si>
  <si>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</si>
  <si>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</si>
  <si>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</si>
  <si>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</si>
  <si>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</si>
  <si>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</si>
  <si>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</si>
  <si>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</si>
  <si>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</si>
  <si>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</si>
  <si>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</si>
  <si>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</si>
  <si>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</si>
  <si>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</si>
  <si>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</si>
  <si>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</si>
  <si>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</si>
  <si>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</si>
  <si>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</si>
  <si>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</si>
  <si>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</si>
  <si>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</si>
  <si>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</si>
  <si>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</si>
  <si>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</si>
  <si>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</si>
  <si>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</si>
  <si>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</si>
  <si>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</si>
  <si>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</si>
  <si>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</si>
  <si>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</si>
  <si>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</si>
  <si>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</si>
  <si>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</si>
  <si>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</si>
  <si>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</si>
  <si>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</si>
  <si>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</si>
  <si>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</si>
  <si>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</si>
  <si>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</si>
  <si>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</si>
  <si>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</si>
  <si>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</si>
  <si>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</si>
  <si>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</si>
  <si>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</si>
  <si>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</si>
  <si>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</si>
  <si>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</si>
  <si>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</si>
  <si>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</si>
  <si>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</si>
  <si>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</si>
  <si>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</si>
  <si>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</si>
  <si>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</si>
  <si>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</si>
  <si>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</si>
  <si>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</si>
  <si>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</si>
  <si>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</si>
  <si>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</si>
  <si>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</si>
  <si>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</si>
  <si>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</si>
  <si>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</si>
  <si>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</si>
  <si>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</si>
  <si>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</si>
  <si>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</si>
  <si>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</si>
  <si>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</si>
  <si>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</si>
  <si>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</si>
  <si>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</si>
  <si>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</si>
  <si>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</si>
  <si>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</si>
  <si>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</si>
  <si>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</si>
  <si>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</si>
  <si>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</si>
  <si>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</si>
  <si>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</si>
  <si>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</si>
  <si>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</si>
  <si>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</si>
  <si>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</si>
  <si>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</si>
  <si>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</si>
  <si>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</si>
  <si>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</si>
  <si>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</si>
  <si>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</si>
  <si>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</si>
  <si>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</si>
  <si>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</si>
  <si>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</si>
  <si>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</si>
  <si>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</si>
  <si>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</si>
  <si>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</si>
  <si>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</si>
  <si>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</si>
  <si>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</si>
  <si>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</si>
  <si>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</si>
  <si>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</si>
  <si>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</si>
  <si>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</si>
  <si>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</si>
  <si>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</si>
  <si>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</si>
  <si>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</si>
  <si>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</si>
  <si>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</si>
  <si>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</si>
  <si>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</si>
  <si>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</si>
  <si>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</si>
  <si>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</si>
  <si>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</si>
  <si>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</si>
  <si>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</si>
  <si>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</si>
  <si>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</si>
  <si>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</si>
  <si>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</si>
  <si>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</si>
  <si>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</si>
  <si>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</si>
  <si>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</si>
  <si>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</si>
  <si>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</si>
  <si>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</si>
  <si>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</si>
  <si>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</si>
  <si>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</si>
  <si>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</si>
  <si>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</si>
  <si>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</si>
  <si>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</si>
  <si>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</si>
  <si>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</si>
  <si>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</si>
  <si>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</si>
  <si>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</si>
  <si>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</si>
  <si>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</si>
  <si>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</si>
  <si>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</si>
  <si>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</si>
  <si>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</si>
  <si>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</si>
  <si>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</si>
  <si>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</si>
  <si>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</si>
  <si>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</si>
  <si>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</si>
  <si>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</si>
  <si>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</si>
  <si>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</si>
  <si>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</si>
  <si>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</si>
  <si>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</si>
  <si>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</si>
  <si>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</si>
  <si>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</si>
  <si>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</si>
  <si>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</si>
  <si>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</si>
  <si>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</si>
  <si>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</si>
  <si>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</si>
  <si>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</si>
  <si>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</si>
  <si>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</si>
  <si>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</si>
  <si>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</si>
  <si>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</si>
  <si>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</si>
  <si>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</si>
  <si>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</si>
  <si>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</si>
  <si>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</si>
  <si>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</si>
  <si>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</si>
  <si>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</si>
  <si>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</si>
  <si>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</si>
  <si>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</si>
  <si>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</si>
  <si>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</si>
  <si>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</si>
  <si>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</si>
  <si>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</si>
  <si>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</si>
  <si>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</si>
  <si>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</si>
  <si>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</si>
  <si>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</si>
  <si>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</si>
  <si>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</si>
  <si>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</si>
  <si>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</si>
  <si>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</si>
  <si>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</si>
  <si>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</si>
  <si>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</si>
  <si>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</si>
  <si>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</si>
  <si>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</si>
  <si>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</si>
  <si>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</si>
  <si>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</si>
  <si>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</si>
  <si>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</si>
  <si>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</si>
  <si>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</si>
  <si>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</si>
  <si>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</si>
  <si>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</si>
  <si>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</si>
  <si>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</si>
  <si>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</si>
  <si>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</si>
  <si>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</si>
  <si>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</si>
  <si>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</si>
  <si>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</si>
  <si>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</si>
  <si>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</si>
  <si>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</si>
  <si>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</si>
  <si>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</si>
  <si>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</si>
  <si>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</si>
  <si>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</si>
  <si>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</si>
  <si>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</si>
  <si>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</si>
  <si>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</si>
  <si>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</si>
  <si>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</si>
  <si>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</si>
  <si>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</si>
  <si>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</si>
  <si>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</si>
  <si>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</si>
  <si>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</si>
  <si>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</si>
  <si>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</si>
  <si>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</si>
  <si>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</si>
  <si>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</si>
  <si>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</si>
  <si>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</si>
  <si>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</si>
  <si>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</si>
  <si>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</si>
  <si>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</si>
  <si>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</si>
  <si>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</si>
  <si>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</si>
  <si>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</si>
  <si>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</si>
  <si>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</si>
  <si>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</si>
  <si>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</si>
  <si>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</si>
  <si>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</si>
  <si>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</si>
  <si>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</si>
  <si>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</si>
  <si>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</si>
  <si>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</si>
  <si>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</si>
  <si>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</si>
  <si>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</si>
  <si>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</si>
  <si>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</si>
  <si>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</si>
  <si>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</si>
  <si>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</si>
  <si>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</si>
  <si>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</si>
  <si>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</si>
  <si>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</si>
  <si>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</si>
  <si>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</si>
  <si>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</si>
  <si>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</si>
  <si>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</si>
  <si>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GG1802</t>
  </si>
  <si>
    <t>N2O氧化亞氮</t>
  </si>
  <si>
    <t>310</t>
  </si>
  <si>
    <t>296</t>
  </si>
  <si>
    <t>298</t>
  </si>
  <si>
    <t>265</t>
  </si>
  <si>
    <t>273</t>
  </si>
  <si>
    <t>Chlorofluorocarbons, 氟氯碳化物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</si>
  <si>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</si>
  <si>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</si>
  <si>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</si>
  <si>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</si>
  <si>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</si>
  <si>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</si>
  <si>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</si>
  <si>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</si>
  <si>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</si>
  <si>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</si>
  <si>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</si>
  <si>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</si>
  <si>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</si>
  <si>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</si>
  <si>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</si>
  <si>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</si>
  <si>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</si>
  <si>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</si>
  <si>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</si>
  <si>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</si>
  <si>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</si>
  <si>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</si>
  <si>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</si>
  <si>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</si>
  <si>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</si>
  <si>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</si>
  <si>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</si>
  <si>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</si>
  <si>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</si>
  <si>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Hydrofluorocarbons, HFCs, 氫氟碳化物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</si>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</sst>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重大間接溫室氣體排放源之評估門檻：15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VLOOKUP(C9,附表一、行業代碼!B2:C558,2,)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384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385</v>
      </c>
      <c r="K4" s="9" t="s">
        <v>386</v>
      </c>
    </row>
    <row r="5" spans="1:12">
      <c r="A5" s="9" t="s">
        <v>352</v>
      </c>
      <c r="B5" s="9"/>
      <c r="C5" s="20">
        <f>SUMIF('3-定量盤查'!$J$3:$J$55,"=CO₂",'3-定量盤查'!$O$3:$O$55)-K5</f>
        <v>0</v>
      </c>
      <c r="D5" s="20">
        <f>SUMIF('3-定量盤查'!$J$3:$J$55,"=CH₄",'3-定量盤查'!$O$3:$O$55)+SUMIF('3-定量盤查'!$P$3:$P$55,"=CH₄",'3-定量盤查'!$U$3:$U$55)</f>
        <v>0</v>
      </c>
      <c r="E5" s="20">
        <f>SUMIF('3-定量盤查'!$J$3:$J$55,"=N₂O",'3-定量盤查'!$O$3:$O$55)+SUMIF('3-定量盤查'!$P$3:$P$55,"=N₂O",'3-定量盤查'!$U$3:$U$55)+SUMIF('3-定量盤查'!$V$3:$V$55,"=N₂O",'3-定量盤查'!$AA$3:$AA$55)</f>
        <v>0</v>
      </c>
      <c r="F5" s="20">
        <f>SUMIF('3-定量盤查'!$J$3:$J$55,"=HFCₛ",'3-定量盤查'!$O$3:$O$55)</f>
        <v>0</v>
      </c>
      <c r="G5" s="20">
        <f>SUMIF('3-定量盤查'!$J$3:$J$55,"=PFCₛ",'3-定量盤查'!$O$3:$O$55)</f>
        <v>0</v>
      </c>
      <c r="H5" s="20">
        <f>SUMIF('3-定量盤查'!$J$3:$J$55,"=SF₆",'3-定量盤查'!$O$3:$O$55)</f>
        <v>0</v>
      </c>
      <c r="I5" s="20">
        <f>SUMIF('3-定量盤查'!$J$3:$J$55,"=NF₃",'3-定量盤查'!$O$3:$O$55)</f>
        <v>0</v>
      </c>
      <c r="J5" s="20">
        <f>ROUND(SUM(C5:I5),3)</f>
        <v>0</v>
      </c>
      <c r="K5" s="20">
        <f>SUM('3-定量盤查'!AC3:AC55)</f>
        <v>0</v>
      </c>
    </row>
    <row r="6" spans="1:12">
      <c r="A6" s="9" t="s">
        <v>387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388</v>
      </c>
    </row>
    <row r="9" spans="1:12">
      <c r="A9" s="11" t="s">
        <v>389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390</v>
      </c>
    </row>
    <row r="11" spans="1:12">
      <c r="A11" s="9" t="s">
        <v>352</v>
      </c>
      <c r="B11" s="9"/>
      <c r="C11" s="20">
        <f>SUMIF('3-定量盤查'!$AE$9:$AE$61,"=1CO₂否",'3-定量盤查'!$O$3:$O$61)</f>
        <v>0</v>
      </c>
      <c r="D11" s="20">
        <f>SUMIF('3-定量盤查'!$AF$9:$AF$61,"=1CH₄",'3-定量盤查'!$O$3:$O$61)+SUMIF('3-定量盤查'!$AG$9:$AG$61,"=1CH₄",'3-定量盤查'!$U$3:$U$61)+SUMIF('3-定量盤查'!$AH$9:$AH$61,"=1CH₄",'3-定量盤查'!$AA$3:$AA$61)</f>
        <v>0</v>
      </c>
      <c r="E11" s="20">
        <f>SUMIF('3-定量盤查'!$AF$9:$AF$61,"=1N₂O",'3-定量盤查'!$O$3:$O$61)+SUMIF('3-定量盤查'!$AG$9:$AG$61,"=1N₂O",'3-定量盤查'!$U$3:$U$61)+SUMIF('3-定量盤查'!$AH$9:$AH$61,"=1N₂O",'3-定量盤查'!$AA$3:$AA$61)</f>
        <v>0</v>
      </c>
      <c r="F11" s="20">
        <f>SUMIF('3-定量盤查'!$AF$9:$AF$61,"=1HFCₛ",'3-定量盤查'!$O$3:$O$61)+SUMIF('3-定量盤查'!$AG$9:$AG$61,"=1HFCₛ",'3-定量盤查'!$U$3:$U$61)+SUMIF('3-定量盤查'!$AH$9:$AH$61,"=1HFCₛ",'3-定量盤查'!$AA$3:$AA$61)</f>
        <v>0</v>
      </c>
      <c r="G11" s="20">
        <f>SUMIF('3-定量盤查'!$AF$9:$AF$61,"=1PFCₛ",'3-定量盤查'!$O$3:$O$61)+SUMIF('3-定量盤查'!$AG$9:$AG$61,"=1PFCₛ",'3-定量盤查'!$U$3:$U$61)+SUMIF('3-定量盤查'!$AH$9:$AH$61,"=1PFCₛ",'3-定量盤查'!$AA$3:$AA$61)</f>
        <v>0</v>
      </c>
      <c r="H11" s="20">
        <f>SUMIF('3-定量盤查'!$AF$9:$AF$61,"=1SF₆",'3-定量盤查'!$O$3:$O$61)+SUMIF('3-定量盤查'!$AG$9:$AG$61,"=1SF₆",'3-定量盤查'!$U$3:$U$61)+SUMIF('3-定量盤查'!$AH$9:$AH$61,"=1SF₆",'3-定量盤查'!$AA$3:$AA$61)</f>
        <v>0</v>
      </c>
      <c r="I11" s="20">
        <f>SUMIF('3-定量盤查'!$AF$9:$AF$61,"=1NF₃",'3-定量盤查'!$O$3:$O$55)+SUMIF('3-定量盤查'!$AG$9:$AG$61,"=1NF₃",'3-定量盤查'!$U$3:$U$55)+SUMIF('3-定量盤查'!$AH$9:$AH$61,"=1NF₃",'3-定量盤查'!$AA$3:$AA$55)</f>
        <v>0</v>
      </c>
      <c r="J11" s="20">
        <f>SUM(C11:I11)</f>
        <v>0</v>
      </c>
    </row>
    <row r="12" spans="1:12">
      <c r="A12" s="9" t="s">
        <v>387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391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392</v>
      </c>
      <c r="D15" s="11"/>
      <c r="E15" s="11"/>
      <c r="F15" s="11"/>
      <c r="G15" s="11" t="s">
        <v>393</v>
      </c>
      <c r="H15" s="11" t="s">
        <v>394</v>
      </c>
      <c r="I15" s="11" t="s">
        <v>395</v>
      </c>
      <c r="J15" s="11" t="s">
        <v>396</v>
      </c>
      <c r="K15" s="11" t="s">
        <v>397</v>
      </c>
      <c r="L15" s="11" t="s">
        <v>355</v>
      </c>
    </row>
    <row r="16" spans="1:12">
      <c r="A16" s="11"/>
      <c r="B16" s="11"/>
      <c r="C16" s="11" t="s">
        <v>398</v>
      </c>
      <c r="D16" s="11" t="s">
        <v>399</v>
      </c>
      <c r="E16" s="11" t="s">
        <v>400</v>
      </c>
      <c r="F16" s="11" t="s">
        <v>401</v>
      </c>
      <c r="G16" s="11" t="s">
        <v>402</v>
      </c>
      <c r="H16" s="11" t="s">
        <v>403</v>
      </c>
      <c r="I16" s="11" t="s">
        <v>404</v>
      </c>
      <c r="J16" s="11" t="s">
        <v>405</v>
      </c>
      <c r="K16" s="11" t="s">
        <v>406</v>
      </c>
      <c r="L16" s="11"/>
    </row>
    <row r="17" spans="1:12">
      <c r="A17" s="9" t="s">
        <v>352</v>
      </c>
      <c r="B17" s="9"/>
      <c r="C17" s="20">
        <f>SUMIF('3-定量盤查'!$F$3:$F$55,"=1",'3-定量盤查'!$AB$3:$AB$28)</f>
        <v>0</v>
      </c>
      <c r="D17" s="20"/>
      <c r="E17" s="20"/>
      <c r="F17" s="20"/>
      <c r="G17" s="20">
        <f>SUMIF('3-定量盤查'!$F$3:$F$55,"=2",'3-定量盤查'!$AB$3:$AB$55)</f>
        <v>0</v>
      </c>
      <c r="H17" s="20">
        <f>SUMIF('3-定量盤查'!$F$3:$F$55,"=3",'3-定量盤查'!$AB$3:$AB$55)</f>
        <v>0</v>
      </c>
      <c r="I17" s="20">
        <f>SUMIF('3-定量盤查'!$F$3:$F$55,"=4",'3-定量盤查'!$AB$3:$AB$55)</f>
        <v>0</v>
      </c>
      <c r="J17" s="20">
        <f>SUMIF('3-定量盤查'!$F$3:$F$55,"=5",'3-定量盤查'!$AB$3:$AB$55)</f>
        <v>0</v>
      </c>
      <c r="K17" s="20">
        <f>SUMIF('3-定量盤查'!$F$3:$F$55,"=6",'3-定量盤查'!$AB$3:$AB$55)</f>
        <v>0</v>
      </c>
      <c r="L17" s="20">
        <f>J5</f>
        <v>0</v>
      </c>
    </row>
    <row r="18" spans="1:12">
      <c r="A18" s="9"/>
      <c r="B18" s="9"/>
      <c r="C18" s="20">
        <f>SUMIF('3-定量盤查'!$AI$9:$AI$61,"=1E,固定",'3-定量盤查'!$O$3:$O$55)+SUMIF('3-定量盤查'!$AJ$9:$AJ$61,"=1E,固定",'3-定量盤查'!$U$3:$U$55)+SUMIF('3-定量盤查'!$AK$9:$AK$61,"=1E,固定",'3-定量盤查'!$AA$3:$AA$55)-SUMIF('3-定量盤查'!$AL$9:$AL$61,"=1CO2E,固定是",'3-定量盤查'!$O$3:$O$55)</f>
        <v>0</v>
      </c>
      <c r="D18" s="20">
        <f>SUMIF('3-定量盤查'!$AI$9:$AI$61,"=1P,製程",'3-定量盤查'!$O$3:$O$55)+SUMIF('3-定量盤查'!$AJ$9:$AJ$61,"=1P,製程",'3-定量盤查'!$U$3:$U$55)+SUMIF('3-定量盤查'!$AK$9:$AK$61,"=1P,製程",'3-定量盤查'!$AA$3:$AA$55)-SUMIF('3-定量盤查'!$AI$9:$AI$61,"=1CO2P,製程是",'3-定量盤查'!$O$3:$O$55)</f>
        <v>0</v>
      </c>
      <c r="E18" s="20">
        <f>SUMIF('3-定量盤查'!$AI$9:$AI$61,"=1T,移動",'3-定量盤查'!$O$3:$O$55)+SUMIF('3-定量盤查'!$AJ$9:$AJ$61,"=1T,移動",'3-定量盤查'!$U$3:$U$55)+SUMIF('3-定量盤查'!$AK$9:$AK$61,"=1T,移動",'3-定量盤查'!$AA$3:$AA$55)-SUMIF('3-定量盤查'!$AI$9:$AI$61,"=1CO2T,移動是",'3-定量盤查'!$O$3:$O$55)</f>
        <v>0</v>
      </c>
      <c r="F18" s="20">
        <f>SUMIF('3-定量盤查'!$AI$9:$AI$61,"=1F,逸散",'3-定量盤查'!$O$3:$O$55)+SUMIF('3-定量盤查'!$AJ$9:$AJ$61,"=1F,逸散",'3-定量盤查'!$U$3:$U$55)+SUMIF('3-定量盤查'!$AK$9:$AK$61,"=1F,逸散",'3-定量盤查'!$AA$3:$AA$55)-SUMIF('3-定量盤查'!$AI$9:$AI$61,"=1CO2F,逸散是",'3-定量盤查'!$O$3:$O$55)</f>
        <v>0</v>
      </c>
      <c r="G18" s="20"/>
      <c r="H18" s="20"/>
      <c r="I18" s="20"/>
      <c r="J18" s="20"/>
      <c r="K18" s="20"/>
      <c r="L18" s="20"/>
    </row>
    <row r="19" spans="1:12">
      <c r="A19" s="9" t="s">
        <v>407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408</v>
      </c>
      <c r="C22" s="11"/>
      <c r="D22" s="11"/>
      <c r="E22" s="11"/>
      <c r="G22" s="11" t="s">
        <v>420</v>
      </c>
      <c r="H22" s="11"/>
      <c r="I22" s="11"/>
      <c r="J22" s="11"/>
      <c r="K22" s="11"/>
      <c r="L22" s="11"/>
    </row>
    <row r="23" spans="1:12">
      <c r="B23" s="11" t="s">
        <v>409</v>
      </c>
      <c r="C23" s="11" t="s">
        <v>410</v>
      </c>
      <c r="D23" s="11" t="s">
        <v>411</v>
      </c>
      <c r="E23" s="11" t="s">
        <v>412</v>
      </c>
      <c r="G23" s="9" t="s">
        <v>421</v>
      </c>
      <c r="H23" s="9" t="s">
        <v>422</v>
      </c>
      <c r="I23" s="9" t="s">
        <v>423</v>
      </c>
      <c r="J23" s="9"/>
      <c r="K23" s="9"/>
      <c r="L23" s="9"/>
    </row>
    <row r="24" spans="1:12">
      <c r="B24" s="11" t="s">
        <v>413</v>
      </c>
      <c r="C24" s="11" t="s">
        <v>414</v>
      </c>
      <c r="D24" s="11" t="s">
        <v>415</v>
      </c>
      <c r="E24" s="11" t="s">
        <v>416</v>
      </c>
      <c r="G24" s="20">
        <f>SUM('5-不確定性之評估'!AG5:AG57)+SUM('5-不確定性之評估'!AH5:AH57)+SUM('5-不確定性之評估'!AI5:AI57)</f>
        <v>0</v>
      </c>
      <c r="H24" s="20">
        <f>SUM('3-定量盤查'!AM9:AM61)</f>
        <v>0</v>
      </c>
      <c r="I24" s="9"/>
      <c r="J24" s="9"/>
      <c r="K24" s="9"/>
      <c r="L24" s="9"/>
    </row>
    <row r="25" spans="1:12">
      <c r="B25" s="9" t="s">
        <v>417</v>
      </c>
      <c r="C25" s="20">
        <f>COUNTIF('4-數據品質管理'!M4:M56,"=1")</f>
        <v>0</v>
      </c>
      <c r="D25" s="20">
        <f>COUNTIF('4-數據品質管理'!M4:M56,"=2")</f>
        <v>0</v>
      </c>
      <c r="E25" s="20">
        <f>COUNTIF('4-數據品質管理'!M4:M56,"=3")</f>
        <v>0</v>
      </c>
      <c r="G25" s="9" t="s">
        <v>424</v>
      </c>
      <c r="H25" s="9"/>
      <c r="I25" s="9" t="s">
        <v>425</v>
      </c>
      <c r="J25" s="9"/>
      <c r="K25" s="9" t="s">
        <v>426</v>
      </c>
      <c r="L25" s="9"/>
    </row>
    <row r="26" spans="1:12">
      <c r="B26" s="9" t="s">
        <v>418</v>
      </c>
      <c r="C26" s="20">
        <f>SUM('4-數據品質管理'!N4:N56)</f>
        <v>0</v>
      </c>
      <c r="D26" s="9" t="s">
        <v>419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(SUM('5-不確定性之評估'!AE5:AE57))^0.5/SUM('5-不確定性之評估'!AG5:AG57,'5-不確定性之評估'!AH5:AH57,'5-不確定性之評估'!AI5:AI57)</f>
        <v>0</v>
      </c>
      <c r="J26" s="20"/>
      <c r="K26" s="20">
        <f>(SUM('5-不確定性之評估'!AF5:AF57))^0.5/SUM('5-不確定性之評估'!AG5:AG57,'5-不確定性之評估'!AH5:AH57,'5-不確定性之評估'!AI5:AI57)</f>
        <v>0</v>
      </c>
      <c r="L26" s="20"/>
    </row>
  </sheetData>
  <mergeCells count="24">
    <mergeCell ref="A3:K3"/>
    <mergeCell ref="A4:B4"/>
    <mergeCell ref="A5:B5"/>
    <mergeCell ref="A6:B6"/>
    <mergeCell ref="A9:J9"/>
    <mergeCell ref="A10:B10"/>
    <mergeCell ref="A11:B11"/>
    <mergeCell ref="A12:B12"/>
    <mergeCell ref="A14:L14"/>
    <mergeCell ref="A15:B16"/>
    <mergeCell ref="C15:F15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345</v>
      </c>
      <c r="B1" s="22" t="s">
        <v>427</v>
      </c>
      <c r="C1" s="22" t="s">
        <v>428</v>
      </c>
      <c r="D1" s="22" t="s">
        <v>429</v>
      </c>
    </row>
    <row r="2" spans="1:4">
      <c r="A2" s="11">
        <v>1</v>
      </c>
      <c r="B2" s="11" t="s">
        <v>430</v>
      </c>
      <c r="C2" s="11" t="s">
        <v>431</v>
      </c>
      <c r="D2" s="11" t="s">
        <v>432</v>
      </c>
    </row>
    <row r="3" spans="1:4">
      <c r="A3" s="11">
        <v>2</v>
      </c>
      <c r="B3" s="11" t="s">
        <v>433</v>
      </c>
      <c r="C3" s="11" t="s">
        <v>434</v>
      </c>
      <c r="D3" s="11" t="s">
        <v>435</v>
      </c>
    </row>
    <row r="4" spans="1:4">
      <c r="A4" s="11">
        <v>3</v>
      </c>
      <c r="B4" s="11" t="s">
        <v>436</v>
      </c>
      <c r="C4" s="11" t="s">
        <v>437</v>
      </c>
      <c r="D4" s="11" t="s">
        <v>438</v>
      </c>
    </row>
    <row r="5" spans="1:4">
      <c r="A5" s="11">
        <v>4</v>
      </c>
      <c r="B5" s="11" t="s">
        <v>439</v>
      </c>
      <c r="C5" s="11" t="s">
        <v>440</v>
      </c>
      <c r="D5" s="11" t="s">
        <v>441</v>
      </c>
    </row>
    <row r="6" spans="1:4">
      <c r="A6" s="11">
        <v>5</v>
      </c>
      <c r="B6" s="11" t="s">
        <v>442</v>
      </c>
      <c r="C6" s="11" t="s">
        <v>443</v>
      </c>
      <c r="D6" s="11" t="s">
        <v>444</v>
      </c>
    </row>
    <row r="7" spans="1:4">
      <c r="A7" s="11">
        <v>6</v>
      </c>
      <c r="B7" s="11" t="s">
        <v>445</v>
      </c>
      <c r="C7" s="11" t="s">
        <v>446</v>
      </c>
      <c r="D7" s="11" t="s">
        <v>447</v>
      </c>
    </row>
    <row r="8" spans="1:4">
      <c r="A8" s="11">
        <v>7</v>
      </c>
      <c r="B8" s="11" t="s">
        <v>448</v>
      </c>
      <c r="C8" s="11" t="s">
        <v>449</v>
      </c>
      <c r="D8" s="11" t="s">
        <v>450</v>
      </c>
    </row>
    <row r="9" spans="1:4">
      <c r="A9" s="11">
        <v>8</v>
      </c>
      <c r="B9" s="11" t="s">
        <v>451</v>
      </c>
      <c r="C9" s="11" t="s">
        <v>452</v>
      </c>
      <c r="D9" s="11" t="s">
        <v>453</v>
      </c>
    </row>
    <row r="10" spans="1:4">
      <c r="A10" s="11">
        <v>9</v>
      </c>
      <c r="B10" s="11" t="s">
        <v>454</v>
      </c>
      <c r="C10" s="11" t="s">
        <v>455</v>
      </c>
      <c r="D10" s="11" t="s">
        <v>456</v>
      </c>
    </row>
    <row r="11" spans="1:4">
      <c r="A11" s="11">
        <v>10</v>
      </c>
      <c r="B11" s="11" t="s">
        <v>457</v>
      </c>
      <c r="C11" s="11" t="s">
        <v>458</v>
      </c>
      <c r="D11" s="11" t="s">
        <v>459</v>
      </c>
    </row>
    <row r="12" spans="1:4">
      <c r="A12" s="11">
        <v>11</v>
      </c>
      <c r="B12" s="11" t="s">
        <v>460</v>
      </c>
      <c r="C12" s="11" t="s">
        <v>461</v>
      </c>
      <c r="D12" s="11" t="s">
        <v>462</v>
      </c>
    </row>
    <row r="13" spans="1:4">
      <c r="A13" s="11">
        <v>12</v>
      </c>
      <c r="B13" s="11" t="s">
        <v>463</v>
      </c>
      <c r="C13" s="11" t="s">
        <v>464</v>
      </c>
      <c r="D13" s="11" t="s">
        <v>465</v>
      </c>
    </row>
    <row r="14" spans="1:4">
      <c r="A14" s="11">
        <v>13</v>
      </c>
      <c r="B14" s="11" t="s">
        <v>466</v>
      </c>
      <c r="C14" s="11" t="s">
        <v>467</v>
      </c>
      <c r="D14" s="11" t="s">
        <v>468</v>
      </c>
    </row>
    <row r="15" spans="1:4">
      <c r="A15" s="11">
        <v>14</v>
      </c>
      <c r="B15" s="11" t="s">
        <v>469</v>
      </c>
      <c r="C15" s="11" t="s">
        <v>470</v>
      </c>
      <c r="D15" s="11" t="s">
        <v>471</v>
      </c>
    </row>
    <row r="16" spans="1:4">
      <c r="A16" s="11">
        <v>15</v>
      </c>
      <c r="B16" s="11" t="s">
        <v>472</v>
      </c>
      <c r="C16" s="11" t="s">
        <v>473</v>
      </c>
      <c r="D16" s="11" t="s">
        <v>474</v>
      </c>
    </row>
    <row r="17" spans="1:4">
      <c r="A17" s="11">
        <v>16</v>
      </c>
      <c r="B17" s="11" t="s">
        <v>475</v>
      </c>
      <c r="C17" s="11" t="s">
        <v>476</v>
      </c>
      <c r="D17" s="11" t="s">
        <v>477</v>
      </c>
    </row>
    <row r="18" spans="1:4">
      <c r="A18" s="11">
        <v>17</v>
      </c>
      <c r="B18" s="11" t="s">
        <v>478</v>
      </c>
      <c r="C18" s="11" t="s">
        <v>479</v>
      </c>
      <c r="D18" s="11" t="s">
        <v>480</v>
      </c>
    </row>
    <row r="19" spans="1:4">
      <c r="A19" s="11">
        <v>18</v>
      </c>
      <c r="B19" s="11" t="s">
        <v>481</v>
      </c>
      <c r="C19" s="11" t="s">
        <v>482</v>
      </c>
      <c r="D19" s="11" t="s">
        <v>483</v>
      </c>
    </row>
    <row r="20" spans="1:4">
      <c r="A20" s="11">
        <v>19</v>
      </c>
      <c r="B20" s="11" t="s">
        <v>484</v>
      </c>
      <c r="C20" s="11" t="s">
        <v>485</v>
      </c>
      <c r="D20" s="11" t="s">
        <v>486</v>
      </c>
    </row>
    <row r="21" spans="1:4">
      <c r="A21" s="11">
        <v>20</v>
      </c>
      <c r="B21" s="11" t="s">
        <v>487</v>
      </c>
      <c r="C21" s="11" t="s">
        <v>488</v>
      </c>
      <c r="D21" s="11" t="s">
        <v>489</v>
      </c>
    </row>
    <row r="22" spans="1:4">
      <c r="A22" s="11">
        <v>21</v>
      </c>
      <c r="B22" s="11" t="s">
        <v>490</v>
      </c>
      <c r="C22" s="11" t="s">
        <v>491</v>
      </c>
      <c r="D22" s="11" t="s">
        <v>492</v>
      </c>
    </row>
    <row r="23" spans="1:4">
      <c r="A23" s="11">
        <v>22</v>
      </c>
      <c r="B23" s="11" t="s">
        <v>493</v>
      </c>
      <c r="C23" s="11" t="s">
        <v>494</v>
      </c>
      <c r="D23" s="11" t="s">
        <v>495</v>
      </c>
    </row>
    <row r="24" spans="1:4">
      <c r="A24" s="11">
        <v>23</v>
      </c>
      <c r="B24" s="11" t="s">
        <v>496</v>
      </c>
      <c r="C24" s="11" t="s">
        <v>497</v>
      </c>
      <c r="D24" s="11" t="s">
        <v>498</v>
      </c>
    </row>
    <row r="25" spans="1:4">
      <c r="A25" s="11">
        <v>24</v>
      </c>
      <c r="B25" s="11" t="s">
        <v>499</v>
      </c>
      <c r="C25" s="11" t="s">
        <v>500</v>
      </c>
      <c r="D25" s="11" t="s">
        <v>501</v>
      </c>
    </row>
    <row r="26" spans="1:4">
      <c r="A26" s="11">
        <v>25</v>
      </c>
      <c r="B26" s="11" t="s">
        <v>502</v>
      </c>
      <c r="C26" s="11" t="s">
        <v>503</v>
      </c>
      <c r="D26" s="11" t="s">
        <v>504</v>
      </c>
    </row>
    <row r="27" spans="1:4">
      <c r="A27" s="11">
        <v>26</v>
      </c>
      <c r="B27" s="11" t="s">
        <v>505</v>
      </c>
      <c r="C27" s="11" t="s">
        <v>506</v>
      </c>
      <c r="D27" s="11" t="s">
        <v>507</v>
      </c>
    </row>
    <row r="28" spans="1:4">
      <c r="A28" s="11">
        <v>27</v>
      </c>
      <c r="B28" s="11" t="s">
        <v>508</v>
      </c>
      <c r="C28" s="11" t="s">
        <v>509</v>
      </c>
      <c r="D28" s="11" t="s">
        <v>510</v>
      </c>
    </row>
    <row r="29" spans="1:4">
      <c r="A29" s="11">
        <v>28</v>
      </c>
      <c r="B29" s="11" t="s">
        <v>511</v>
      </c>
      <c r="C29" s="11" t="s">
        <v>512</v>
      </c>
      <c r="D29" s="11" t="s">
        <v>513</v>
      </c>
    </row>
    <row r="30" spans="1:4">
      <c r="A30" s="11">
        <v>29</v>
      </c>
      <c r="B30" s="11" t="s">
        <v>514</v>
      </c>
      <c r="C30" s="11" t="s">
        <v>515</v>
      </c>
      <c r="D30" s="11" t="s">
        <v>516</v>
      </c>
    </row>
    <row r="31" spans="1:4">
      <c r="A31" s="11">
        <v>30</v>
      </c>
      <c r="B31" s="11" t="s">
        <v>517</v>
      </c>
      <c r="C31" s="11" t="s">
        <v>518</v>
      </c>
      <c r="D31" s="11" t="s">
        <v>519</v>
      </c>
    </row>
    <row r="32" spans="1:4">
      <c r="A32" s="11">
        <v>31</v>
      </c>
      <c r="B32" s="11" t="s">
        <v>520</v>
      </c>
      <c r="C32" s="11" t="s">
        <v>521</v>
      </c>
      <c r="D32" s="11" t="s">
        <v>522</v>
      </c>
    </row>
    <row r="33" spans="1:4">
      <c r="A33" s="11">
        <v>32</v>
      </c>
      <c r="B33" s="11" t="s">
        <v>523</v>
      </c>
      <c r="C33" s="11" t="s">
        <v>524</v>
      </c>
      <c r="D33" s="11" t="s">
        <v>525</v>
      </c>
    </row>
    <row r="34" spans="1:4">
      <c r="A34" s="11">
        <v>33</v>
      </c>
      <c r="B34" s="11" t="s">
        <v>526</v>
      </c>
      <c r="C34" s="11" t="s">
        <v>527</v>
      </c>
      <c r="D34" s="11" t="s">
        <v>528</v>
      </c>
    </row>
    <row r="35" spans="1:4">
      <c r="A35" s="11">
        <v>34</v>
      </c>
      <c r="B35" s="11" t="s">
        <v>529</v>
      </c>
      <c r="C35" s="11" t="s">
        <v>530</v>
      </c>
      <c r="D35" s="11" t="s">
        <v>531</v>
      </c>
    </row>
    <row r="36" spans="1:4">
      <c r="A36" s="11">
        <v>35</v>
      </c>
      <c r="B36" s="11" t="s">
        <v>532</v>
      </c>
      <c r="C36" s="11" t="s">
        <v>533</v>
      </c>
      <c r="D36" s="11" t="s">
        <v>534</v>
      </c>
    </row>
    <row r="37" spans="1:4">
      <c r="A37" s="11">
        <v>36</v>
      </c>
      <c r="B37" s="11" t="s">
        <v>535</v>
      </c>
      <c r="C37" s="11" t="s">
        <v>536</v>
      </c>
      <c r="D37" s="11" t="s">
        <v>537</v>
      </c>
    </row>
    <row r="38" spans="1:4">
      <c r="A38" s="11">
        <v>37</v>
      </c>
      <c r="B38" s="11" t="s">
        <v>538</v>
      </c>
      <c r="C38" s="11" t="s">
        <v>539</v>
      </c>
      <c r="D38" s="11" t="s">
        <v>540</v>
      </c>
    </row>
    <row r="39" spans="1:4">
      <c r="A39" s="11">
        <v>38</v>
      </c>
      <c r="B39" s="11" t="s">
        <v>541</v>
      </c>
      <c r="C39" s="11" t="s">
        <v>542</v>
      </c>
      <c r="D39" s="11" t="s">
        <v>543</v>
      </c>
    </row>
    <row r="40" spans="1:4">
      <c r="A40" s="11">
        <v>39</v>
      </c>
      <c r="B40" s="11" t="s">
        <v>544</v>
      </c>
      <c r="C40" s="11" t="s">
        <v>545</v>
      </c>
      <c r="D40" s="11" t="s">
        <v>546</v>
      </c>
    </row>
    <row r="41" spans="1:4">
      <c r="A41" s="11">
        <v>40</v>
      </c>
      <c r="B41" s="11" t="s">
        <v>547</v>
      </c>
      <c r="C41" s="11" t="s">
        <v>548</v>
      </c>
      <c r="D41" s="11" t="s">
        <v>549</v>
      </c>
    </row>
    <row r="42" spans="1:4">
      <c r="A42" s="11">
        <v>41</v>
      </c>
      <c r="B42" s="11" t="s">
        <v>550</v>
      </c>
      <c r="C42" s="11" t="s">
        <v>551</v>
      </c>
      <c r="D42" s="11" t="s">
        <v>552</v>
      </c>
    </row>
    <row r="43" spans="1:4">
      <c r="A43" s="11">
        <v>42</v>
      </c>
      <c r="B43" s="11" t="s">
        <v>553</v>
      </c>
      <c r="C43" s="11" t="s">
        <v>554</v>
      </c>
      <c r="D43" s="11" t="s">
        <v>555</v>
      </c>
    </row>
    <row r="44" spans="1:4">
      <c r="A44" s="11">
        <v>43</v>
      </c>
      <c r="B44" s="11" t="s">
        <v>556</v>
      </c>
      <c r="C44" s="11" t="s">
        <v>557</v>
      </c>
      <c r="D44" s="11" t="s">
        <v>558</v>
      </c>
    </row>
    <row r="45" spans="1:4">
      <c r="A45" s="11">
        <v>44</v>
      </c>
      <c r="B45" s="11" t="s">
        <v>559</v>
      </c>
      <c r="C45" s="11" t="s">
        <v>560</v>
      </c>
      <c r="D45" s="11" t="s">
        <v>561</v>
      </c>
    </row>
    <row r="46" spans="1:4">
      <c r="A46" s="11">
        <v>45</v>
      </c>
      <c r="B46" s="11" t="s">
        <v>562</v>
      </c>
      <c r="C46" s="11" t="s">
        <v>563</v>
      </c>
      <c r="D46" s="11" t="s">
        <v>564</v>
      </c>
    </row>
    <row r="47" spans="1:4">
      <c r="A47" s="11">
        <v>46</v>
      </c>
      <c r="B47" s="11" t="s">
        <v>565</v>
      </c>
      <c r="C47" s="11" t="s">
        <v>566</v>
      </c>
      <c r="D47" s="11" t="s">
        <v>567</v>
      </c>
    </row>
    <row r="48" spans="1:4">
      <c r="A48" s="11">
        <v>47</v>
      </c>
      <c r="B48" s="11" t="s">
        <v>568</v>
      </c>
      <c r="C48" s="11" t="s">
        <v>569</v>
      </c>
      <c r="D48" s="11" t="s">
        <v>570</v>
      </c>
    </row>
    <row r="49" spans="1:4">
      <c r="A49" s="11">
        <v>48</v>
      </c>
      <c r="B49" s="11" t="s">
        <v>571</v>
      </c>
      <c r="C49" s="11" t="s">
        <v>572</v>
      </c>
      <c r="D49" s="11" t="s">
        <v>573</v>
      </c>
    </row>
    <row r="50" spans="1:4">
      <c r="A50" s="11">
        <v>49</v>
      </c>
      <c r="B50" s="11" t="s">
        <v>574</v>
      </c>
      <c r="C50" s="11" t="s">
        <v>575</v>
      </c>
      <c r="D50" s="11" t="s">
        <v>576</v>
      </c>
    </row>
    <row r="51" spans="1:4">
      <c r="A51" s="11">
        <v>50</v>
      </c>
      <c r="B51" s="11" t="s">
        <v>577</v>
      </c>
      <c r="C51" s="11" t="s">
        <v>578</v>
      </c>
      <c r="D51" s="11" t="s">
        <v>579</v>
      </c>
    </row>
    <row r="52" spans="1:4">
      <c r="A52" s="11">
        <v>51</v>
      </c>
      <c r="B52" s="11" t="s">
        <v>580</v>
      </c>
      <c r="C52" s="11" t="s">
        <v>581</v>
      </c>
      <c r="D52" s="11" t="s">
        <v>582</v>
      </c>
    </row>
    <row r="53" spans="1:4">
      <c r="A53" s="11">
        <v>52</v>
      </c>
      <c r="B53" s="11">
        <v>1000</v>
      </c>
      <c r="C53" s="11" t="s">
        <v>583</v>
      </c>
      <c r="D53" s="11" t="s">
        <v>584</v>
      </c>
    </row>
    <row r="54" spans="1:4">
      <c r="A54" s="11">
        <v>53</v>
      </c>
      <c r="B54" s="11">
        <v>1111</v>
      </c>
      <c r="C54" s="11" t="s">
        <v>585</v>
      </c>
      <c r="D54" s="11" t="s">
        <v>586</v>
      </c>
    </row>
    <row r="55" spans="1:4">
      <c r="A55" s="11">
        <v>54</v>
      </c>
      <c r="B55" s="11">
        <v>1112</v>
      </c>
      <c r="C55" s="11" t="s">
        <v>587</v>
      </c>
      <c r="D55" s="11" t="s">
        <v>588</v>
      </c>
    </row>
    <row r="56" spans="1:4">
      <c r="A56" s="11">
        <v>55</v>
      </c>
      <c r="B56" s="11">
        <v>1113</v>
      </c>
      <c r="C56" s="11" t="s">
        <v>589</v>
      </c>
      <c r="D56" s="11" t="s">
        <v>590</v>
      </c>
    </row>
    <row r="57" spans="1:4">
      <c r="A57" s="11">
        <v>56</v>
      </c>
      <c r="B57" s="11">
        <v>1114</v>
      </c>
      <c r="C57" s="11" t="s">
        <v>591</v>
      </c>
      <c r="D57" s="11" t="s">
        <v>592</v>
      </c>
    </row>
    <row r="58" spans="1:4">
      <c r="A58" s="11">
        <v>57</v>
      </c>
      <c r="B58" s="11">
        <v>1119</v>
      </c>
      <c r="C58" s="11" t="s">
        <v>593</v>
      </c>
      <c r="D58" s="11" t="s">
        <v>594</v>
      </c>
    </row>
    <row r="59" spans="1:4">
      <c r="A59" s="11">
        <v>58</v>
      </c>
      <c r="B59" s="11">
        <v>1121</v>
      </c>
      <c r="C59" s="11" t="s">
        <v>595</v>
      </c>
      <c r="D59" s="11" t="s">
        <v>596</v>
      </c>
    </row>
    <row r="60" spans="1:4">
      <c r="A60" s="11">
        <v>59</v>
      </c>
      <c r="B60" s="11">
        <v>1122</v>
      </c>
      <c r="C60" s="11" t="s">
        <v>597</v>
      </c>
      <c r="D60" s="11" t="s">
        <v>598</v>
      </c>
    </row>
    <row r="61" spans="1:4">
      <c r="A61" s="11">
        <v>60</v>
      </c>
      <c r="B61" s="11">
        <v>1123</v>
      </c>
      <c r="C61" s="11" t="s">
        <v>599</v>
      </c>
      <c r="D61" s="11" t="s">
        <v>600</v>
      </c>
    </row>
    <row r="62" spans="1:4">
      <c r="A62" s="11">
        <v>61</v>
      </c>
      <c r="B62" s="11">
        <v>1124</v>
      </c>
      <c r="C62" s="11" t="s">
        <v>601</v>
      </c>
      <c r="D62" s="11" t="s">
        <v>602</v>
      </c>
    </row>
    <row r="63" spans="1:4">
      <c r="A63" s="11">
        <v>62</v>
      </c>
      <c r="B63" s="11">
        <v>1125</v>
      </c>
      <c r="C63" s="11" t="s">
        <v>603</v>
      </c>
      <c r="D63" s="11" t="s">
        <v>604</v>
      </c>
    </row>
    <row r="64" spans="1:4">
      <c r="A64" s="11">
        <v>63</v>
      </c>
      <c r="B64" s="11">
        <v>1129</v>
      </c>
      <c r="C64" s="11" t="s">
        <v>605</v>
      </c>
      <c r="D64" s="11" t="s">
        <v>606</v>
      </c>
    </row>
    <row r="65" spans="1:4">
      <c r="A65" s="11">
        <v>64</v>
      </c>
      <c r="B65" s="11">
        <v>1130</v>
      </c>
      <c r="C65" s="11" t="s">
        <v>607</v>
      </c>
      <c r="D65" s="11" t="s">
        <v>608</v>
      </c>
    </row>
    <row r="66" spans="1:4">
      <c r="A66" s="11">
        <v>65</v>
      </c>
      <c r="B66" s="11">
        <v>1140</v>
      </c>
      <c r="C66" s="11" t="s">
        <v>609</v>
      </c>
      <c r="D66" s="11" t="s">
        <v>610</v>
      </c>
    </row>
    <row r="67" spans="1:4">
      <c r="A67" s="11">
        <v>66</v>
      </c>
      <c r="B67" s="11">
        <v>1151</v>
      </c>
      <c r="C67" s="11" t="s">
        <v>611</v>
      </c>
      <c r="D67" s="11" t="s">
        <v>612</v>
      </c>
    </row>
    <row r="68" spans="1:4">
      <c r="A68" s="11">
        <v>67</v>
      </c>
      <c r="B68" s="11">
        <v>1152</v>
      </c>
      <c r="C68" s="11" t="s">
        <v>613</v>
      </c>
      <c r="D68" s="11" t="s">
        <v>614</v>
      </c>
    </row>
    <row r="69" spans="1:4">
      <c r="A69" s="11">
        <v>68</v>
      </c>
      <c r="B69" s="11">
        <v>1159</v>
      </c>
      <c r="C69" s="11" t="s">
        <v>615</v>
      </c>
      <c r="D69" s="11" t="s">
        <v>616</v>
      </c>
    </row>
    <row r="70" spans="1:4">
      <c r="A70" s="11">
        <v>69</v>
      </c>
      <c r="B70" s="11">
        <v>1211</v>
      </c>
      <c r="C70" s="11" t="s">
        <v>617</v>
      </c>
      <c r="D70" s="11" t="s">
        <v>618</v>
      </c>
    </row>
    <row r="71" spans="1:4">
      <c r="A71" s="11">
        <v>70</v>
      </c>
      <c r="B71" s="11">
        <v>1212</v>
      </c>
      <c r="C71" s="11" t="s">
        <v>619</v>
      </c>
      <c r="D71" s="11" t="s">
        <v>620</v>
      </c>
    </row>
    <row r="72" spans="1:4">
      <c r="A72" s="11">
        <v>71</v>
      </c>
      <c r="B72" s="11">
        <v>1221</v>
      </c>
      <c r="C72" s="11" t="s">
        <v>621</v>
      </c>
      <c r="D72" s="11" t="s">
        <v>622</v>
      </c>
    </row>
    <row r="73" spans="1:4">
      <c r="A73" s="11">
        <v>72</v>
      </c>
      <c r="B73" s="11">
        <v>1222</v>
      </c>
      <c r="C73" s="11" t="s">
        <v>623</v>
      </c>
      <c r="D73" s="11" t="s">
        <v>624</v>
      </c>
    </row>
    <row r="74" spans="1:4">
      <c r="A74" s="11">
        <v>73</v>
      </c>
      <c r="B74" s="11">
        <v>1231</v>
      </c>
      <c r="C74" s="11" t="s">
        <v>625</v>
      </c>
      <c r="D74" s="11" t="s">
        <v>626</v>
      </c>
    </row>
    <row r="75" spans="1:4">
      <c r="A75" s="11">
        <v>74</v>
      </c>
      <c r="B75" s="11">
        <v>1232</v>
      </c>
      <c r="C75" s="11" t="s">
        <v>627</v>
      </c>
      <c r="D75" s="11" t="s">
        <v>628</v>
      </c>
    </row>
    <row r="76" spans="1:4">
      <c r="A76" s="11">
        <v>75</v>
      </c>
      <c r="B76" s="11">
        <v>1233</v>
      </c>
      <c r="C76" s="11" t="s">
        <v>629</v>
      </c>
      <c r="D76" s="11" t="s">
        <v>630</v>
      </c>
    </row>
    <row r="77" spans="1:4">
      <c r="A77" s="11">
        <v>76</v>
      </c>
      <c r="B77" s="11">
        <v>1239</v>
      </c>
      <c r="C77" s="11" t="s">
        <v>631</v>
      </c>
      <c r="D77" s="11" t="s">
        <v>632</v>
      </c>
    </row>
    <row r="78" spans="1:4">
      <c r="A78" s="11">
        <v>77</v>
      </c>
      <c r="B78" s="11">
        <v>1301</v>
      </c>
      <c r="C78" s="11" t="s">
        <v>633</v>
      </c>
      <c r="D78" s="11" t="s">
        <v>634</v>
      </c>
    </row>
    <row r="79" spans="1:4">
      <c r="A79" s="11">
        <v>78</v>
      </c>
      <c r="B79" s="11">
        <v>1302</v>
      </c>
      <c r="C79" s="11" t="s">
        <v>635</v>
      </c>
      <c r="D79" s="11" t="s">
        <v>636</v>
      </c>
    </row>
    <row r="80" spans="1:4">
      <c r="A80" s="11">
        <v>79</v>
      </c>
      <c r="B80" s="11">
        <v>1303</v>
      </c>
      <c r="C80" s="11" t="s">
        <v>637</v>
      </c>
      <c r="D80" s="11" t="s">
        <v>638</v>
      </c>
    </row>
    <row r="81" spans="1:4">
      <c r="A81" s="11">
        <v>80</v>
      </c>
      <c r="B81" s="11">
        <v>1309</v>
      </c>
      <c r="C81" s="11" t="s">
        <v>639</v>
      </c>
      <c r="D81" s="11" t="s">
        <v>640</v>
      </c>
    </row>
    <row r="82" spans="1:4">
      <c r="A82" s="11">
        <v>81</v>
      </c>
      <c r="B82" s="11">
        <v>1401</v>
      </c>
      <c r="C82" s="11" t="s">
        <v>641</v>
      </c>
      <c r="D82" s="11" t="s">
        <v>642</v>
      </c>
    </row>
    <row r="83" spans="1:4">
      <c r="A83" s="11">
        <v>82</v>
      </c>
      <c r="B83" s="11">
        <v>1402</v>
      </c>
      <c r="C83" s="11" t="s">
        <v>643</v>
      </c>
      <c r="D83" s="11" t="s">
        <v>644</v>
      </c>
    </row>
    <row r="84" spans="1:4">
      <c r="A84" s="11">
        <v>83</v>
      </c>
      <c r="B84" s="11">
        <v>1403</v>
      </c>
      <c r="C84" s="11" t="s">
        <v>645</v>
      </c>
      <c r="D84" s="11" t="s">
        <v>646</v>
      </c>
    </row>
    <row r="85" spans="1:4">
      <c r="A85" s="11">
        <v>84</v>
      </c>
      <c r="B85" s="11">
        <v>1404</v>
      </c>
      <c r="C85" s="11" t="s">
        <v>647</v>
      </c>
      <c r="D85" s="11" t="s">
        <v>648</v>
      </c>
    </row>
    <row r="86" spans="1:4">
      <c r="A86" s="11">
        <v>85</v>
      </c>
      <c r="B86" s="11">
        <v>1409</v>
      </c>
      <c r="C86" s="11" t="s">
        <v>649</v>
      </c>
      <c r="D86" s="11" t="s">
        <v>650</v>
      </c>
    </row>
    <row r="87" spans="1:4">
      <c r="A87" s="11">
        <v>86</v>
      </c>
      <c r="B87" s="11">
        <v>1511</v>
      </c>
      <c r="C87" s="11" t="s">
        <v>651</v>
      </c>
      <c r="D87" s="11" t="s">
        <v>652</v>
      </c>
    </row>
    <row r="88" spans="1:4">
      <c r="A88" s="11">
        <v>87</v>
      </c>
      <c r="B88" s="11">
        <v>1512</v>
      </c>
      <c r="C88" s="11" t="s">
        <v>653</v>
      </c>
      <c r="D88" s="11" t="s">
        <v>654</v>
      </c>
    </row>
    <row r="89" spans="1:4">
      <c r="A89" s="11">
        <v>88</v>
      </c>
      <c r="B89" s="11">
        <v>1513</v>
      </c>
      <c r="C89" s="11" t="s">
        <v>655</v>
      </c>
      <c r="D89" s="11" t="s">
        <v>656</v>
      </c>
    </row>
    <row r="90" spans="1:4">
      <c r="A90" s="11">
        <v>89</v>
      </c>
      <c r="B90" s="11">
        <v>1520</v>
      </c>
      <c r="C90" s="11" t="s">
        <v>657</v>
      </c>
      <c r="D90" s="11" t="s">
        <v>658</v>
      </c>
    </row>
    <row r="91" spans="1:4">
      <c r="A91" s="11">
        <v>90</v>
      </c>
      <c r="B91" s="11">
        <v>1591</v>
      </c>
      <c r="C91" s="11" t="s">
        <v>659</v>
      </c>
      <c r="D91" s="11" t="s">
        <v>660</v>
      </c>
    </row>
    <row r="92" spans="1:4">
      <c r="A92" s="11">
        <v>91</v>
      </c>
      <c r="B92" s="11">
        <v>1599</v>
      </c>
      <c r="C92" s="11" t="s">
        <v>661</v>
      </c>
      <c r="D92" s="11" t="s">
        <v>662</v>
      </c>
    </row>
    <row r="93" spans="1:4">
      <c r="A93" s="11">
        <v>92</v>
      </c>
      <c r="B93" s="11">
        <v>1611</v>
      </c>
      <c r="C93" s="11" t="s">
        <v>663</v>
      </c>
      <c r="D93" s="11" t="s">
        <v>664</v>
      </c>
    </row>
    <row r="94" spans="1:4">
      <c r="A94" s="11">
        <v>93</v>
      </c>
      <c r="B94" s="11">
        <v>1612</v>
      </c>
      <c r="C94" s="11" t="s">
        <v>665</v>
      </c>
      <c r="D94" s="11" t="s">
        <v>666</v>
      </c>
    </row>
    <row r="95" spans="1:4">
      <c r="A95" s="11">
        <v>94</v>
      </c>
      <c r="B95" s="11">
        <v>1620</v>
      </c>
      <c r="C95" s="11" t="s">
        <v>667</v>
      </c>
      <c r="D95" s="11" t="s">
        <v>668</v>
      </c>
    </row>
    <row r="96" spans="1:4">
      <c r="A96" s="11">
        <v>95</v>
      </c>
      <c r="B96" s="11">
        <v>1700</v>
      </c>
      <c r="C96" s="11" t="s">
        <v>669</v>
      </c>
      <c r="D96" s="11" t="s">
        <v>670</v>
      </c>
    </row>
    <row r="97" spans="1:4">
      <c r="A97" s="11">
        <v>96</v>
      </c>
      <c r="B97" s="11">
        <v>1810</v>
      </c>
      <c r="C97" s="11" t="s">
        <v>671</v>
      </c>
      <c r="D97" s="11" t="s">
        <v>672</v>
      </c>
    </row>
    <row r="98" spans="1:4">
      <c r="A98" s="11">
        <v>97</v>
      </c>
      <c r="B98" s="11">
        <v>1820</v>
      </c>
      <c r="C98" s="11" t="s">
        <v>673</v>
      </c>
      <c r="D98" s="11" t="s">
        <v>674</v>
      </c>
    </row>
    <row r="99" spans="1:4">
      <c r="A99" s="11">
        <v>98</v>
      </c>
      <c r="B99" s="11">
        <v>1830</v>
      </c>
      <c r="C99" s="11" t="s">
        <v>675</v>
      </c>
      <c r="D99" s="11" t="s">
        <v>676</v>
      </c>
    </row>
    <row r="100" spans="1:4">
      <c r="A100" s="11">
        <v>99</v>
      </c>
      <c r="B100" s="11">
        <v>1841</v>
      </c>
      <c r="C100" s="11" t="s">
        <v>677</v>
      </c>
      <c r="D100" s="11" t="s">
        <v>678</v>
      </c>
    </row>
    <row r="101" spans="1:4">
      <c r="A101" s="11">
        <v>100</v>
      </c>
      <c r="B101" s="11">
        <v>1842</v>
      </c>
      <c r="C101" s="11" t="s">
        <v>679</v>
      </c>
      <c r="D101" s="11" t="s">
        <v>680</v>
      </c>
    </row>
    <row r="102" spans="1:4">
      <c r="A102" s="11">
        <v>101</v>
      </c>
      <c r="B102" s="11">
        <v>1850</v>
      </c>
      <c r="C102" s="11" t="s">
        <v>681</v>
      </c>
      <c r="D102" s="11" t="s">
        <v>682</v>
      </c>
    </row>
    <row r="103" spans="1:4">
      <c r="A103" s="11">
        <v>102</v>
      </c>
      <c r="B103" s="11">
        <v>1910</v>
      </c>
      <c r="C103" s="11" t="s">
        <v>683</v>
      </c>
      <c r="D103" s="11" t="s">
        <v>684</v>
      </c>
    </row>
    <row r="104" spans="1:4">
      <c r="A104" s="11">
        <v>103</v>
      </c>
      <c r="B104" s="11">
        <v>1920</v>
      </c>
      <c r="C104" s="11" t="s">
        <v>685</v>
      </c>
      <c r="D104" s="11" t="s">
        <v>686</v>
      </c>
    </row>
    <row r="105" spans="1:4">
      <c r="A105" s="11">
        <v>104</v>
      </c>
      <c r="B105" s="11">
        <v>1930</v>
      </c>
      <c r="C105" s="11" t="s">
        <v>687</v>
      </c>
      <c r="D105" s="11" t="s">
        <v>688</v>
      </c>
    </row>
    <row r="106" spans="1:4">
      <c r="A106" s="11">
        <v>105</v>
      </c>
      <c r="B106" s="11">
        <v>1940</v>
      </c>
      <c r="C106" s="11" t="s">
        <v>689</v>
      </c>
      <c r="D106" s="11" t="s">
        <v>690</v>
      </c>
    </row>
    <row r="107" spans="1:4">
      <c r="A107" s="11">
        <v>106</v>
      </c>
      <c r="B107" s="11">
        <v>1990</v>
      </c>
      <c r="C107" s="11" t="s">
        <v>691</v>
      </c>
      <c r="D107" s="11" t="s">
        <v>692</v>
      </c>
    </row>
    <row r="108" spans="1:4">
      <c r="A108" s="11">
        <v>107</v>
      </c>
      <c r="B108" s="11">
        <v>2001</v>
      </c>
      <c r="C108" s="11" t="s">
        <v>693</v>
      </c>
      <c r="D108" s="11" t="s">
        <v>694</v>
      </c>
    </row>
    <row r="109" spans="1:4">
      <c r="A109" s="11">
        <v>108</v>
      </c>
      <c r="B109" s="11">
        <v>2002</v>
      </c>
      <c r="C109" s="11" t="s">
        <v>695</v>
      </c>
      <c r="D109" s="11" t="s">
        <v>696</v>
      </c>
    </row>
    <row r="110" spans="1:4">
      <c r="A110" s="11">
        <v>109</v>
      </c>
      <c r="B110" s="11">
        <v>2003</v>
      </c>
      <c r="C110" s="11" t="s">
        <v>697</v>
      </c>
      <c r="D110" s="11" t="s">
        <v>698</v>
      </c>
    </row>
    <row r="111" spans="1:4">
      <c r="A111" s="11">
        <v>110</v>
      </c>
      <c r="B111" s="11">
        <v>2004</v>
      </c>
      <c r="C111" s="11" t="s">
        <v>699</v>
      </c>
      <c r="D111" s="11" t="s">
        <v>700</v>
      </c>
    </row>
    <row r="112" spans="1:4">
      <c r="A112" s="11">
        <v>111</v>
      </c>
      <c r="B112" s="11">
        <v>2005</v>
      </c>
      <c r="C112" s="11" t="s">
        <v>701</v>
      </c>
      <c r="D112" s="11" t="s">
        <v>702</v>
      </c>
    </row>
    <row r="113" spans="1:4">
      <c r="A113" s="11">
        <v>112</v>
      </c>
      <c r="B113" s="11">
        <v>2101</v>
      </c>
      <c r="C113" s="11" t="s">
        <v>703</v>
      </c>
      <c r="D113" s="11" t="s">
        <v>704</v>
      </c>
    </row>
    <row r="114" spans="1:4">
      <c r="A114" s="11">
        <v>113</v>
      </c>
      <c r="B114" s="11">
        <v>2102</v>
      </c>
      <c r="C114" s="11" t="s">
        <v>705</v>
      </c>
      <c r="D114" s="11" t="s">
        <v>706</v>
      </c>
    </row>
    <row r="115" spans="1:4">
      <c r="A115" s="11">
        <v>114</v>
      </c>
      <c r="B115" s="11">
        <v>2109</v>
      </c>
      <c r="C115" s="11" t="s">
        <v>707</v>
      </c>
      <c r="D115" s="11" t="s">
        <v>708</v>
      </c>
    </row>
    <row r="116" spans="1:4">
      <c r="A116" s="11">
        <v>115</v>
      </c>
      <c r="B116" s="11">
        <v>2201</v>
      </c>
      <c r="C116" s="11" t="s">
        <v>709</v>
      </c>
      <c r="D116" s="11" t="s">
        <v>710</v>
      </c>
    </row>
    <row r="117" spans="1:4">
      <c r="A117" s="11">
        <v>116</v>
      </c>
      <c r="B117" s="11">
        <v>2202</v>
      </c>
      <c r="C117" s="11" t="s">
        <v>711</v>
      </c>
      <c r="D117" s="11" t="s">
        <v>712</v>
      </c>
    </row>
    <row r="118" spans="1:4">
      <c r="A118" s="11">
        <v>117</v>
      </c>
      <c r="B118" s="11">
        <v>2203</v>
      </c>
      <c r="C118" s="11" t="s">
        <v>713</v>
      </c>
      <c r="D118" s="11" t="s">
        <v>714</v>
      </c>
    </row>
    <row r="119" spans="1:4">
      <c r="A119" s="11">
        <v>118</v>
      </c>
      <c r="B119" s="11">
        <v>2204</v>
      </c>
      <c r="C119" s="11" t="s">
        <v>715</v>
      </c>
      <c r="D119" s="11" t="s">
        <v>716</v>
      </c>
    </row>
    <row r="120" spans="1:4">
      <c r="A120" s="11">
        <v>119</v>
      </c>
      <c r="B120" s="11">
        <v>2209</v>
      </c>
      <c r="C120" s="11" t="s">
        <v>717</v>
      </c>
      <c r="D120" s="11" t="s">
        <v>718</v>
      </c>
    </row>
    <row r="121" spans="1:4">
      <c r="A121" s="11">
        <v>120</v>
      </c>
      <c r="B121" s="11">
        <v>2311</v>
      </c>
      <c r="C121" s="11" t="s">
        <v>719</v>
      </c>
      <c r="D121" s="11" t="s">
        <v>720</v>
      </c>
    </row>
    <row r="122" spans="1:4">
      <c r="A122" s="11">
        <v>121</v>
      </c>
      <c r="B122" s="11">
        <v>2312</v>
      </c>
      <c r="C122" s="11" t="s">
        <v>721</v>
      </c>
      <c r="D122" s="11" t="s">
        <v>722</v>
      </c>
    </row>
    <row r="123" spans="1:4">
      <c r="A123" s="11">
        <v>122</v>
      </c>
      <c r="B123" s="11">
        <v>2313</v>
      </c>
      <c r="C123" s="11" t="s">
        <v>723</v>
      </c>
      <c r="D123" s="11" t="s">
        <v>724</v>
      </c>
    </row>
    <row r="124" spans="1:4">
      <c r="A124" s="11">
        <v>123</v>
      </c>
      <c r="B124" s="11">
        <v>2319</v>
      </c>
      <c r="C124" s="11" t="s">
        <v>725</v>
      </c>
      <c r="D124" s="11" t="s">
        <v>726</v>
      </c>
    </row>
    <row r="125" spans="1:4">
      <c r="A125" s="11">
        <v>124</v>
      </c>
      <c r="B125" s="11">
        <v>2321</v>
      </c>
      <c r="C125" s="11" t="s">
        <v>727</v>
      </c>
      <c r="D125" s="11" t="s">
        <v>728</v>
      </c>
    </row>
    <row r="126" spans="1:4">
      <c r="A126" s="11">
        <v>125</v>
      </c>
      <c r="B126" s="11">
        <v>2322</v>
      </c>
      <c r="C126" s="11" t="s">
        <v>729</v>
      </c>
      <c r="D126" s="11" t="s">
        <v>730</v>
      </c>
    </row>
    <row r="127" spans="1:4">
      <c r="A127" s="11">
        <v>126</v>
      </c>
      <c r="B127" s="11">
        <v>2323</v>
      </c>
      <c r="C127" s="11" t="s">
        <v>731</v>
      </c>
      <c r="D127" s="11" t="s">
        <v>732</v>
      </c>
    </row>
    <row r="128" spans="1:4">
      <c r="A128" s="11">
        <v>127</v>
      </c>
      <c r="B128" s="11">
        <v>2329</v>
      </c>
      <c r="C128" s="11" t="s">
        <v>733</v>
      </c>
      <c r="D128" s="11" t="s">
        <v>734</v>
      </c>
    </row>
    <row r="129" spans="1:4">
      <c r="A129" s="11">
        <v>128</v>
      </c>
      <c r="B129" s="11">
        <v>2331</v>
      </c>
      <c r="C129" s="11" t="s">
        <v>735</v>
      </c>
      <c r="D129" s="11" t="s">
        <v>736</v>
      </c>
    </row>
    <row r="130" spans="1:4">
      <c r="A130" s="11">
        <v>129</v>
      </c>
      <c r="B130" s="11">
        <v>2332</v>
      </c>
      <c r="C130" s="11" t="s">
        <v>737</v>
      </c>
      <c r="D130" s="11" t="s">
        <v>738</v>
      </c>
    </row>
    <row r="131" spans="1:4">
      <c r="A131" s="11">
        <v>130</v>
      </c>
      <c r="B131" s="11">
        <v>2333</v>
      </c>
      <c r="C131" s="11" t="s">
        <v>739</v>
      </c>
      <c r="D131" s="11" t="s">
        <v>740</v>
      </c>
    </row>
    <row r="132" spans="1:4">
      <c r="A132" s="11">
        <v>131</v>
      </c>
      <c r="B132" s="11">
        <v>2340</v>
      </c>
      <c r="C132" s="11" t="s">
        <v>741</v>
      </c>
      <c r="D132" s="11" t="s">
        <v>742</v>
      </c>
    </row>
    <row r="133" spans="1:4">
      <c r="A133" s="11">
        <v>132</v>
      </c>
      <c r="B133" s="11">
        <v>2391</v>
      </c>
      <c r="C133" s="11" t="s">
        <v>743</v>
      </c>
      <c r="D133" s="11" t="s">
        <v>744</v>
      </c>
    </row>
    <row r="134" spans="1:4">
      <c r="A134" s="11">
        <v>133</v>
      </c>
      <c r="B134" s="11">
        <v>2392</v>
      </c>
      <c r="C134" s="11" t="s">
        <v>745</v>
      </c>
      <c r="D134" s="11" t="s">
        <v>746</v>
      </c>
    </row>
    <row r="135" spans="1:4">
      <c r="A135" s="11">
        <v>134</v>
      </c>
      <c r="B135" s="11">
        <v>2393</v>
      </c>
      <c r="C135" s="11" t="s">
        <v>747</v>
      </c>
      <c r="D135" s="11" t="s">
        <v>748</v>
      </c>
    </row>
    <row r="136" spans="1:4">
      <c r="A136" s="11">
        <v>135</v>
      </c>
      <c r="B136" s="11">
        <v>2399</v>
      </c>
      <c r="C136" s="11" t="s">
        <v>749</v>
      </c>
      <c r="D136" s="11" t="s">
        <v>750</v>
      </c>
    </row>
    <row r="137" spans="1:4">
      <c r="A137" s="11">
        <v>136</v>
      </c>
      <c r="B137" s="11">
        <v>2411</v>
      </c>
      <c r="C137" s="11" t="s">
        <v>751</v>
      </c>
      <c r="D137" s="11" t="s">
        <v>752</v>
      </c>
    </row>
    <row r="138" spans="1:4">
      <c r="A138" s="11">
        <v>137</v>
      </c>
      <c r="B138" s="11">
        <v>2412</v>
      </c>
      <c r="C138" s="11" t="s">
        <v>753</v>
      </c>
      <c r="D138" s="11" t="s">
        <v>754</v>
      </c>
    </row>
    <row r="139" spans="1:4">
      <c r="A139" s="11">
        <v>138</v>
      </c>
      <c r="B139" s="11">
        <v>2413</v>
      </c>
      <c r="C139" s="11" t="s">
        <v>755</v>
      </c>
      <c r="D139" s="11" t="s">
        <v>756</v>
      </c>
    </row>
    <row r="140" spans="1:4">
      <c r="A140" s="11">
        <v>139</v>
      </c>
      <c r="B140" s="11">
        <v>2414</v>
      </c>
      <c r="C140" s="11" t="s">
        <v>757</v>
      </c>
      <c r="D140" s="11" t="s">
        <v>758</v>
      </c>
    </row>
    <row r="141" spans="1:4">
      <c r="A141" s="11">
        <v>140</v>
      </c>
      <c r="B141" s="11">
        <v>2421</v>
      </c>
      <c r="C141" s="11" t="s">
        <v>759</v>
      </c>
      <c r="D141" s="11" t="s">
        <v>760</v>
      </c>
    </row>
    <row r="142" spans="1:4">
      <c r="A142" s="11">
        <v>141</v>
      </c>
      <c r="B142" s="11">
        <v>2422</v>
      </c>
      <c r="C142" s="11" t="s">
        <v>761</v>
      </c>
      <c r="D142" s="11" t="s">
        <v>762</v>
      </c>
    </row>
    <row r="143" spans="1:4">
      <c r="A143" s="11">
        <v>142</v>
      </c>
      <c r="B143" s="11">
        <v>2423</v>
      </c>
      <c r="C143" s="11" t="s">
        <v>763</v>
      </c>
      <c r="D143" s="11" t="s">
        <v>764</v>
      </c>
    </row>
    <row r="144" spans="1:4">
      <c r="A144" s="11">
        <v>143</v>
      </c>
      <c r="B144" s="11">
        <v>2431</v>
      </c>
      <c r="C144" s="11" t="s">
        <v>765</v>
      </c>
      <c r="D144" s="11" t="s">
        <v>766</v>
      </c>
    </row>
    <row r="145" spans="1:4">
      <c r="A145" s="11">
        <v>144</v>
      </c>
      <c r="B145" s="11">
        <v>2432</v>
      </c>
      <c r="C145" s="11" t="s">
        <v>767</v>
      </c>
      <c r="D145" s="11" t="s">
        <v>768</v>
      </c>
    </row>
    <row r="146" spans="1:4">
      <c r="A146" s="11">
        <v>145</v>
      </c>
      <c r="B146" s="11">
        <v>2433</v>
      </c>
      <c r="C146" s="11" t="s">
        <v>769</v>
      </c>
      <c r="D146" s="11" t="s">
        <v>770</v>
      </c>
    </row>
    <row r="147" spans="1:4">
      <c r="A147" s="11">
        <v>146</v>
      </c>
      <c r="B147" s="11">
        <v>2491</v>
      </c>
      <c r="C147" s="11" t="s">
        <v>771</v>
      </c>
      <c r="D147" s="11" t="s">
        <v>772</v>
      </c>
    </row>
    <row r="148" spans="1:4">
      <c r="A148" s="11">
        <v>147</v>
      </c>
      <c r="B148" s="11">
        <v>2499</v>
      </c>
      <c r="C148" s="11" t="s">
        <v>773</v>
      </c>
      <c r="D148" s="11" t="s">
        <v>774</v>
      </c>
    </row>
    <row r="149" spans="1:4">
      <c r="A149" s="11">
        <v>148</v>
      </c>
      <c r="B149" s="11">
        <v>2511</v>
      </c>
      <c r="C149" s="11" t="s">
        <v>775</v>
      </c>
      <c r="D149" s="11" t="s">
        <v>776</v>
      </c>
    </row>
    <row r="150" spans="1:4">
      <c r="A150" s="11">
        <v>149</v>
      </c>
      <c r="B150" s="11">
        <v>2512</v>
      </c>
      <c r="C150" s="11" t="s">
        <v>777</v>
      </c>
      <c r="D150" s="11" t="s">
        <v>778</v>
      </c>
    </row>
    <row r="151" spans="1:4">
      <c r="A151" s="11">
        <v>150</v>
      </c>
      <c r="B151" s="11">
        <v>2521</v>
      </c>
      <c r="C151" s="11" t="s">
        <v>779</v>
      </c>
      <c r="D151" s="11" t="s">
        <v>780</v>
      </c>
    </row>
    <row r="152" spans="1:4">
      <c r="A152" s="11">
        <v>151</v>
      </c>
      <c r="B152" s="11">
        <v>2522</v>
      </c>
      <c r="C152" s="11" t="s">
        <v>781</v>
      </c>
      <c r="D152" s="11" t="s">
        <v>782</v>
      </c>
    </row>
    <row r="153" spans="1:4">
      <c r="A153" s="11">
        <v>152</v>
      </c>
      <c r="B153" s="11">
        <v>2531</v>
      </c>
      <c r="C153" s="11" t="s">
        <v>783</v>
      </c>
      <c r="D153" s="11" t="s">
        <v>784</v>
      </c>
    </row>
    <row r="154" spans="1:4">
      <c r="A154" s="11">
        <v>153</v>
      </c>
      <c r="B154" s="11">
        <v>2539</v>
      </c>
      <c r="C154" s="11" t="s">
        <v>785</v>
      </c>
      <c r="D154" s="11" t="s">
        <v>786</v>
      </c>
    </row>
    <row r="155" spans="1:4">
      <c r="A155" s="11">
        <v>154</v>
      </c>
      <c r="B155" s="11">
        <v>2541</v>
      </c>
      <c r="C155" s="11" t="s">
        <v>787</v>
      </c>
      <c r="D155" s="11" t="s">
        <v>788</v>
      </c>
    </row>
    <row r="156" spans="1:4">
      <c r="A156" s="11">
        <v>155</v>
      </c>
      <c r="B156" s="11">
        <v>2542</v>
      </c>
      <c r="C156" s="11" t="s">
        <v>789</v>
      </c>
      <c r="D156" s="11" t="s">
        <v>790</v>
      </c>
    </row>
    <row r="157" spans="1:4">
      <c r="A157" s="11">
        <v>156</v>
      </c>
      <c r="B157" s="11">
        <v>2543</v>
      </c>
      <c r="C157" s="11" t="s">
        <v>791</v>
      </c>
      <c r="D157" s="11" t="s">
        <v>792</v>
      </c>
    </row>
    <row r="158" spans="1:4">
      <c r="A158" s="11">
        <v>157</v>
      </c>
      <c r="B158" s="11">
        <v>2544</v>
      </c>
      <c r="C158" s="11" t="s">
        <v>793</v>
      </c>
      <c r="D158" s="11" t="s">
        <v>794</v>
      </c>
    </row>
    <row r="159" spans="1:4">
      <c r="A159" s="11">
        <v>158</v>
      </c>
      <c r="B159" s="11">
        <v>2549</v>
      </c>
      <c r="C159" s="11" t="s">
        <v>795</v>
      </c>
      <c r="D159" s="11" t="s">
        <v>796</v>
      </c>
    </row>
    <row r="160" spans="1:4">
      <c r="A160" s="11">
        <v>159</v>
      </c>
      <c r="B160" s="11">
        <v>2591</v>
      </c>
      <c r="C160" s="11" t="s">
        <v>797</v>
      </c>
      <c r="D160" s="11" t="s">
        <v>798</v>
      </c>
    </row>
    <row r="161" spans="1:4">
      <c r="A161" s="11">
        <v>160</v>
      </c>
      <c r="B161" s="11">
        <v>2592</v>
      </c>
      <c r="C161" s="11" t="s">
        <v>799</v>
      </c>
      <c r="D161" s="11" t="s">
        <v>800</v>
      </c>
    </row>
    <row r="162" spans="1:4">
      <c r="A162" s="11">
        <v>161</v>
      </c>
      <c r="B162" s="11">
        <v>2593</v>
      </c>
      <c r="C162" s="11" t="s">
        <v>801</v>
      </c>
      <c r="D162" s="11" t="s">
        <v>802</v>
      </c>
    </row>
    <row r="163" spans="1:4">
      <c r="A163" s="11">
        <v>162</v>
      </c>
      <c r="B163" s="11">
        <v>2599</v>
      </c>
      <c r="C163" s="11" t="s">
        <v>803</v>
      </c>
      <c r="D163" s="11" t="s">
        <v>804</v>
      </c>
    </row>
    <row r="164" spans="1:4">
      <c r="A164" s="11">
        <v>163</v>
      </c>
      <c r="B164" s="11">
        <v>2611</v>
      </c>
      <c r="C164" s="11" t="s">
        <v>805</v>
      </c>
      <c r="D164" s="11" t="s">
        <v>806</v>
      </c>
    </row>
    <row r="165" spans="1:4">
      <c r="A165" s="11">
        <v>164</v>
      </c>
      <c r="B165" s="11">
        <v>2612</v>
      </c>
      <c r="C165" s="11" t="s">
        <v>807</v>
      </c>
      <c r="D165" s="11" t="s">
        <v>808</v>
      </c>
    </row>
    <row r="166" spans="1:4">
      <c r="A166" s="11">
        <v>165</v>
      </c>
      <c r="B166" s="11">
        <v>2613</v>
      </c>
      <c r="C166" s="11" t="s">
        <v>809</v>
      </c>
      <c r="D166" s="11" t="s">
        <v>810</v>
      </c>
    </row>
    <row r="167" spans="1:4">
      <c r="A167" s="11">
        <v>166</v>
      </c>
      <c r="B167" s="11">
        <v>2620</v>
      </c>
      <c r="C167" s="11" t="s">
        <v>811</v>
      </c>
      <c r="D167" s="11" t="s">
        <v>812</v>
      </c>
    </row>
    <row r="168" spans="1:4">
      <c r="A168" s="11">
        <v>167</v>
      </c>
      <c r="B168" s="11">
        <v>2630</v>
      </c>
      <c r="C168" s="11" t="s">
        <v>813</v>
      </c>
      <c r="D168" s="11" t="s">
        <v>814</v>
      </c>
    </row>
    <row r="169" spans="1:4">
      <c r="A169" s="11">
        <v>168</v>
      </c>
      <c r="B169" s="11">
        <v>2641</v>
      </c>
      <c r="C169" s="11" t="s">
        <v>815</v>
      </c>
      <c r="D169" s="11" t="s">
        <v>816</v>
      </c>
    </row>
    <row r="170" spans="1:4">
      <c r="A170" s="11">
        <v>169</v>
      </c>
      <c r="B170" s="11">
        <v>2649</v>
      </c>
      <c r="C170" s="11" t="s">
        <v>817</v>
      </c>
      <c r="D170" s="11" t="s">
        <v>818</v>
      </c>
    </row>
    <row r="171" spans="1:4">
      <c r="A171" s="11">
        <v>170</v>
      </c>
      <c r="B171" s="11">
        <v>2691</v>
      </c>
      <c r="C171" s="11" t="s">
        <v>819</v>
      </c>
      <c r="D171" s="11" t="s">
        <v>820</v>
      </c>
    </row>
    <row r="172" spans="1:4">
      <c r="A172" s="11">
        <v>171</v>
      </c>
      <c r="B172" s="11">
        <v>2692</v>
      </c>
      <c r="C172" s="11" t="s">
        <v>821</v>
      </c>
      <c r="D172" s="11" t="s">
        <v>822</v>
      </c>
    </row>
    <row r="173" spans="1:4">
      <c r="A173" s="11">
        <v>172</v>
      </c>
      <c r="B173" s="11">
        <v>2699</v>
      </c>
      <c r="C173" s="11" t="s">
        <v>823</v>
      </c>
      <c r="D173" s="11" t="s">
        <v>824</v>
      </c>
    </row>
    <row r="174" spans="1:4">
      <c r="A174" s="11">
        <v>173</v>
      </c>
      <c r="B174" s="11">
        <v>2711</v>
      </c>
      <c r="C174" s="11" t="s">
        <v>825</v>
      </c>
      <c r="D174" s="11" t="s">
        <v>826</v>
      </c>
    </row>
    <row r="175" spans="1:4">
      <c r="A175" s="11">
        <v>174</v>
      </c>
      <c r="B175" s="11">
        <v>2712</v>
      </c>
      <c r="C175" s="11" t="s">
        <v>827</v>
      </c>
      <c r="D175" s="11" t="s">
        <v>828</v>
      </c>
    </row>
    <row r="176" spans="1:4">
      <c r="A176" s="11">
        <v>175</v>
      </c>
      <c r="B176" s="11">
        <v>2719</v>
      </c>
      <c r="C176" s="11" t="s">
        <v>829</v>
      </c>
      <c r="D176" s="11" t="s">
        <v>830</v>
      </c>
    </row>
    <row r="177" spans="1:4">
      <c r="A177" s="11">
        <v>176</v>
      </c>
      <c r="B177" s="11">
        <v>2721</v>
      </c>
      <c r="C177" s="11" t="s">
        <v>831</v>
      </c>
      <c r="D177" s="11" t="s">
        <v>832</v>
      </c>
    </row>
    <row r="178" spans="1:4">
      <c r="A178" s="11">
        <v>177</v>
      </c>
      <c r="B178" s="11">
        <v>2729</v>
      </c>
      <c r="C178" s="11" t="s">
        <v>833</v>
      </c>
      <c r="D178" s="11" t="s">
        <v>834</v>
      </c>
    </row>
    <row r="179" spans="1:4">
      <c r="A179" s="11">
        <v>178</v>
      </c>
      <c r="B179" s="11">
        <v>2730</v>
      </c>
      <c r="C179" s="11" t="s">
        <v>835</v>
      </c>
      <c r="D179" s="11" t="s">
        <v>836</v>
      </c>
    </row>
    <row r="180" spans="1:4">
      <c r="A180" s="11">
        <v>179</v>
      </c>
      <c r="B180" s="11">
        <v>2740</v>
      </c>
      <c r="C180" s="11" t="s">
        <v>837</v>
      </c>
      <c r="D180" s="11" t="s">
        <v>838</v>
      </c>
    </row>
    <row r="181" spans="1:4">
      <c r="A181" s="11">
        <v>180</v>
      </c>
      <c r="B181" s="11">
        <v>2751</v>
      </c>
      <c r="C181" s="11" t="s">
        <v>839</v>
      </c>
      <c r="D181" s="11" t="s">
        <v>840</v>
      </c>
    </row>
    <row r="182" spans="1:4">
      <c r="A182" s="11">
        <v>181</v>
      </c>
      <c r="B182" s="11">
        <v>2752</v>
      </c>
      <c r="C182" s="11" t="s">
        <v>841</v>
      </c>
      <c r="D182" s="11" t="s">
        <v>842</v>
      </c>
    </row>
    <row r="183" spans="1:4">
      <c r="A183" s="11">
        <v>182</v>
      </c>
      <c r="B183" s="11">
        <v>2760</v>
      </c>
      <c r="C183" s="11" t="s">
        <v>843</v>
      </c>
      <c r="D183" s="11" t="s">
        <v>844</v>
      </c>
    </row>
    <row r="184" spans="1:4">
      <c r="A184" s="11">
        <v>183</v>
      </c>
      <c r="B184" s="11">
        <v>2771</v>
      </c>
      <c r="C184" s="11" t="s">
        <v>845</v>
      </c>
      <c r="D184" s="11" t="s">
        <v>846</v>
      </c>
    </row>
    <row r="185" spans="1:4">
      <c r="A185" s="11">
        <v>184</v>
      </c>
      <c r="B185" s="11">
        <v>2779</v>
      </c>
      <c r="C185" s="11" t="s">
        <v>847</v>
      </c>
      <c r="D185" s="11" t="s">
        <v>848</v>
      </c>
    </row>
    <row r="186" spans="1:4">
      <c r="A186" s="11">
        <v>185</v>
      </c>
      <c r="B186" s="11">
        <v>2810</v>
      </c>
      <c r="C186" s="11" t="s">
        <v>849</v>
      </c>
      <c r="D186" s="11" t="s">
        <v>850</v>
      </c>
    </row>
    <row r="187" spans="1:4">
      <c r="A187" s="11">
        <v>186</v>
      </c>
      <c r="B187" s="11">
        <v>2820</v>
      </c>
      <c r="C187" s="11" t="s">
        <v>851</v>
      </c>
      <c r="D187" s="11" t="s">
        <v>852</v>
      </c>
    </row>
    <row r="188" spans="1:4">
      <c r="A188" s="11">
        <v>187</v>
      </c>
      <c r="B188" s="11">
        <v>2831</v>
      </c>
      <c r="C188" s="11" t="s">
        <v>853</v>
      </c>
      <c r="D188" s="11" t="s">
        <v>854</v>
      </c>
    </row>
    <row r="189" spans="1:4">
      <c r="A189" s="11">
        <v>188</v>
      </c>
      <c r="B189" s="11">
        <v>2832</v>
      </c>
      <c r="C189" s="11" t="s">
        <v>855</v>
      </c>
      <c r="D189" s="11" t="s">
        <v>856</v>
      </c>
    </row>
    <row r="190" spans="1:4">
      <c r="A190" s="11">
        <v>189</v>
      </c>
      <c r="B190" s="11">
        <v>2841</v>
      </c>
      <c r="C190" s="11" t="s">
        <v>857</v>
      </c>
      <c r="D190" s="11" t="s">
        <v>858</v>
      </c>
    </row>
    <row r="191" spans="1:4">
      <c r="A191" s="11">
        <v>190</v>
      </c>
      <c r="B191" s="11">
        <v>2842</v>
      </c>
      <c r="C191" s="11" t="s">
        <v>859</v>
      </c>
      <c r="D191" s="11" t="s">
        <v>860</v>
      </c>
    </row>
    <row r="192" spans="1:4">
      <c r="A192" s="11">
        <v>191</v>
      </c>
      <c r="B192" s="11">
        <v>2851</v>
      </c>
      <c r="C192" s="11" t="s">
        <v>861</v>
      </c>
      <c r="D192" s="11" t="s">
        <v>862</v>
      </c>
    </row>
    <row r="193" spans="1:4">
      <c r="A193" s="11">
        <v>192</v>
      </c>
      <c r="B193" s="11">
        <v>2852</v>
      </c>
      <c r="C193" s="11" t="s">
        <v>863</v>
      </c>
      <c r="D193" s="11" t="s">
        <v>864</v>
      </c>
    </row>
    <row r="194" spans="1:4">
      <c r="A194" s="11">
        <v>193</v>
      </c>
      <c r="B194" s="11">
        <v>2853</v>
      </c>
      <c r="C194" s="11" t="s">
        <v>865</v>
      </c>
      <c r="D194" s="11" t="s">
        <v>866</v>
      </c>
    </row>
    <row r="195" spans="1:4">
      <c r="A195" s="11">
        <v>194</v>
      </c>
      <c r="B195" s="11">
        <v>2854</v>
      </c>
      <c r="C195" s="11" t="s">
        <v>867</v>
      </c>
      <c r="D195" s="11" t="s">
        <v>868</v>
      </c>
    </row>
    <row r="196" spans="1:4">
      <c r="A196" s="11">
        <v>195</v>
      </c>
      <c r="B196" s="11">
        <v>2859</v>
      </c>
      <c r="C196" s="11" t="s">
        <v>869</v>
      </c>
      <c r="D196" s="11" t="s">
        <v>870</v>
      </c>
    </row>
    <row r="197" spans="1:4">
      <c r="A197" s="11">
        <v>196</v>
      </c>
      <c r="B197" s="11">
        <v>2890</v>
      </c>
      <c r="C197" s="11" t="s">
        <v>871</v>
      </c>
      <c r="D197" s="11" t="s">
        <v>872</v>
      </c>
    </row>
    <row r="198" spans="1:4">
      <c r="A198" s="11">
        <v>197</v>
      </c>
      <c r="B198" s="11">
        <v>2911</v>
      </c>
      <c r="C198" s="11" t="s">
        <v>873</v>
      </c>
      <c r="D198" s="11" t="s">
        <v>874</v>
      </c>
    </row>
    <row r="199" spans="1:4">
      <c r="A199" s="11">
        <v>198</v>
      </c>
      <c r="B199" s="11">
        <v>2912</v>
      </c>
      <c r="C199" s="11" t="s">
        <v>875</v>
      </c>
      <c r="D199" s="11" t="s">
        <v>876</v>
      </c>
    </row>
    <row r="200" spans="1:4">
      <c r="A200" s="11">
        <v>199</v>
      </c>
      <c r="B200" s="11">
        <v>2919</v>
      </c>
      <c r="C200" s="11" t="s">
        <v>877</v>
      </c>
      <c r="D200" s="11" t="s">
        <v>878</v>
      </c>
    </row>
    <row r="201" spans="1:4">
      <c r="A201" s="11">
        <v>200</v>
      </c>
      <c r="B201" s="11">
        <v>2921</v>
      </c>
      <c r="C201" s="11" t="s">
        <v>879</v>
      </c>
      <c r="D201" s="11" t="s">
        <v>880</v>
      </c>
    </row>
    <row r="202" spans="1:4">
      <c r="A202" s="11">
        <v>201</v>
      </c>
      <c r="B202" s="11">
        <v>2922</v>
      </c>
      <c r="C202" s="11" t="s">
        <v>881</v>
      </c>
      <c r="D202" s="11" t="s">
        <v>882</v>
      </c>
    </row>
    <row r="203" spans="1:4">
      <c r="A203" s="11">
        <v>202</v>
      </c>
      <c r="B203" s="11">
        <v>2923</v>
      </c>
      <c r="C203" s="11" t="s">
        <v>883</v>
      </c>
      <c r="D203" s="11" t="s">
        <v>884</v>
      </c>
    </row>
    <row r="204" spans="1:4">
      <c r="A204" s="11">
        <v>203</v>
      </c>
      <c r="B204" s="11">
        <v>2924</v>
      </c>
      <c r="C204" s="11" t="s">
        <v>885</v>
      </c>
      <c r="D204" s="11" t="s">
        <v>886</v>
      </c>
    </row>
    <row r="205" spans="1:4">
      <c r="A205" s="11">
        <v>204</v>
      </c>
      <c r="B205" s="11">
        <v>2925</v>
      </c>
      <c r="C205" s="11" t="s">
        <v>887</v>
      </c>
      <c r="D205" s="11" t="s">
        <v>888</v>
      </c>
    </row>
    <row r="206" spans="1:4">
      <c r="A206" s="11">
        <v>205</v>
      </c>
      <c r="B206" s="11">
        <v>2926</v>
      </c>
      <c r="C206" s="11" t="s">
        <v>889</v>
      </c>
      <c r="D206" s="11" t="s">
        <v>890</v>
      </c>
    </row>
    <row r="207" spans="1:4">
      <c r="A207" s="11">
        <v>206</v>
      </c>
      <c r="B207" s="11">
        <v>2927</v>
      </c>
      <c r="C207" s="11" t="s">
        <v>891</v>
      </c>
      <c r="D207" s="11" t="s">
        <v>892</v>
      </c>
    </row>
    <row r="208" spans="1:4">
      <c r="A208" s="11">
        <v>207</v>
      </c>
      <c r="B208" s="11">
        <v>2928</v>
      </c>
      <c r="C208" s="11" t="s">
        <v>893</v>
      </c>
      <c r="D208" s="11" t="s">
        <v>894</v>
      </c>
    </row>
    <row r="209" spans="1:4">
      <c r="A209" s="11">
        <v>208</v>
      </c>
      <c r="B209" s="11">
        <v>2929</v>
      </c>
      <c r="C209" s="11" t="s">
        <v>895</v>
      </c>
      <c r="D209" s="11" t="s">
        <v>896</v>
      </c>
    </row>
    <row r="210" spans="1:4">
      <c r="A210" s="11">
        <v>209</v>
      </c>
      <c r="B210" s="11">
        <v>2931</v>
      </c>
      <c r="C210" s="11" t="s">
        <v>897</v>
      </c>
      <c r="D210" s="11" t="s">
        <v>898</v>
      </c>
    </row>
    <row r="211" spans="1:4">
      <c r="A211" s="11">
        <v>210</v>
      </c>
      <c r="B211" s="11">
        <v>2932</v>
      </c>
      <c r="C211" s="11" t="s">
        <v>899</v>
      </c>
      <c r="D211" s="11" t="s">
        <v>900</v>
      </c>
    </row>
    <row r="212" spans="1:4">
      <c r="A212" s="11">
        <v>211</v>
      </c>
      <c r="B212" s="11">
        <v>2933</v>
      </c>
      <c r="C212" s="11" t="s">
        <v>901</v>
      </c>
      <c r="D212" s="11" t="s">
        <v>902</v>
      </c>
    </row>
    <row r="213" spans="1:4">
      <c r="A213" s="11">
        <v>212</v>
      </c>
      <c r="B213" s="11">
        <v>2934</v>
      </c>
      <c r="C213" s="11" t="s">
        <v>903</v>
      </c>
      <c r="D213" s="11" t="s">
        <v>904</v>
      </c>
    </row>
    <row r="214" spans="1:4">
      <c r="A214" s="11">
        <v>213</v>
      </c>
      <c r="B214" s="11">
        <v>2935</v>
      </c>
      <c r="C214" s="11" t="s">
        <v>905</v>
      </c>
      <c r="D214" s="11" t="s">
        <v>906</v>
      </c>
    </row>
    <row r="215" spans="1:4">
      <c r="A215" s="11">
        <v>214</v>
      </c>
      <c r="B215" s="11">
        <v>2936</v>
      </c>
      <c r="C215" s="11" t="s">
        <v>907</v>
      </c>
      <c r="D215" s="11" t="s">
        <v>908</v>
      </c>
    </row>
    <row r="216" spans="1:4">
      <c r="A216" s="11">
        <v>215</v>
      </c>
      <c r="B216" s="11">
        <v>2937</v>
      </c>
      <c r="C216" s="11" t="s">
        <v>909</v>
      </c>
      <c r="D216" s="11" t="s">
        <v>910</v>
      </c>
    </row>
    <row r="217" spans="1:4">
      <c r="A217" s="11">
        <v>216</v>
      </c>
      <c r="B217" s="11">
        <v>2938</v>
      </c>
      <c r="C217" s="11" t="s">
        <v>911</v>
      </c>
      <c r="D217" s="11" t="s">
        <v>912</v>
      </c>
    </row>
    <row r="218" spans="1:4">
      <c r="A218" s="11">
        <v>217</v>
      </c>
      <c r="B218" s="11">
        <v>2939</v>
      </c>
      <c r="C218" s="11" t="s">
        <v>913</v>
      </c>
      <c r="D218" s="11" t="s">
        <v>914</v>
      </c>
    </row>
    <row r="219" spans="1:4">
      <c r="A219" s="11">
        <v>218</v>
      </c>
      <c r="B219" s="11">
        <v>3010</v>
      </c>
      <c r="C219" s="11" t="s">
        <v>915</v>
      </c>
      <c r="D219" s="11" t="s">
        <v>916</v>
      </c>
    </row>
    <row r="220" spans="1:4">
      <c r="A220" s="11">
        <v>219</v>
      </c>
      <c r="B220" s="11">
        <v>3020</v>
      </c>
      <c r="C220" s="11" t="s">
        <v>917</v>
      </c>
      <c r="D220" s="11" t="s">
        <v>918</v>
      </c>
    </row>
    <row r="221" spans="1:4">
      <c r="A221" s="11">
        <v>220</v>
      </c>
      <c r="B221" s="11">
        <v>3030</v>
      </c>
      <c r="C221" s="11" t="s">
        <v>919</v>
      </c>
      <c r="D221" s="11" t="s">
        <v>920</v>
      </c>
    </row>
    <row r="222" spans="1:4">
      <c r="A222" s="11">
        <v>221</v>
      </c>
      <c r="B222" s="11">
        <v>3110</v>
      </c>
      <c r="C222" s="11" t="s">
        <v>921</v>
      </c>
      <c r="D222" s="11" t="s">
        <v>922</v>
      </c>
    </row>
    <row r="223" spans="1:4">
      <c r="A223" s="11">
        <v>222</v>
      </c>
      <c r="B223" s="11">
        <v>3121</v>
      </c>
      <c r="C223" s="11" t="s">
        <v>923</v>
      </c>
      <c r="D223" s="11" t="s">
        <v>924</v>
      </c>
    </row>
    <row r="224" spans="1:4">
      <c r="A224" s="11">
        <v>223</v>
      </c>
      <c r="B224" s="11">
        <v>3122</v>
      </c>
      <c r="C224" s="11" t="s">
        <v>925</v>
      </c>
      <c r="D224" s="11" t="s">
        <v>926</v>
      </c>
    </row>
    <row r="225" spans="1:4">
      <c r="A225" s="11">
        <v>224</v>
      </c>
      <c r="B225" s="11">
        <v>3131</v>
      </c>
      <c r="C225" s="11" t="s">
        <v>927</v>
      </c>
      <c r="D225" s="11" t="s">
        <v>928</v>
      </c>
    </row>
    <row r="226" spans="1:4">
      <c r="A226" s="11">
        <v>225</v>
      </c>
      <c r="B226" s="11">
        <v>3132</v>
      </c>
      <c r="C226" s="11" t="s">
        <v>929</v>
      </c>
      <c r="D226" s="11" t="s">
        <v>930</v>
      </c>
    </row>
    <row r="227" spans="1:4">
      <c r="A227" s="11">
        <v>226</v>
      </c>
      <c r="B227" s="11">
        <v>3190</v>
      </c>
      <c r="C227" s="11" t="s">
        <v>931</v>
      </c>
      <c r="D227" s="11" t="s">
        <v>932</v>
      </c>
    </row>
    <row r="228" spans="1:4">
      <c r="A228" s="11">
        <v>227</v>
      </c>
      <c r="B228" s="11">
        <v>3211</v>
      </c>
      <c r="C228" s="11" t="s">
        <v>933</v>
      </c>
      <c r="D228" s="11" t="s">
        <v>934</v>
      </c>
    </row>
    <row r="229" spans="1:4">
      <c r="A229" s="11">
        <v>228</v>
      </c>
      <c r="B229" s="11">
        <v>3219</v>
      </c>
      <c r="C229" s="11" t="s">
        <v>935</v>
      </c>
      <c r="D229" s="11" t="s">
        <v>936</v>
      </c>
    </row>
    <row r="230" spans="1:4">
      <c r="A230" s="11">
        <v>229</v>
      </c>
      <c r="B230" s="11">
        <v>3220</v>
      </c>
      <c r="C230" s="11" t="s">
        <v>937</v>
      </c>
      <c r="D230" s="11" t="s">
        <v>938</v>
      </c>
    </row>
    <row r="231" spans="1:4">
      <c r="A231" s="11">
        <v>230</v>
      </c>
      <c r="B231" s="11">
        <v>3311</v>
      </c>
      <c r="C231" s="11" t="s">
        <v>939</v>
      </c>
      <c r="D231" s="11" t="s">
        <v>940</v>
      </c>
    </row>
    <row r="232" spans="1:4">
      <c r="A232" s="11">
        <v>231</v>
      </c>
      <c r="B232" s="11">
        <v>3312</v>
      </c>
      <c r="C232" s="11" t="s">
        <v>941</v>
      </c>
      <c r="D232" s="11" t="s">
        <v>942</v>
      </c>
    </row>
    <row r="233" spans="1:4">
      <c r="A233" s="11">
        <v>232</v>
      </c>
      <c r="B233" s="11">
        <v>3313</v>
      </c>
      <c r="C233" s="11" t="s">
        <v>943</v>
      </c>
      <c r="D233" s="11" t="s">
        <v>944</v>
      </c>
    </row>
    <row r="234" spans="1:4">
      <c r="A234" s="11">
        <v>233</v>
      </c>
      <c r="B234" s="11">
        <v>3314</v>
      </c>
      <c r="C234" s="11" t="s">
        <v>945</v>
      </c>
      <c r="D234" s="11" t="s">
        <v>946</v>
      </c>
    </row>
    <row r="235" spans="1:4">
      <c r="A235" s="11">
        <v>234</v>
      </c>
      <c r="B235" s="11">
        <v>3321</v>
      </c>
      <c r="C235" s="11" t="s">
        <v>947</v>
      </c>
      <c r="D235" s="11" t="s">
        <v>948</v>
      </c>
    </row>
    <row r="236" spans="1:4">
      <c r="A236" s="11">
        <v>235</v>
      </c>
      <c r="B236" s="11">
        <v>3329</v>
      </c>
      <c r="C236" s="11" t="s">
        <v>949</v>
      </c>
      <c r="D236" s="11" t="s">
        <v>950</v>
      </c>
    </row>
    <row r="237" spans="1:4">
      <c r="A237" s="11">
        <v>236</v>
      </c>
      <c r="B237" s="11">
        <v>3391</v>
      </c>
      <c r="C237" s="11" t="s">
        <v>951</v>
      </c>
      <c r="D237" s="11" t="s">
        <v>952</v>
      </c>
    </row>
    <row r="238" spans="1:4">
      <c r="A238" s="11">
        <v>237</v>
      </c>
      <c r="B238" s="11">
        <v>3392</v>
      </c>
      <c r="C238" s="11" t="s">
        <v>953</v>
      </c>
      <c r="D238" s="11" t="s">
        <v>954</v>
      </c>
    </row>
    <row r="239" spans="1:4">
      <c r="A239" s="11">
        <v>238</v>
      </c>
      <c r="B239" s="11">
        <v>3399</v>
      </c>
      <c r="C239" s="11" t="s">
        <v>955</v>
      </c>
      <c r="D239" s="11" t="s">
        <v>956</v>
      </c>
    </row>
    <row r="240" spans="1:4">
      <c r="A240" s="11">
        <v>239</v>
      </c>
      <c r="B240" s="11">
        <v>3400</v>
      </c>
      <c r="C240" s="11" t="s">
        <v>957</v>
      </c>
      <c r="D240" s="11" t="s">
        <v>958</v>
      </c>
    </row>
    <row r="241" spans="1:4">
      <c r="A241" s="11">
        <v>240</v>
      </c>
      <c r="B241" s="11">
        <v>3510</v>
      </c>
      <c r="C241" s="11" t="s">
        <v>959</v>
      </c>
      <c r="D241" s="11" t="s">
        <v>960</v>
      </c>
    </row>
    <row r="242" spans="1:4">
      <c r="A242" s="11">
        <v>241</v>
      </c>
      <c r="B242" s="11">
        <v>3520</v>
      </c>
      <c r="C242" s="11" t="s">
        <v>961</v>
      </c>
      <c r="D242" s="11" t="s">
        <v>962</v>
      </c>
    </row>
    <row r="243" spans="1:4">
      <c r="A243" s="11">
        <v>242</v>
      </c>
      <c r="B243" s="11">
        <v>3530</v>
      </c>
      <c r="C243" s="11" t="s">
        <v>963</v>
      </c>
      <c r="D243" s="11" t="s">
        <v>964</v>
      </c>
    </row>
    <row r="244" spans="1:4">
      <c r="A244" s="11">
        <v>243</v>
      </c>
      <c r="B244" s="11">
        <v>3600</v>
      </c>
      <c r="C244" s="11" t="s">
        <v>965</v>
      </c>
      <c r="D244" s="11" t="s">
        <v>966</v>
      </c>
    </row>
    <row r="245" spans="1:4">
      <c r="A245" s="11">
        <v>244</v>
      </c>
      <c r="B245" s="11">
        <v>3700</v>
      </c>
      <c r="C245" s="11" t="s">
        <v>967</v>
      </c>
      <c r="D245" s="11" t="s">
        <v>968</v>
      </c>
    </row>
    <row r="246" spans="1:4">
      <c r="A246" s="11">
        <v>245</v>
      </c>
      <c r="B246" s="11">
        <v>3811</v>
      </c>
      <c r="C246" s="11" t="s">
        <v>969</v>
      </c>
      <c r="D246" s="11" t="s">
        <v>970</v>
      </c>
    </row>
    <row r="247" spans="1:4">
      <c r="A247" s="11">
        <v>246</v>
      </c>
      <c r="B247" s="11">
        <v>3812</v>
      </c>
      <c r="C247" s="11" t="s">
        <v>971</v>
      </c>
      <c r="D247" s="11" t="s">
        <v>972</v>
      </c>
    </row>
    <row r="248" spans="1:4">
      <c r="A248" s="11">
        <v>247</v>
      </c>
      <c r="B248" s="11">
        <v>3821</v>
      </c>
      <c r="C248" s="11" t="s">
        <v>973</v>
      </c>
      <c r="D248" s="11" t="s">
        <v>974</v>
      </c>
    </row>
    <row r="249" spans="1:4">
      <c r="A249" s="11">
        <v>248</v>
      </c>
      <c r="B249" s="11">
        <v>3822</v>
      </c>
      <c r="C249" s="11" t="s">
        <v>975</v>
      </c>
      <c r="D249" s="11" t="s">
        <v>976</v>
      </c>
    </row>
    <row r="250" spans="1:4">
      <c r="A250" s="11">
        <v>249</v>
      </c>
      <c r="B250" s="11">
        <v>3830</v>
      </c>
      <c r="C250" s="11" t="s">
        <v>977</v>
      </c>
      <c r="D250" s="11" t="s">
        <v>978</v>
      </c>
    </row>
    <row r="251" spans="1:4">
      <c r="A251" s="11">
        <v>250</v>
      </c>
      <c r="B251" s="11">
        <v>3900</v>
      </c>
      <c r="C251" s="11" t="s">
        <v>979</v>
      </c>
      <c r="D251" s="11" t="s">
        <v>980</v>
      </c>
    </row>
    <row r="252" spans="1:4">
      <c r="A252" s="11">
        <v>251</v>
      </c>
      <c r="B252" s="11">
        <v>4100</v>
      </c>
      <c r="C252" s="11" t="s">
        <v>981</v>
      </c>
      <c r="D252" s="11" t="s">
        <v>982</v>
      </c>
    </row>
    <row r="253" spans="1:4">
      <c r="A253" s="11">
        <v>252</v>
      </c>
      <c r="B253" s="11">
        <v>4210</v>
      </c>
      <c r="C253" s="11" t="s">
        <v>983</v>
      </c>
      <c r="D253" s="11" t="s">
        <v>984</v>
      </c>
    </row>
    <row r="254" spans="1:4">
      <c r="A254" s="11">
        <v>253</v>
      </c>
      <c r="B254" s="11">
        <v>4220</v>
      </c>
      <c r="C254" s="11" t="s">
        <v>985</v>
      </c>
      <c r="D254" s="11" t="s">
        <v>986</v>
      </c>
    </row>
    <row r="255" spans="1:4">
      <c r="A255" s="11">
        <v>254</v>
      </c>
      <c r="B255" s="11">
        <v>4290</v>
      </c>
      <c r="C255" s="11" t="s">
        <v>987</v>
      </c>
      <c r="D255" s="11" t="s">
        <v>988</v>
      </c>
    </row>
    <row r="256" spans="1:4">
      <c r="A256" s="11">
        <v>255</v>
      </c>
      <c r="B256" s="11">
        <v>4310</v>
      </c>
      <c r="C256" s="11" t="s">
        <v>989</v>
      </c>
      <c r="D256" s="11" t="s">
        <v>990</v>
      </c>
    </row>
    <row r="257" spans="1:4">
      <c r="A257" s="11">
        <v>256</v>
      </c>
      <c r="B257" s="11">
        <v>4320</v>
      </c>
      <c r="C257" s="11" t="s">
        <v>991</v>
      </c>
      <c r="D257" s="11" t="s">
        <v>992</v>
      </c>
    </row>
    <row r="258" spans="1:4">
      <c r="A258" s="11">
        <v>257</v>
      </c>
      <c r="B258" s="11">
        <v>4331</v>
      </c>
      <c r="C258" s="11" t="s">
        <v>993</v>
      </c>
      <c r="D258" s="11" t="s">
        <v>994</v>
      </c>
    </row>
    <row r="259" spans="1:4">
      <c r="A259" s="11">
        <v>258</v>
      </c>
      <c r="B259" s="11">
        <v>4332</v>
      </c>
      <c r="C259" s="11" t="s">
        <v>995</v>
      </c>
      <c r="D259" s="11" t="s">
        <v>996</v>
      </c>
    </row>
    <row r="260" spans="1:4">
      <c r="A260" s="11">
        <v>259</v>
      </c>
      <c r="B260" s="11">
        <v>4339</v>
      </c>
      <c r="C260" s="11" t="s">
        <v>997</v>
      </c>
      <c r="D260" s="11" t="s">
        <v>998</v>
      </c>
    </row>
    <row r="261" spans="1:4">
      <c r="A261" s="11">
        <v>260</v>
      </c>
      <c r="B261" s="11">
        <v>4340</v>
      </c>
      <c r="C261" s="11" t="s">
        <v>999</v>
      </c>
      <c r="D261" s="11" t="s">
        <v>1000</v>
      </c>
    </row>
    <row r="262" spans="1:4">
      <c r="A262" s="11">
        <v>261</v>
      </c>
      <c r="B262" s="11">
        <v>4390</v>
      </c>
      <c r="C262" s="11" t="s">
        <v>1001</v>
      </c>
      <c r="D262" s="11" t="s">
        <v>1002</v>
      </c>
    </row>
    <row r="263" spans="1:4">
      <c r="A263" s="11">
        <v>262</v>
      </c>
      <c r="B263" s="11">
        <v>4510</v>
      </c>
      <c r="C263" s="11" t="s">
        <v>1003</v>
      </c>
      <c r="D263" s="11" t="s">
        <v>1004</v>
      </c>
    </row>
    <row r="264" spans="1:4">
      <c r="A264" s="11">
        <v>263</v>
      </c>
      <c r="B264" s="11">
        <v>4520</v>
      </c>
      <c r="C264" s="11" t="s">
        <v>1005</v>
      </c>
      <c r="D264" s="11" t="s">
        <v>1006</v>
      </c>
    </row>
    <row r="265" spans="1:4">
      <c r="A265" s="11">
        <v>264</v>
      </c>
      <c r="B265" s="11">
        <v>4531</v>
      </c>
      <c r="C265" s="11" t="s">
        <v>1007</v>
      </c>
      <c r="D265" s="11" t="s">
        <v>1008</v>
      </c>
    </row>
    <row r="266" spans="1:4">
      <c r="A266" s="11">
        <v>265</v>
      </c>
      <c r="B266" s="11">
        <v>4532</v>
      </c>
      <c r="C266" s="11" t="s">
        <v>1009</v>
      </c>
      <c r="D266" s="11" t="s">
        <v>1010</v>
      </c>
    </row>
    <row r="267" spans="1:4">
      <c r="A267" s="11">
        <v>266</v>
      </c>
      <c r="B267" s="11">
        <v>4533</v>
      </c>
      <c r="C267" s="11" t="s">
        <v>1011</v>
      </c>
      <c r="D267" s="11" t="s">
        <v>1012</v>
      </c>
    </row>
    <row r="268" spans="1:4">
      <c r="A268" s="11">
        <v>267</v>
      </c>
      <c r="B268" s="11">
        <v>4539</v>
      </c>
      <c r="C268" s="11" t="s">
        <v>1013</v>
      </c>
      <c r="D268" s="11" t="s">
        <v>1014</v>
      </c>
    </row>
    <row r="269" spans="1:4">
      <c r="A269" s="11">
        <v>268</v>
      </c>
      <c r="B269" s="11">
        <v>4541</v>
      </c>
      <c r="C269" s="11" t="s">
        <v>1015</v>
      </c>
      <c r="D269" s="11" t="s">
        <v>1016</v>
      </c>
    </row>
    <row r="270" spans="1:4">
      <c r="A270" s="11">
        <v>269</v>
      </c>
      <c r="B270" s="11">
        <v>4542</v>
      </c>
      <c r="C270" s="11" t="s">
        <v>1017</v>
      </c>
      <c r="D270" s="11" t="s">
        <v>1018</v>
      </c>
    </row>
    <row r="271" spans="1:4">
      <c r="A271" s="11">
        <v>270</v>
      </c>
      <c r="B271" s="11">
        <v>4543</v>
      </c>
      <c r="C271" s="11" t="s">
        <v>1019</v>
      </c>
      <c r="D271" s="11" t="s">
        <v>1020</v>
      </c>
    </row>
    <row r="272" spans="1:4">
      <c r="A272" s="11">
        <v>271</v>
      </c>
      <c r="B272" s="11">
        <v>4544</v>
      </c>
      <c r="C272" s="11" t="s">
        <v>1021</v>
      </c>
      <c r="D272" s="11" t="s">
        <v>1022</v>
      </c>
    </row>
    <row r="273" spans="1:4">
      <c r="A273" s="11">
        <v>272</v>
      </c>
      <c r="B273" s="11">
        <v>4545</v>
      </c>
      <c r="C273" s="11" t="s">
        <v>1023</v>
      </c>
      <c r="D273" s="11" t="s">
        <v>1024</v>
      </c>
    </row>
    <row r="274" spans="1:4">
      <c r="A274" s="11">
        <v>273</v>
      </c>
      <c r="B274" s="11">
        <v>4546</v>
      </c>
      <c r="C274" s="11" t="s">
        <v>1025</v>
      </c>
      <c r="D274" s="11" t="s">
        <v>1026</v>
      </c>
    </row>
    <row r="275" spans="1:4">
      <c r="A275" s="11">
        <v>274</v>
      </c>
      <c r="B275" s="11">
        <v>4547</v>
      </c>
      <c r="C275" s="11" t="s">
        <v>1027</v>
      </c>
      <c r="D275" s="11" t="s">
        <v>1028</v>
      </c>
    </row>
    <row r="276" spans="1:4">
      <c r="A276" s="11">
        <v>275</v>
      </c>
      <c r="B276" s="11">
        <v>4548</v>
      </c>
      <c r="C276" s="11" t="s">
        <v>1029</v>
      </c>
      <c r="D276" s="11" t="s">
        <v>1030</v>
      </c>
    </row>
    <row r="277" spans="1:4">
      <c r="A277" s="11">
        <v>276</v>
      </c>
      <c r="B277" s="11">
        <v>4549</v>
      </c>
      <c r="C277" s="11" t="s">
        <v>1031</v>
      </c>
      <c r="D277" s="11" t="s">
        <v>1032</v>
      </c>
    </row>
    <row r="278" spans="1:4">
      <c r="A278" s="11">
        <v>277</v>
      </c>
      <c r="B278" s="11">
        <v>4551</v>
      </c>
      <c r="C278" s="11" t="s">
        <v>1033</v>
      </c>
      <c r="D278" s="11" t="s">
        <v>1034</v>
      </c>
    </row>
    <row r="279" spans="1:4">
      <c r="A279" s="11">
        <v>278</v>
      </c>
      <c r="B279" s="11">
        <v>4552</v>
      </c>
      <c r="C279" s="11" t="s">
        <v>1035</v>
      </c>
      <c r="D279" s="11" t="s">
        <v>1036</v>
      </c>
    </row>
    <row r="280" spans="1:4">
      <c r="A280" s="11">
        <v>279</v>
      </c>
      <c r="B280" s="11">
        <v>4553</v>
      </c>
      <c r="C280" s="11" t="s">
        <v>1037</v>
      </c>
      <c r="D280" s="11" t="s">
        <v>1038</v>
      </c>
    </row>
    <row r="281" spans="1:4">
      <c r="A281" s="11">
        <v>280</v>
      </c>
      <c r="B281" s="11">
        <v>4559</v>
      </c>
      <c r="C281" s="11" t="s">
        <v>1039</v>
      </c>
      <c r="D281" s="11" t="s">
        <v>1040</v>
      </c>
    </row>
    <row r="282" spans="1:4">
      <c r="A282" s="11">
        <v>281</v>
      </c>
      <c r="B282" s="11">
        <v>4561</v>
      </c>
      <c r="C282" s="11" t="s">
        <v>1041</v>
      </c>
      <c r="D282" s="11" t="s">
        <v>1042</v>
      </c>
    </row>
    <row r="283" spans="1:4">
      <c r="A283" s="11">
        <v>282</v>
      </c>
      <c r="B283" s="11">
        <v>4562</v>
      </c>
      <c r="C283" s="11" t="s">
        <v>1043</v>
      </c>
      <c r="D283" s="11" t="s">
        <v>1044</v>
      </c>
    </row>
    <row r="284" spans="1:4">
      <c r="A284" s="11">
        <v>283</v>
      </c>
      <c r="B284" s="11">
        <v>4563</v>
      </c>
      <c r="C284" s="11" t="s">
        <v>1045</v>
      </c>
      <c r="D284" s="11" t="s">
        <v>1046</v>
      </c>
    </row>
    <row r="285" spans="1:4">
      <c r="A285" s="11">
        <v>284</v>
      </c>
      <c r="B285" s="11">
        <v>4564</v>
      </c>
      <c r="C285" s="11" t="s">
        <v>1047</v>
      </c>
      <c r="D285" s="11" t="s">
        <v>1048</v>
      </c>
    </row>
    <row r="286" spans="1:4">
      <c r="A286" s="11">
        <v>285</v>
      </c>
      <c r="B286" s="11">
        <v>4565</v>
      </c>
      <c r="C286" s="11" t="s">
        <v>1049</v>
      </c>
      <c r="D286" s="11" t="s">
        <v>1050</v>
      </c>
    </row>
    <row r="287" spans="1:4">
      <c r="A287" s="11">
        <v>286</v>
      </c>
      <c r="B287" s="11">
        <v>4566</v>
      </c>
      <c r="C287" s="11" t="s">
        <v>1051</v>
      </c>
      <c r="D287" s="11" t="s">
        <v>1052</v>
      </c>
    </row>
    <row r="288" spans="1:4">
      <c r="A288" s="11">
        <v>287</v>
      </c>
      <c r="B288" s="11">
        <v>4567</v>
      </c>
      <c r="C288" s="11" t="s">
        <v>1053</v>
      </c>
      <c r="D288" s="11" t="s">
        <v>1054</v>
      </c>
    </row>
    <row r="289" spans="1:4">
      <c r="A289" s="11">
        <v>288</v>
      </c>
      <c r="B289" s="11">
        <v>4569</v>
      </c>
      <c r="C289" s="11" t="s">
        <v>1055</v>
      </c>
      <c r="D289" s="11" t="s">
        <v>1056</v>
      </c>
    </row>
    <row r="290" spans="1:4">
      <c r="A290" s="11">
        <v>289</v>
      </c>
      <c r="B290" s="11">
        <v>4571</v>
      </c>
      <c r="C290" s="11" t="s">
        <v>1057</v>
      </c>
      <c r="D290" s="11" t="s">
        <v>1058</v>
      </c>
    </row>
    <row r="291" spans="1:4">
      <c r="A291" s="11">
        <v>290</v>
      </c>
      <c r="B291" s="11">
        <v>4572</v>
      </c>
      <c r="C291" s="11" t="s">
        <v>1059</v>
      </c>
      <c r="D291" s="11" t="s">
        <v>1060</v>
      </c>
    </row>
    <row r="292" spans="1:4">
      <c r="A292" s="11">
        <v>291</v>
      </c>
      <c r="B292" s="11">
        <v>4581</v>
      </c>
      <c r="C292" s="11" t="s">
        <v>1061</v>
      </c>
      <c r="D292" s="11" t="s">
        <v>1062</v>
      </c>
    </row>
    <row r="293" spans="1:4">
      <c r="A293" s="11">
        <v>292</v>
      </c>
      <c r="B293" s="11">
        <v>4582</v>
      </c>
      <c r="C293" s="11" t="s">
        <v>1063</v>
      </c>
      <c r="D293" s="11" t="s">
        <v>1064</v>
      </c>
    </row>
    <row r="294" spans="1:4">
      <c r="A294" s="11">
        <v>293</v>
      </c>
      <c r="B294" s="11">
        <v>4583</v>
      </c>
      <c r="C294" s="11" t="s">
        <v>1065</v>
      </c>
      <c r="D294" s="11" t="s">
        <v>1066</v>
      </c>
    </row>
    <row r="295" spans="1:4">
      <c r="A295" s="11">
        <v>294</v>
      </c>
      <c r="B295" s="11">
        <v>4611</v>
      </c>
      <c r="C295" s="11" t="s">
        <v>1067</v>
      </c>
      <c r="D295" s="11" t="s">
        <v>1068</v>
      </c>
    </row>
    <row r="296" spans="1:4">
      <c r="A296" s="11">
        <v>295</v>
      </c>
      <c r="B296" s="11">
        <v>4612</v>
      </c>
      <c r="C296" s="11" t="s">
        <v>1069</v>
      </c>
      <c r="D296" s="11" t="s">
        <v>1070</v>
      </c>
    </row>
    <row r="297" spans="1:4">
      <c r="A297" s="11">
        <v>296</v>
      </c>
      <c r="B297" s="11">
        <v>4613</v>
      </c>
      <c r="C297" s="11" t="s">
        <v>1071</v>
      </c>
      <c r="D297" s="11" t="s">
        <v>1072</v>
      </c>
    </row>
    <row r="298" spans="1:4">
      <c r="A298" s="11">
        <v>297</v>
      </c>
      <c r="B298" s="11">
        <v>4614</v>
      </c>
      <c r="C298" s="11" t="s">
        <v>1073</v>
      </c>
      <c r="D298" s="11" t="s">
        <v>1074</v>
      </c>
    </row>
    <row r="299" spans="1:4">
      <c r="A299" s="11">
        <v>298</v>
      </c>
      <c r="B299" s="11">
        <v>4615</v>
      </c>
      <c r="C299" s="11" t="s">
        <v>1075</v>
      </c>
      <c r="D299" s="11" t="s">
        <v>1076</v>
      </c>
    </row>
    <row r="300" spans="1:4">
      <c r="A300" s="11">
        <v>299</v>
      </c>
      <c r="B300" s="11">
        <v>4619</v>
      </c>
      <c r="C300" s="11" t="s">
        <v>1077</v>
      </c>
      <c r="D300" s="11" t="s">
        <v>1078</v>
      </c>
    </row>
    <row r="301" spans="1:4">
      <c r="A301" s="11">
        <v>300</v>
      </c>
      <c r="B301" s="11">
        <v>4621</v>
      </c>
      <c r="C301" s="11" t="s">
        <v>1079</v>
      </c>
      <c r="D301" s="11" t="s">
        <v>1080</v>
      </c>
    </row>
    <row r="302" spans="1:4">
      <c r="A302" s="11">
        <v>301</v>
      </c>
      <c r="B302" s="11">
        <v>4622</v>
      </c>
      <c r="C302" s="11" t="s">
        <v>1081</v>
      </c>
      <c r="D302" s="11" t="s">
        <v>1082</v>
      </c>
    </row>
    <row r="303" spans="1:4">
      <c r="A303" s="11">
        <v>302</v>
      </c>
      <c r="B303" s="11">
        <v>4631</v>
      </c>
      <c r="C303" s="11" t="s">
        <v>1083</v>
      </c>
      <c r="D303" s="11" t="s">
        <v>1084</v>
      </c>
    </row>
    <row r="304" spans="1:4">
      <c r="A304" s="11">
        <v>303</v>
      </c>
      <c r="B304" s="11">
        <v>4639</v>
      </c>
      <c r="C304" s="11" t="s">
        <v>1085</v>
      </c>
      <c r="D304" s="11" t="s">
        <v>1086</v>
      </c>
    </row>
    <row r="305" spans="1:4">
      <c r="A305" s="11">
        <v>304</v>
      </c>
      <c r="B305" s="11">
        <v>4641</v>
      </c>
      <c r="C305" s="11" t="s">
        <v>1087</v>
      </c>
      <c r="D305" s="11" t="s">
        <v>1088</v>
      </c>
    </row>
    <row r="306" spans="1:4">
      <c r="A306" s="11">
        <v>305</v>
      </c>
      <c r="B306" s="11">
        <v>4642</v>
      </c>
      <c r="C306" s="11" t="s">
        <v>1089</v>
      </c>
      <c r="D306" s="11" t="s">
        <v>1090</v>
      </c>
    </row>
    <row r="307" spans="1:4">
      <c r="A307" s="11">
        <v>306</v>
      </c>
      <c r="B307" s="11">
        <v>4643</v>
      </c>
      <c r="C307" s="11" t="s">
        <v>1091</v>
      </c>
      <c r="D307" s="11" t="s">
        <v>1092</v>
      </c>
    </row>
    <row r="308" spans="1:4">
      <c r="A308" s="11">
        <v>307</v>
      </c>
      <c r="B308" s="11">
        <v>4644</v>
      </c>
      <c r="C308" s="11" t="s">
        <v>1093</v>
      </c>
      <c r="D308" s="11" t="s">
        <v>1094</v>
      </c>
    </row>
    <row r="309" spans="1:4">
      <c r="A309" s="11">
        <v>308</v>
      </c>
      <c r="B309" s="11">
        <v>4649</v>
      </c>
      <c r="C309" s="11" t="s">
        <v>1095</v>
      </c>
      <c r="D309" s="11" t="s">
        <v>1096</v>
      </c>
    </row>
    <row r="310" spans="1:4">
      <c r="A310" s="11">
        <v>309</v>
      </c>
      <c r="B310" s="11">
        <v>4651</v>
      </c>
      <c r="C310" s="11" t="s">
        <v>1097</v>
      </c>
      <c r="D310" s="11" t="s">
        <v>1098</v>
      </c>
    </row>
    <row r="311" spans="1:4">
      <c r="A311" s="11">
        <v>310</v>
      </c>
      <c r="B311" s="11">
        <v>4652</v>
      </c>
      <c r="C311" s="11" t="s">
        <v>1099</v>
      </c>
      <c r="D311" s="11" t="s">
        <v>1100</v>
      </c>
    </row>
    <row r="312" spans="1:4">
      <c r="A312" s="11">
        <v>311</v>
      </c>
      <c r="B312" s="11">
        <v>4653</v>
      </c>
      <c r="C312" s="11" t="s">
        <v>1101</v>
      </c>
      <c r="D312" s="11" t="s">
        <v>1102</v>
      </c>
    </row>
    <row r="313" spans="1:4">
      <c r="A313" s="11">
        <v>312</v>
      </c>
      <c r="B313" s="11">
        <v>4691</v>
      </c>
      <c r="C313" s="11" t="s">
        <v>1103</v>
      </c>
      <c r="D313" s="11" t="s">
        <v>1104</v>
      </c>
    </row>
    <row r="314" spans="1:4">
      <c r="A314" s="11">
        <v>313</v>
      </c>
      <c r="B314" s="11">
        <v>4699</v>
      </c>
      <c r="C314" s="11" t="s">
        <v>1105</v>
      </c>
      <c r="D314" s="11" t="s">
        <v>1106</v>
      </c>
    </row>
    <row r="315" spans="1:4">
      <c r="A315" s="11">
        <v>314</v>
      </c>
      <c r="B315" s="11">
        <v>4711</v>
      </c>
      <c r="C315" s="11" t="s">
        <v>1107</v>
      </c>
      <c r="D315" s="11" t="s">
        <v>1108</v>
      </c>
    </row>
    <row r="316" spans="1:4">
      <c r="A316" s="11">
        <v>315</v>
      </c>
      <c r="B316" s="11">
        <v>4719</v>
      </c>
      <c r="C316" s="11" t="s">
        <v>1109</v>
      </c>
      <c r="D316" s="11" t="s">
        <v>1110</v>
      </c>
    </row>
    <row r="317" spans="1:4">
      <c r="A317" s="11">
        <v>316</v>
      </c>
      <c r="B317" s="11">
        <v>4721</v>
      </c>
      <c r="C317" s="11" t="s">
        <v>1111</v>
      </c>
      <c r="D317" s="11" t="s">
        <v>1112</v>
      </c>
    </row>
    <row r="318" spans="1:4">
      <c r="A318" s="11">
        <v>317</v>
      </c>
      <c r="B318" s="11">
        <v>4722</v>
      </c>
      <c r="C318" s="11" t="s">
        <v>1113</v>
      </c>
      <c r="D318" s="11" t="s">
        <v>1114</v>
      </c>
    </row>
    <row r="319" spans="1:4">
      <c r="A319" s="11">
        <v>318</v>
      </c>
      <c r="B319" s="11">
        <v>4723</v>
      </c>
      <c r="C319" s="11" t="s">
        <v>1115</v>
      </c>
      <c r="D319" s="11" t="s">
        <v>1116</v>
      </c>
    </row>
    <row r="320" spans="1:4">
      <c r="A320" s="11">
        <v>319</v>
      </c>
      <c r="B320" s="11">
        <v>4729</v>
      </c>
      <c r="C320" s="11" t="s">
        <v>1117</v>
      </c>
      <c r="D320" s="11" t="s">
        <v>1118</v>
      </c>
    </row>
    <row r="321" spans="1:4">
      <c r="A321" s="11">
        <v>320</v>
      </c>
      <c r="B321" s="11">
        <v>4731</v>
      </c>
      <c r="C321" s="11" t="s">
        <v>1119</v>
      </c>
      <c r="D321" s="11" t="s">
        <v>1120</v>
      </c>
    </row>
    <row r="322" spans="1:4">
      <c r="A322" s="11">
        <v>321</v>
      </c>
      <c r="B322" s="11">
        <v>4732</v>
      </c>
      <c r="C322" s="11" t="s">
        <v>1121</v>
      </c>
      <c r="D322" s="11" t="s">
        <v>1122</v>
      </c>
    </row>
    <row r="323" spans="1:4">
      <c r="A323" s="11">
        <v>322</v>
      </c>
      <c r="B323" s="11">
        <v>4733</v>
      </c>
      <c r="C323" s="11" t="s">
        <v>1123</v>
      </c>
      <c r="D323" s="11" t="s">
        <v>1124</v>
      </c>
    </row>
    <row r="324" spans="1:4">
      <c r="A324" s="11">
        <v>323</v>
      </c>
      <c r="B324" s="11">
        <v>4739</v>
      </c>
      <c r="C324" s="11" t="s">
        <v>1125</v>
      </c>
      <c r="D324" s="11" t="s">
        <v>1126</v>
      </c>
    </row>
    <row r="325" spans="1:4">
      <c r="A325" s="11">
        <v>324</v>
      </c>
      <c r="B325" s="11">
        <v>4741</v>
      </c>
      <c r="C325" s="11" t="s">
        <v>1127</v>
      </c>
      <c r="D325" s="11" t="s">
        <v>1128</v>
      </c>
    </row>
    <row r="326" spans="1:4">
      <c r="A326" s="11">
        <v>325</v>
      </c>
      <c r="B326" s="11">
        <v>4742</v>
      </c>
      <c r="C326" s="11" t="s">
        <v>1129</v>
      </c>
      <c r="D326" s="11" t="s">
        <v>1130</v>
      </c>
    </row>
    <row r="327" spans="1:4">
      <c r="A327" s="11">
        <v>326</v>
      </c>
      <c r="B327" s="11">
        <v>4743</v>
      </c>
      <c r="C327" s="11" t="s">
        <v>1131</v>
      </c>
      <c r="D327" s="11" t="s">
        <v>1132</v>
      </c>
    </row>
    <row r="328" spans="1:4">
      <c r="A328" s="11">
        <v>327</v>
      </c>
      <c r="B328" s="11">
        <v>4744</v>
      </c>
      <c r="C328" s="11" t="s">
        <v>1133</v>
      </c>
      <c r="D328" s="11" t="s">
        <v>1134</v>
      </c>
    </row>
    <row r="329" spans="1:4">
      <c r="A329" s="11">
        <v>328</v>
      </c>
      <c r="B329" s="11">
        <v>4745</v>
      </c>
      <c r="C329" s="11" t="s">
        <v>1135</v>
      </c>
      <c r="D329" s="11" t="s">
        <v>1136</v>
      </c>
    </row>
    <row r="330" spans="1:4">
      <c r="A330" s="11">
        <v>329</v>
      </c>
      <c r="B330" s="11">
        <v>4749</v>
      </c>
      <c r="C330" s="11" t="s">
        <v>1137</v>
      </c>
      <c r="D330" s="11" t="s">
        <v>1138</v>
      </c>
    </row>
    <row r="331" spans="1:4">
      <c r="A331" s="11">
        <v>330</v>
      </c>
      <c r="B331" s="11">
        <v>4751</v>
      </c>
      <c r="C331" s="11" t="s">
        <v>1139</v>
      </c>
      <c r="D331" s="11" t="s">
        <v>1140</v>
      </c>
    </row>
    <row r="332" spans="1:4">
      <c r="A332" s="11">
        <v>331</v>
      </c>
      <c r="B332" s="11">
        <v>4752</v>
      </c>
      <c r="C332" s="11" t="s">
        <v>1141</v>
      </c>
      <c r="D332" s="11" t="s">
        <v>1142</v>
      </c>
    </row>
    <row r="333" spans="1:4">
      <c r="A333" s="11">
        <v>332</v>
      </c>
      <c r="B333" s="11">
        <v>4761</v>
      </c>
      <c r="C333" s="11" t="s">
        <v>1143</v>
      </c>
      <c r="D333" s="11" t="s">
        <v>1144</v>
      </c>
    </row>
    <row r="334" spans="1:4">
      <c r="A334" s="11">
        <v>333</v>
      </c>
      <c r="B334" s="11">
        <v>4762</v>
      </c>
      <c r="C334" s="11" t="s">
        <v>1145</v>
      </c>
      <c r="D334" s="11" t="s">
        <v>1146</v>
      </c>
    </row>
    <row r="335" spans="1:4">
      <c r="A335" s="11">
        <v>334</v>
      </c>
      <c r="B335" s="11">
        <v>4763</v>
      </c>
      <c r="C335" s="11" t="s">
        <v>1147</v>
      </c>
      <c r="D335" s="11" t="s">
        <v>1148</v>
      </c>
    </row>
    <row r="336" spans="1:4">
      <c r="A336" s="11">
        <v>335</v>
      </c>
      <c r="B336" s="11">
        <v>4764</v>
      </c>
      <c r="C336" s="11" t="s">
        <v>1149</v>
      </c>
      <c r="D336" s="11" t="s">
        <v>1150</v>
      </c>
    </row>
    <row r="337" spans="1:4">
      <c r="A337" s="11">
        <v>336</v>
      </c>
      <c r="B337" s="11">
        <v>4810</v>
      </c>
      <c r="C337" s="11" t="s">
        <v>1151</v>
      </c>
      <c r="D337" s="11" t="s">
        <v>1152</v>
      </c>
    </row>
    <row r="338" spans="1:4">
      <c r="A338" s="11">
        <v>337</v>
      </c>
      <c r="B338" s="11">
        <v>4821</v>
      </c>
      <c r="C338" s="11" t="s">
        <v>1153</v>
      </c>
      <c r="D338" s="11" t="s">
        <v>1154</v>
      </c>
    </row>
    <row r="339" spans="1:4">
      <c r="A339" s="11">
        <v>338</v>
      </c>
      <c r="B339" s="11">
        <v>4829</v>
      </c>
      <c r="C339" s="11" t="s">
        <v>1155</v>
      </c>
      <c r="D339" s="11" t="s">
        <v>1156</v>
      </c>
    </row>
    <row r="340" spans="1:4">
      <c r="A340" s="11">
        <v>339</v>
      </c>
      <c r="B340" s="11">
        <v>4831</v>
      </c>
      <c r="C340" s="11" t="s">
        <v>1157</v>
      </c>
      <c r="D340" s="11" t="s">
        <v>1158</v>
      </c>
    </row>
    <row r="341" spans="1:4">
      <c r="A341" s="11">
        <v>340</v>
      </c>
      <c r="B341" s="11">
        <v>4832</v>
      </c>
      <c r="C341" s="11" t="s">
        <v>1159</v>
      </c>
      <c r="D341" s="11" t="s">
        <v>1160</v>
      </c>
    </row>
    <row r="342" spans="1:4">
      <c r="A342" s="11">
        <v>341</v>
      </c>
      <c r="B342" s="11">
        <v>4833</v>
      </c>
      <c r="C342" s="11" t="s">
        <v>1161</v>
      </c>
      <c r="D342" s="11" t="s">
        <v>1162</v>
      </c>
    </row>
    <row r="343" spans="1:4">
      <c r="A343" s="11">
        <v>342</v>
      </c>
      <c r="B343" s="11">
        <v>4841</v>
      </c>
      <c r="C343" s="11" t="s">
        <v>1163</v>
      </c>
      <c r="D343" s="11" t="s">
        <v>1164</v>
      </c>
    </row>
    <row r="344" spans="1:4">
      <c r="A344" s="11">
        <v>343</v>
      </c>
      <c r="B344" s="11">
        <v>4842</v>
      </c>
      <c r="C344" s="11" t="s">
        <v>1165</v>
      </c>
      <c r="D344" s="11" t="s">
        <v>1166</v>
      </c>
    </row>
    <row r="345" spans="1:4">
      <c r="A345" s="11">
        <v>344</v>
      </c>
      <c r="B345" s="11">
        <v>4843</v>
      </c>
      <c r="C345" s="11" t="s">
        <v>1167</v>
      </c>
      <c r="D345" s="11" t="s">
        <v>1168</v>
      </c>
    </row>
    <row r="346" spans="1:4">
      <c r="A346" s="11">
        <v>345</v>
      </c>
      <c r="B346" s="11">
        <v>4851</v>
      </c>
      <c r="C346" s="11" t="s">
        <v>1169</v>
      </c>
      <c r="D346" s="11" t="s">
        <v>1170</v>
      </c>
    </row>
    <row r="347" spans="1:4">
      <c r="A347" s="11">
        <v>346</v>
      </c>
      <c r="B347" s="11">
        <v>4852</v>
      </c>
      <c r="C347" s="11" t="s">
        <v>1171</v>
      </c>
      <c r="D347" s="11" t="s">
        <v>1172</v>
      </c>
    </row>
    <row r="348" spans="1:4">
      <c r="A348" s="11">
        <v>347</v>
      </c>
      <c r="B348" s="11">
        <v>4853</v>
      </c>
      <c r="C348" s="11" t="s">
        <v>1173</v>
      </c>
      <c r="D348" s="11" t="s">
        <v>1174</v>
      </c>
    </row>
    <row r="349" spans="1:4">
      <c r="A349" s="11">
        <v>348</v>
      </c>
      <c r="B349" s="11">
        <v>4861</v>
      </c>
      <c r="C349" s="11" t="s">
        <v>1175</v>
      </c>
      <c r="D349" s="11" t="s">
        <v>1176</v>
      </c>
    </row>
    <row r="350" spans="1:4">
      <c r="A350" s="11">
        <v>349</v>
      </c>
      <c r="B350" s="11">
        <v>4862</v>
      </c>
      <c r="C350" s="11" t="s">
        <v>1177</v>
      </c>
      <c r="D350" s="11" t="s">
        <v>1178</v>
      </c>
    </row>
    <row r="351" spans="1:4">
      <c r="A351" s="11">
        <v>350</v>
      </c>
      <c r="B351" s="11">
        <v>4869</v>
      </c>
      <c r="C351" s="11" t="s">
        <v>1179</v>
      </c>
      <c r="D351" s="11" t="s">
        <v>1180</v>
      </c>
    </row>
    <row r="352" spans="1:4">
      <c r="A352" s="11">
        <v>351</v>
      </c>
      <c r="B352" s="11">
        <v>4871</v>
      </c>
      <c r="C352" s="11" t="s">
        <v>1181</v>
      </c>
      <c r="D352" s="11" t="s">
        <v>1182</v>
      </c>
    </row>
    <row r="353" spans="1:4">
      <c r="A353" s="11">
        <v>352</v>
      </c>
      <c r="B353" s="11">
        <v>4872</v>
      </c>
      <c r="C353" s="11" t="s">
        <v>1183</v>
      </c>
      <c r="D353" s="11" t="s">
        <v>1184</v>
      </c>
    </row>
    <row r="354" spans="1:4">
      <c r="A354" s="11">
        <v>353</v>
      </c>
      <c r="B354" s="11">
        <v>4879</v>
      </c>
      <c r="C354" s="11" t="s">
        <v>1185</v>
      </c>
      <c r="D354" s="11" t="s">
        <v>1186</v>
      </c>
    </row>
    <row r="355" spans="1:4">
      <c r="A355" s="11">
        <v>354</v>
      </c>
      <c r="B355" s="11">
        <v>4910</v>
      </c>
      <c r="C355" s="11" t="s">
        <v>1187</v>
      </c>
      <c r="D355" s="11" t="s">
        <v>1188</v>
      </c>
    </row>
    <row r="356" spans="1:4">
      <c r="A356" s="11">
        <v>355</v>
      </c>
      <c r="B356" s="11">
        <v>4920</v>
      </c>
      <c r="C356" s="11" t="s">
        <v>1189</v>
      </c>
      <c r="D356" s="11" t="s">
        <v>1190</v>
      </c>
    </row>
    <row r="357" spans="1:4">
      <c r="A357" s="11">
        <v>356</v>
      </c>
      <c r="B357" s="11">
        <v>4931</v>
      </c>
      <c r="C357" s="11" t="s">
        <v>1191</v>
      </c>
      <c r="D357" s="11" t="s">
        <v>1192</v>
      </c>
    </row>
    <row r="358" spans="1:4">
      <c r="A358" s="11">
        <v>357</v>
      </c>
      <c r="B358" s="11">
        <v>4932</v>
      </c>
      <c r="C358" s="11" t="s">
        <v>1193</v>
      </c>
      <c r="D358" s="11" t="s">
        <v>1194</v>
      </c>
    </row>
    <row r="359" spans="1:4">
      <c r="A359" s="11">
        <v>358</v>
      </c>
      <c r="B359" s="11">
        <v>4939</v>
      </c>
      <c r="C359" s="11" t="s">
        <v>1195</v>
      </c>
      <c r="D359" s="11" t="s">
        <v>1196</v>
      </c>
    </row>
    <row r="360" spans="1:4">
      <c r="A360" s="11">
        <v>359</v>
      </c>
      <c r="B360" s="11">
        <v>4940</v>
      </c>
      <c r="C360" s="11" t="s">
        <v>1197</v>
      </c>
      <c r="D360" s="11" t="s">
        <v>1198</v>
      </c>
    </row>
    <row r="361" spans="1:4">
      <c r="A361" s="11">
        <v>360</v>
      </c>
      <c r="B361" s="11">
        <v>4990</v>
      </c>
      <c r="C361" s="11" t="s">
        <v>1199</v>
      </c>
      <c r="D361" s="11" t="s">
        <v>1200</v>
      </c>
    </row>
    <row r="362" spans="1:4">
      <c r="A362" s="11">
        <v>361</v>
      </c>
      <c r="B362" s="11">
        <v>5010</v>
      </c>
      <c r="C362" s="11" t="s">
        <v>1201</v>
      </c>
      <c r="D362" s="11" t="s">
        <v>1202</v>
      </c>
    </row>
    <row r="363" spans="1:4">
      <c r="A363" s="11">
        <v>362</v>
      </c>
      <c r="B363" s="11">
        <v>5020</v>
      </c>
      <c r="C363" s="11" t="s">
        <v>1203</v>
      </c>
      <c r="D363" s="11" t="s">
        <v>1204</v>
      </c>
    </row>
    <row r="364" spans="1:4">
      <c r="A364" s="11">
        <v>363</v>
      </c>
      <c r="B364" s="11">
        <v>5101</v>
      </c>
      <c r="C364" s="11" t="s">
        <v>1205</v>
      </c>
      <c r="D364" s="11" t="s">
        <v>1206</v>
      </c>
    </row>
    <row r="365" spans="1:4">
      <c r="A365" s="11">
        <v>364</v>
      </c>
      <c r="B365" s="11">
        <v>5102</v>
      </c>
      <c r="C365" s="11" t="s">
        <v>1207</v>
      </c>
      <c r="D365" s="11" t="s">
        <v>1208</v>
      </c>
    </row>
    <row r="366" spans="1:4">
      <c r="A366" s="11">
        <v>365</v>
      </c>
      <c r="B366" s="11">
        <v>5210</v>
      </c>
      <c r="C366" s="11" t="s">
        <v>1209</v>
      </c>
      <c r="D366" s="11" t="s">
        <v>1210</v>
      </c>
    </row>
    <row r="367" spans="1:4">
      <c r="A367" s="11">
        <v>366</v>
      </c>
      <c r="B367" s="11">
        <v>5220</v>
      </c>
      <c r="C367" s="11" t="s">
        <v>1211</v>
      </c>
      <c r="D367" s="11" t="s">
        <v>1212</v>
      </c>
    </row>
    <row r="368" spans="1:4">
      <c r="A368" s="11">
        <v>367</v>
      </c>
      <c r="B368" s="11">
        <v>5231</v>
      </c>
      <c r="C368" s="11" t="s">
        <v>1213</v>
      </c>
      <c r="D368" s="11" t="s">
        <v>1214</v>
      </c>
    </row>
    <row r="369" spans="1:4">
      <c r="A369" s="11">
        <v>368</v>
      </c>
      <c r="B369" s="11">
        <v>5232</v>
      </c>
      <c r="C369" s="11" t="s">
        <v>1215</v>
      </c>
      <c r="D369" s="11" t="s">
        <v>1216</v>
      </c>
    </row>
    <row r="370" spans="1:4">
      <c r="A370" s="11">
        <v>369</v>
      </c>
      <c r="B370" s="11">
        <v>5233</v>
      </c>
      <c r="C370" s="11" t="s">
        <v>1217</v>
      </c>
      <c r="D370" s="11" t="s">
        <v>1218</v>
      </c>
    </row>
    <row r="371" spans="1:4">
      <c r="A371" s="11">
        <v>370</v>
      </c>
      <c r="B371" s="11">
        <v>5241</v>
      </c>
      <c r="C371" s="11" t="s">
        <v>1219</v>
      </c>
      <c r="D371" s="11" t="s">
        <v>1220</v>
      </c>
    </row>
    <row r="372" spans="1:4">
      <c r="A372" s="11">
        <v>371</v>
      </c>
      <c r="B372" s="11">
        <v>5249</v>
      </c>
      <c r="C372" s="11" t="s">
        <v>1221</v>
      </c>
      <c r="D372" s="11" t="s">
        <v>1222</v>
      </c>
    </row>
    <row r="373" spans="1:4">
      <c r="A373" s="11">
        <v>372</v>
      </c>
      <c r="B373" s="11">
        <v>5251</v>
      </c>
      <c r="C373" s="11" t="s">
        <v>1223</v>
      </c>
      <c r="D373" s="11" t="s">
        <v>1224</v>
      </c>
    </row>
    <row r="374" spans="1:4">
      <c r="A374" s="11">
        <v>373</v>
      </c>
      <c r="B374" s="11">
        <v>5259</v>
      </c>
      <c r="C374" s="11" t="s">
        <v>1225</v>
      </c>
      <c r="D374" s="11" t="s">
        <v>1226</v>
      </c>
    </row>
    <row r="375" spans="1:4">
      <c r="A375" s="11">
        <v>374</v>
      </c>
      <c r="B375" s="11">
        <v>5260</v>
      </c>
      <c r="C375" s="11" t="s">
        <v>1227</v>
      </c>
      <c r="D375" s="11" t="s">
        <v>1228</v>
      </c>
    </row>
    <row r="376" spans="1:4">
      <c r="A376" s="11">
        <v>375</v>
      </c>
      <c r="B376" s="11">
        <v>5290</v>
      </c>
      <c r="C376" s="11" t="s">
        <v>1229</v>
      </c>
      <c r="D376" s="11" t="s">
        <v>1230</v>
      </c>
    </row>
    <row r="377" spans="1:4">
      <c r="A377" s="11">
        <v>376</v>
      </c>
      <c r="B377" s="11">
        <v>5301</v>
      </c>
      <c r="C377" s="11" t="s">
        <v>1231</v>
      </c>
      <c r="D377" s="11" t="s">
        <v>1232</v>
      </c>
    </row>
    <row r="378" spans="1:4">
      <c r="A378" s="11">
        <v>377</v>
      </c>
      <c r="B378" s="11">
        <v>5302</v>
      </c>
      <c r="C378" s="11" t="s">
        <v>1233</v>
      </c>
      <c r="D378" s="11" t="s">
        <v>1234</v>
      </c>
    </row>
    <row r="379" spans="1:4">
      <c r="A379" s="11">
        <v>378</v>
      </c>
      <c r="B379" s="11">
        <v>5410</v>
      </c>
      <c r="C379" s="11" t="s">
        <v>1235</v>
      </c>
      <c r="D379" s="11" t="s">
        <v>1236</v>
      </c>
    </row>
    <row r="380" spans="1:4">
      <c r="A380" s="11">
        <v>379</v>
      </c>
      <c r="B380" s="11">
        <v>5420</v>
      </c>
      <c r="C380" s="11" t="s">
        <v>1237</v>
      </c>
      <c r="D380" s="11" t="s">
        <v>1238</v>
      </c>
    </row>
    <row r="381" spans="1:4">
      <c r="A381" s="11">
        <v>380</v>
      </c>
      <c r="B381" s="11">
        <v>5510</v>
      </c>
      <c r="C381" s="11" t="s">
        <v>1239</v>
      </c>
      <c r="D381" s="11" t="s">
        <v>1240</v>
      </c>
    </row>
    <row r="382" spans="1:4">
      <c r="A382" s="11">
        <v>381</v>
      </c>
      <c r="B382" s="11">
        <v>5590</v>
      </c>
      <c r="C382" s="11" t="s">
        <v>1241</v>
      </c>
      <c r="D382" s="11" t="s">
        <v>1242</v>
      </c>
    </row>
    <row r="383" spans="1:4">
      <c r="A383" s="11">
        <v>382</v>
      </c>
      <c r="B383" s="11">
        <v>5610</v>
      </c>
      <c r="C383" s="11" t="s">
        <v>1243</v>
      </c>
      <c r="D383" s="11" t="s">
        <v>1244</v>
      </c>
    </row>
    <row r="384" spans="1:4">
      <c r="A384" s="11">
        <v>383</v>
      </c>
      <c r="B384" s="11">
        <v>5621</v>
      </c>
      <c r="C384" s="11" t="s">
        <v>1245</v>
      </c>
      <c r="D384" s="11" t="s">
        <v>1246</v>
      </c>
    </row>
    <row r="385" spans="1:4">
      <c r="A385" s="11">
        <v>384</v>
      </c>
      <c r="B385" s="11">
        <v>5622</v>
      </c>
      <c r="C385" s="11" t="s">
        <v>1247</v>
      </c>
      <c r="D385" s="11" t="s">
        <v>1248</v>
      </c>
    </row>
    <row r="386" spans="1:4">
      <c r="A386" s="11">
        <v>385</v>
      </c>
      <c r="B386" s="11">
        <v>5631</v>
      </c>
      <c r="C386" s="11" t="s">
        <v>1249</v>
      </c>
      <c r="D386" s="11" t="s">
        <v>1250</v>
      </c>
    </row>
    <row r="387" spans="1:4">
      <c r="A387" s="11">
        <v>386</v>
      </c>
      <c r="B387" s="11">
        <v>5632</v>
      </c>
      <c r="C387" s="11" t="s">
        <v>1251</v>
      </c>
      <c r="D387" s="11" t="s">
        <v>1252</v>
      </c>
    </row>
    <row r="388" spans="1:4">
      <c r="A388" s="11">
        <v>387</v>
      </c>
      <c r="B388" s="11">
        <v>5690</v>
      </c>
      <c r="C388" s="11" t="s">
        <v>1253</v>
      </c>
      <c r="D388" s="11" t="s">
        <v>1254</v>
      </c>
    </row>
    <row r="389" spans="1:4">
      <c r="A389" s="11">
        <v>388</v>
      </c>
      <c r="B389" s="11">
        <v>5811</v>
      </c>
      <c r="C389" s="11" t="s">
        <v>1255</v>
      </c>
      <c r="D389" s="11" t="s">
        <v>1256</v>
      </c>
    </row>
    <row r="390" spans="1:4">
      <c r="A390" s="11">
        <v>389</v>
      </c>
      <c r="B390" s="11">
        <v>5812</v>
      </c>
      <c r="C390" s="11" t="s">
        <v>1257</v>
      </c>
      <c r="D390" s="11" t="s">
        <v>1258</v>
      </c>
    </row>
    <row r="391" spans="1:4">
      <c r="A391" s="11">
        <v>390</v>
      </c>
      <c r="B391" s="11">
        <v>5813</v>
      </c>
      <c r="C391" s="11" t="s">
        <v>1259</v>
      </c>
      <c r="D391" s="11" t="s">
        <v>1260</v>
      </c>
    </row>
    <row r="392" spans="1:4">
      <c r="A392" s="11">
        <v>391</v>
      </c>
      <c r="B392" s="11">
        <v>5819</v>
      </c>
      <c r="C392" s="11" t="s">
        <v>1261</v>
      </c>
      <c r="D392" s="11" t="s">
        <v>1262</v>
      </c>
    </row>
    <row r="393" spans="1:4">
      <c r="A393" s="11">
        <v>392</v>
      </c>
      <c r="B393" s="11">
        <v>5820</v>
      </c>
      <c r="C393" s="11" t="s">
        <v>1263</v>
      </c>
      <c r="D393" s="11" t="s">
        <v>1264</v>
      </c>
    </row>
    <row r="394" spans="1:4">
      <c r="A394" s="11">
        <v>393</v>
      </c>
      <c r="B394" s="11">
        <v>5911</v>
      </c>
      <c r="C394" s="11" t="s">
        <v>1265</v>
      </c>
      <c r="D394" s="11" t="s">
        <v>1266</v>
      </c>
    </row>
    <row r="395" spans="1:4">
      <c r="A395" s="11">
        <v>394</v>
      </c>
      <c r="B395" s="11">
        <v>5912</v>
      </c>
      <c r="C395" s="11" t="s">
        <v>1267</v>
      </c>
      <c r="D395" s="11" t="s">
        <v>1268</v>
      </c>
    </row>
    <row r="396" spans="1:4">
      <c r="A396" s="11">
        <v>395</v>
      </c>
      <c r="B396" s="11">
        <v>5913</v>
      </c>
      <c r="C396" s="11" t="s">
        <v>1269</v>
      </c>
      <c r="D396" s="11" t="s">
        <v>1270</v>
      </c>
    </row>
    <row r="397" spans="1:4">
      <c r="A397" s="11">
        <v>396</v>
      </c>
      <c r="B397" s="11">
        <v>5914</v>
      </c>
      <c r="C397" s="11" t="s">
        <v>1271</v>
      </c>
      <c r="D397" s="11" t="s">
        <v>1272</v>
      </c>
    </row>
    <row r="398" spans="1:4">
      <c r="A398" s="11">
        <v>397</v>
      </c>
      <c r="B398" s="11">
        <v>5920</v>
      </c>
      <c r="C398" s="11" t="s">
        <v>1273</v>
      </c>
      <c r="D398" s="11" t="s">
        <v>1274</v>
      </c>
    </row>
    <row r="399" spans="1:4">
      <c r="A399" s="11">
        <v>398</v>
      </c>
      <c r="B399" s="11">
        <v>6010</v>
      </c>
      <c r="C399" s="11" t="s">
        <v>1275</v>
      </c>
      <c r="D399" s="11" t="s">
        <v>1276</v>
      </c>
    </row>
    <row r="400" spans="1:4">
      <c r="A400" s="11">
        <v>399</v>
      </c>
      <c r="B400" s="11">
        <v>6021</v>
      </c>
      <c r="C400" s="11" t="s">
        <v>1277</v>
      </c>
      <c r="D400" s="11" t="s">
        <v>1278</v>
      </c>
    </row>
    <row r="401" spans="1:4">
      <c r="A401" s="11">
        <v>400</v>
      </c>
      <c r="B401" s="11">
        <v>6022</v>
      </c>
      <c r="C401" s="11" t="s">
        <v>1279</v>
      </c>
      <c r="D401" s="11" t="s">
        <v>1280</v>
      </c>
    </row>
    <row r="402" spans="1:4">
      <c r="A402" s="11">
        <v>401</v>
      </c>
      <c r="B402" s="11">
        <v>6100</v>
      </c>
      <c r="C402" s="11" t="s">
        <v>1281</v>
      </c>
      <c r="D402" s="11" t="s">
        <v>1282</v>
      </c>
    </row>
    <row r="403" spans="1:4">
      <c r="A403" s="11">
        <v>402</v>
      </c>
      <c r="B403" s="11">
        <v>6201</v>
      </c>
      <c r="C403" s="11" t="s">
        <v>1283</v>
      </c>
      <c r="D403" s="11" t="s">
        <v>1284</v>
      </c>
    </row>
    <row r="404" spans="1:4">
      <c r="A404" s="11">
        <v>403</v>
      </c>
      <c r="B404" s="11">
        <v>6202</v>
      </c>
      <c r="C404" s="11" t="s">
        <v>1285</v>
      </c>
      <c r="D404" s="11" t="s">
        <v>1286</v>
      </c>
    </row>
    <row r="405" spans="1:4">
      <c r="A405" s="11">
        <v>404</v>
      </c>
      <c r="B405" s="11">
        <v>6209</v>
      </c>
      <c r="C405" s="11" t="s">
        <v>1287</v>
      </c>
      <c r="D405" s="11" t="s">
        <v>1288</v>
      </c>
    </row>
    <row r="406" spans="1:4">
      <c r="A406" s="11">
        <v>405</v>
      </c>
      <c r="B406" s="11">
        <v>6311</v>
      </c>
      <c r="C406" s="11" t="s">
        <v>1289</v>
      </c>
      <c r="D406" s="11" t="s">
        <v>1290</v>
      </c>
    </row>
    <row r="407" spans="1:4">
      <c r="A407" s="11">
        <v>406</v>
      </c>
      <c r="B407" s="11">
        <v>6312</v>
      </c>
      <c r="C407" s="11" t="s">
        <v>1291</v>
      </c>
      <c r="D407" s="11" t="s">
        <v>1292</v>
      </c>
    </row>
    <row r="408" spans="1:4">
      <c r="A408" s="11">
        <v>407</v>
      </c>
      <c r="B408" s="11">
        <v>6391</v>
      </c>
      <c r="C408" s="11" t="s">
        <v>1293</v>
      </c>
      <c r="D408" s="11" t="s">
        <v>1294</v>
      </c>
    </row>
    <row r="409" spans="1:4">
      <c r="A409" s="11">
        <v>408</v>
      </c>
      <c r="B409" s="11">
        <v>6399</v>
      </c>
      <c r="C409" s="11" t="s">
        <v>1295</v>
      </c>
      <c r="D409" s="11" t="s">
        <v>1296</v>
      </c>
    </row>
    <row r="410" spans="1:4">
      <c r="A410" s="11">
        <v>409</v>
      </c>
      <c r="B410" s="11">
        <v>6411</v>
      </c>
      <c r="C410" s="11" t="s">
        <v>1297</v>
      </c>
      <c r="D410" s="11" t="s">
        <v>1298</v>
      </c>
    </row>
    <row r="411" spans="1:4">
      <c r="A411" s="11">
        <v>410</v>
      </c>
      <c r="B411" s="11">
        <v>6412</v>
      </c>
      <c r="C411" s="11" t="s">
        <v>1299</v>
      </c>
      <c r="D411" s="11" t="s">
        <v>1300</v>
      </c>
    </row>
    <row r="412" spans="1:4">
      <c r="A412" s="11">
        <v>411</v>
      </c>
      <c r="B412" s="11">
        <v>6413</v>
      </c>
      <c r="C412" s="11" t="s">
        <v>1301</v>
      </c>
      <c r="D412" s="11" t="s">
        <v>1302</v>
      </c>
    </row>
    <row r="413" spans="1:4">
      <c r="A413" s="11">
        <v>412</v>
      </c>
      <c r="B413" s="11">
        <v>6414</v>
      </c>
      <c r="C413" s="11" t="s">
        <v>1303</v>
      </c>
      <c r="D413" s="11" t="s">
        <v>1304</v>
      </c>
    </row>
    <row r="414" spans="1:4">
      <c r="A414" s="11">
        <v>413</v>
      </c>
      <c r="B414" s="11">
        <v>6415</v>
      </c>
      <c r="C414" s="11" t="s">
        <v>1305</v>
      </c>
      <c r="D414" s="11" t="s">
        <v>1306</v>
      </c>
    </row>
    <row r="415" spans="1:4">
      <c r="A415" s="11">
        <v>414</v>
      </c>
      <c r="B415" s="11">
        <v>6419</v>
      </c>
      <c r="C415" s="11" t="s">
        <v>1307</v>
      </c>
      <c r="D415" s="11" t="s">
        <v>1308</v>
      </c>
    </row>
    <row r="416" spans="1:4">
      <c r="A416" s="11">
        <v>415</v>
      </c>
      <c r="B416" s="11">
        <v>6420</v>
      </c>
      <c r="C416" s="11" t="s">
        <v>1309</v>
      </c>
      <c r="D416" s="11" t="s">
        <v>1310</v>
      </c>
    </row>
    <row r="417" spans="1:4">
      <c r="A417" s="11">
        <v>416</v>
      </c>
      <c r="B417" s="11">
        <v>6430</v>
      </c>
      <c r="C417" s="11" t="s">
        <v>1311</v>
      </c>
      <c r="D417" s="11" t="s">
        <v>1312</v>
      </c>
    </row>
    <row r="418" spans="1:4">
      <c r="A418" s="11">
        <v>417</v>
      </c>
      <c r="B418" s="11">
        <v>6491</v>
      </c>
      <c r="C418" s="11" t="s">
        <v>1313</v>
      </c>
      <c r="D418" s="11" t="s">
        <v>1314</v>
      </c>
    </row>
    <row r="419" spans="1:4">
      <c r="A419" s="11">
        <v>418</v>
      </c>
      <c r="B419" s="11">
        <v>6492</v>
      </c>
      <c r="C419" s="11" t="s">
        <v>1315</v>
      </c>
      <c r="D419" s="11" t="s">
        <v>1316</v>
      </c>
    </row>
    <row r="420" spans="1:4">
      <c r="A420" s="11">
        <v>419</v>
      </c>
      <c r="B420" s="11">
        <v>6493</v>
      </c>
      <c r="C420" s="11" t="s">
        <v>1317</v>
      </c>
      <c r="D420" s="11" t="s">
        <v>1318</v>
      </c>
    </row>
    <row r="421" spans="1:4">
      <c r="A421" s="11">
        <v>420</v>
      </c>
      <c r="B421" s="11">
        <v>6494</v>
      </c>
      <c r="C421" s="11" t="s">
        <v>1319</v>
      </c>
      <c r="D421" s="11" t="s">
        <v>1320</v>
      </c>
    </row>
    <row r="422" spans="1:4">
      <c r="A422" s="11">
        <v>421</v>
      </c>
      <c r="B422" s="11">
        <v>6495</v>
      </c>
      <c r="C422" s="11" t="s">
        <v>1321</v>
      </c>
      <c r="D422" s="11" t="s">
        <v>1322</v>
      </c>
    </row>
    <row r="423" spans="1:4">
      <c r="A423" s="11">
        <v>422</v>
      </c>
      <c r="B423" s="11">
        <v>6496</v>
      </c>
      <c r="C423" s="11" t="s">
        <v>1323</v>
      </c>
      <c r="D423" s="11" t="s">
        <v>1324</v>
      </c>
    </row>
    <row r="424" spans="1:4">
      <c r="A424" s="11">
        <v>423</v>
      </c>
      <c r="B424" s="11">
        <v>6499</v>
      </c>
      <c r="C424" s="11" t="s">
        <v>1325</v>
      </c>
      <c r="D424" s="11" t="s">
        <v>1326</v>
      </c>
    </row>
    <row r="425" spans="1:4">
      <c r="A425" s="11">
        <v>424</v>
      </c>
      <c r="B425" s="11">
        <v>6510</v>
      </c>
      <c r="C425" s="11" t="s">
        <v>1327</v>
      </c>
      <c r="D425" s="11" t="s">
        <v>1328</v>
      </c>
    </row>
    <row r="426" spans="1:4">
      <c r="A426" s="11">
        <v>425</v>
      </c>
      <c r="B426" s="11">
        <v>6520</v>
      </c>
      <c r="C426" s="11" t="s">
        <v>1329</v>
      </c>
      <c r="D426" s="11" t="s">
        <v>1330</v>
      </c>
    </row>
    <row r="427" spans="1:4">
      <c r="A427" s="11">
        <v>426</v>
      </c>
      <c r="B427" s="11">
        <v>6530</v>
      </c>
      <c r="C427" s="11" t="s">
        <v>1331</v>
      </c>
      <c r="D427" s="11" t="s">
        <v>1332</v>
      </c>
    </row>
    <row r="428" spans="1:4">
      <c r="A428" s="11">
        <v>427</v>
      </c>
      <c r="B428" s="11">
        <v>6540</v>
      </c>
      <c r="C428" s="11" t="s">
        <v>1333</v>
      </c>
      <c r="D428" s="11" t="s">
        <v>1334</v>
      </c>
    </row>
    <row r="429" spans="1:4">
      <c r="A429" s="11">
        <v>428</v>
      </c>
      <c r="B429" s="11">
        <v>6551</v>
      </c>
      <c r="C429" s="11" t="s">
        <v>1335</v>
      </c>
      <c r="D429" s="11" t="s">
        <v>1336</v>
      </c>
    </row>
    <row r="430" spans="1:4">
      <c r="A430" s="11">
        <v>429</v>
      </c>
      <c r="B430" s="11">
        <v>6559</v>
      </c>
      <c r="C430" s="11" t="s">
        <v>1337</v>
      </c>
      <c r="D430" s="11" t="s">
        <v>1338</v>
      </c>
    </row>
    <row r="431" spans="1:4">
      <c r="A431" s="11">
        <v>430</v>
      </c>
      <c r="B431" s="11">
        <v>6611</v>
      </c>
      <c r="C431" s="11" t="s">
        <v>1339</v>
      </c>
      <c r="D431" s="11" t="s">
        <v>1340</v>
      </c>
    </row>
    <row r="432" spans="1:4">
      <c r="A432" s="11">
        <v>431</v>
      </c>
      <c r="B432" s="11">
        <v>6619</v>
      </c>
      <c r="C432" s="11" t="s">
        <v>1341</v>
      </c>
      <c r="D432" s="11" t="s">
        <v>1342</v>
      </c>
    </row>
    <row r="433" spans="1:4">
      <c r="A433" s="11">
        <v>432</v>
      </c>
      <c r="B433" s="11">
        <v>6621</v>
      </c>
      <c r="C433" s="11" t="s">
        <v>1343</v>
      </c>
      <c r="D433" s="11" t="s">
        <v>1344</v>
      </c>
    </row>
    <row r="434" spans="1:4">
      <c r="A434" s="11">
        <v>433</v>
      </c>
      <c r="B434" s="11">
        <v>6629</v>
      </c>
      <c r="C434" s="11" t="s">
        <v>1345</v>
      </c>
      <c r="D434" s="11" t="s">
        <v>1346</v>
      </c>
    </row>
    <row r="435" spans="1:4">
      <c r="A435" s="11">
        <v>434</v>
      </c>
      <c r="B435" s="11">
        <v>6631</v>
      </c>
      <c r="C435" s="11" t="s">
        <v>1347</v>
      </c>
      <c r="D435" s="11" t="s">
        <v>1348</v>
      </c>
    </row>
    <row r="436" spans="1:4">
      <c r="A436" s="11">
        <v>435</v>
      </c>
      <c r="B436" s="11">
        <v>6632</v>
      </c>
      <c r="C436" s="11" t="s">
        <v>1349</v>
      </c>
      <c r="D436" s="11" t="s">
        <v>1350</v>
      </c>
    </row>
    <row r="437" spans="1:4">
      <c r="A437" s="11">
        <v>436</v>
      </c>
      <c r="B437" s="11">
        <v>6639</v>
      </c>
      <c r="C437" s="11" t="s">
        <v>1351</v>
      </c>
      <c r="D437" s="11" t="s">
        <v>1352</v>
      </c>
    </row>
    <row r="438" spans="1:4">
      <c r="A438" s="11">
        <v>437</v>
      </c>
      <c r="B438" s="11">
        <v>6640</v>
      </c>
      <c r="C438" s="11" t="s">
        <v>1353</v>
      </c>
      <c r="D438" s="11" t="s">
        <v>1354</v>
      </c>
    </row>
    <row r="439" spans="1:4">
      <c r="A439" s="11">
        <v>438</v>
      </c>
      <c r="B439" s="11">
        <v>6700</v>
      </c>
      <c r="C439" s="11" t="s">
        <v>1355</v>
      </c>
      <c r="D439" s="11" t="s">
        <v>1356</v>
      </c>
    </row>
    <row r="440" spans="1:4">
      <c r="A440" s="11">
        <v>439</v>
      </c>
      <c r="B440" s="11">
        <v>6811</v>
      </c>
      <c r="C440" s="11" t="s">
        <v>1357</v>
      </c>
      <c r="D440" s="11" t="s">
        <v>1358</v>
      </c>
    </row>
    <row r="441" spans="1:4">
      <c r="A441" s="11">
        <v>440</v>
      </c>
      <c r="B441" s="11">
        <v>6812</v>
      </c>
      <c r="C441" s="11" t="s">
        <v>1359</v>
      </c>
      <c r="D441" s="11" t="s">
        <v>1360</v>
      </c>
    </row>
    <row r="442" spans="1:4">
      <c r="A442" s="11">
        <v>441</v>
      </c>
      <c r="B442" s="11">
        <v>6891</v>
      </c>
      <c r="C442" s="11" t="s">
        <v>1361</v>
      </c>
      <c r="D442" s="11" t="s">
        <v>1362</v>
      </c>
    </row>
    <row r="443" spans="1:4">
      <c r="A443" s="11">
        <v>442</v>
      </c>
      <c r="B443" s="11">
        <v>6899</v>
      </c>
      <c r="C443" s="11" t="s">
        <v>1363</v>
      </c>
      <c r="D443" s="11" t="s">
        <v>1364</v>
      </c>
    </row>
    <row r="444" spans="1:4">
      <c r="A444" s="11">
        <v>443</v>
      </c>
      <c r="B444" s="11">
        <v>6911</v>
      </c>
      <c r="C444" s="11" t="s">
        <v>1365</v>
      </c>
      <c r="D444" s="11" t="s">
        <v>1366</v>
      </c>
    </row>
    <row r="445" spans="1:4">
      <c r="A445" s="11">
        <v>444</v>
      </c>
      <c r="B445" s="11">
        <v>6912</v>
      </c>
      <c r="C445" s="11" t="s">
        <v>1367</v>
      </c>
      <c r="D445" s="11" t="s">
        <v>1368</v>
      </c>
    </row>
    <row r="446" spans="1:4">
      <c r="A446" s="11">
        <v>445</v>
      </c>
      <c r="B446" s="11">
        <v>6919</v>
      </c>
      <c r="C446" s="11" t="s">
        <v>1369</v>
      </c>
      <c r="D446" s="11" t="s">
        <v>1370</v>
      </c>
    </row>
    <row r="447" spans="1:4">
      <c r="A447" s="11">
        <v>446</v>
      </c>
      <c r="B447" s="11">
        <v>6920</v>
      </c>
      <c r="C447" s="11" t="s">
        <v>1371</v>
      </c>
      <c r="D447" s="11" t="s">
        <v>1372</v>
      </c>
    </row>
    <row r="448" spans="1:4">
      <c r="A448" s="11">
        <v>447</v>
      </c>
      <c r="B448" s="11">
        <v>7010</v>
      </c>
      <c r="C448" s="11" t="s">
        <v>1373</v>
      </c>
      <c r="D448" s="11" t="s">
        <v>1374</v>
      </c>
    </row>
    <row r="449" spans="1:4">
      <c r="A449" s="11">
        <v>448</v>
      </c>
      <c r="B449" s="11">
        <v>7020</v>
      </c>
      <c r="C449" s="11" t="s">
        <v>1375</v>
      </c>
      <c r="D449" s="11" t="s">
        <v>1376</v>
      </c>
    </row>
    <row r="450" spans="1:4">
      <c r="A450" s="11">
        <v>449</v>
      </c>
      <c r="B450" s="11">
        <v>7111</v>
      </c>
      <c r="C450" s="11" t="s">
        <v>1377</v>
      </c>
      <c r="D450" s="11" t="s">
        <v>1378</v>
      </c>
    </row>
    <row r="451" spans="1:4">
      <c r="A451" s="11">
        <v>450</v>
      </c>
      <c r="B451" s="11">
        <v>7112</v>
      </c>
      <c r="C451" s="11" t="s">
        <v>1379</v>
      </c>
      <c r="D451" s="11" t="s">
        <v>1380</v>
      </c>
    </row>
    <row r="452" spans="1:4">
      <c r="A452" s="11">
        <v>451</v>
      </c>
      <c r="B452" s="11">
        <v>7121</v>
      </c>
      <c r="C452" s="11" t="s">
        <v>1381</v>
      </c>
      <c r="D452" s="11" t="s">
        <v>1382</v>
      </c>
    </row>
    <row r="453" spans="1:4">
      <c r="A453" s="11">
        <v>452</v>
      </c>
      <c r="B453" s="11">
        <v>7129</v>
      </c>
      <c r="C453" s="11" t="s">
        <v>1383</v>
      </c>
      <c r="D453" s="11" t="s">
        <v>1384</v>
      </c>
    </row>
    <row r="454" spans="1:4">
      <c r="A454" s="11">
        <v>453</v>
      </c>
      <c r="B454" s="11">
        <v>7210</v>
      </c>
      <c r="C454" s="11" t="s">
        <v>1385</v>
      </c>
      <c r="D454" s="11" t="s">
        <v>1386</v>
      </c>
    </row>
    <row r="455" spans="1:4">
      <c r="A455" s="11">
        <v>454</v>
      </c>
      <c r="B455" s="11">
        <v>7220</v>
      </c>
      <c r="C455" s="11" t="s">
        <v>1387</v>
      </c>
      <c r="D455" s="11" t="s">
        <v>1388</v>
      </c>
    </row>
    <row r="456" spans="1:4">
      <c r="A456" s="11">
        <v>455</v>
      </c>
      <c r="B456" s="11">
        <v>7230</v>
      </c>
      <c r="C456" s="11" t="s">
        <v>1389</v>
      </c>
      <c r="D456" s="11" t="s">
        <v>1390</v>
      </c>
    </row>
    <row r="457" spans="1:4">
      <c r="A457" s="11">
        <v>456</v>
      </c>
      <c r="B457" s="11">
        <v>7311</v>
      </c>
      <c r="C457" s="11" t="s">
        <v>1391</v>
      </c>
      <c r="D457" s="11" t="s">
        <v>1392</v>
      </c>
    </row>
    <row r="458" spans="1:4">
      <c r="A458" s="11">
        <v>457</v>
      </c>
      <c r="B458" s="11">
        <v>7312</v>
      </c>
      <c r="C458" s="11" t="s">
        <v>1393</v>
      </c>
      <c r="D458" s="11" t="s">
        <v>1394</v>
      </c>
    </row>
    <row r="459" spans="1:4">
      <c r="A459" s="11">
        <v>458</v>
      </c>
      <c r="B459" s="11">
        <v>7319</v>
      </c>
      <c r="C459" s="11" t="s">
        <v>1395</v>
      </c>
      <c r="D459" s="11" t="s">
        <v>1396</v>
      </c>
    </row>
    <row r="460" spans="1:4">
      <c r="A460" s="11">
        <v>459</v>
      </c>
      <c r="B460" s="11">
        <v>7320</v>
      </c>
      <c r="C460" s="11" t="s">
        <v>1397</v>
      </c>
      <c r="D460" s="11" t="s">
        <v>1398</v>
      </c>
    </row>
    <row r="461" spans="1:4">
      <c r="A461" s="11">
        <v>460</v>
      </c>
      <c r="B461" s="11">
        <v>7401</v>
      </c>
      <c r="C461" s="11" t="s">
        <v>1399</v>
      </c>
      <c r="D461" s="11" t="s">
        <v>1400</v>
      </c>
    </row>
    <row r="462" spans="1:4">
      <c r="A462" s="11">
        <v>461</v>
      </c>
      <c r="B462" s="11">
        <v>7409</v>
      </c>
      <c r="C462" s="11" t="s">
        <v>1401</v>
      </c>
      <c r="D462" s="11" t="s">
        <v>1402</v>
      </c>
    </row>
    <row r="463" spans="1:4">
      <c r="A463" s="11">
        <v>462</v>
      </c>
      <c r="B463" s="11">
        <v>7500</v>
      </c>
      <c r="C463" s="11" t="s">
        <v>1403</v>
      </c>
      <c r="D463" s="11" t="s">
        <v>1404</v>
      </c>
    </row>
    <row r="464" spans="1:4">
      <c r="A464" s="11">
        <v>463</v>
      </c>
      <c r="B464" s="11">
        <v>7601</v>
      </c>
      <c r="C464" s="11" t="s">
        <v>1405</v>
      </c>
      <c r="D464" s="11" t="s">
        <v>1406</v>
      </c>
    </row>
    <row r="465" spans="1:4">
      <c r="A465" s="11">
        <v>464</v>
      </c>
      <c r="B465" s="11">
        <v>7602</v>
      </c>
      <c r="C465" s="11" t="s">
        <v>1407</v>
      </c>
      <c r="D465" s="11" t="s">
        <v>1408</v>
      </c>
    </row>
    <row r="466" spans="1:4">
      <c r="A466" s="11">
        <v>465</v>
      </c>
      <c r="B466" s="11">
        <v>7603</v>
      </c>
      <c r="C466" s="11" t="s">
        <v>1409</v>
      </c>
      <c r="D466" s="11" t="s">
        <v>1410</v>
      </c>
    </row>
    <row r="467" spans="1:4">
      <c r="A467" s="11">
        <v>466</v>
      </c>
      <c r="B467" s="11">
        <v>7609</v>
      </c>
      <c r="C467" s="11" t="s">
        <v>1411</v>
      </c>
      <c r="D467" s="11" t="s">
        <v>1412</v>
      </c>
    </row>
    <row r="468" spans="1:4">
      <c r="A468" s="11">
        <v>467</v>
      </c>
      <c r="B468" s="11">
        <v>7711</v>
      </c>
      <c r="C468" s="11" t="s">
        <v>1413</v>
      </c>
      <c r="D468" s="11" t="s">
        <v>1414</v>
      </c>
    </row>
    <row r="469" spans="1:4">
      <c r="A469" s="11">
        <v>468</v>
      </c>
      <c r="B469" s="11">
        <v>7712</v>
      </c>
      <c r="C469" s="11" t="s">
        <v>1415</v>
      </c>
      <c r="D469" s="11" t="s">
        <v>1416</v>
      </c>
    </row>
    <row r="470" spans="1:4">
      <c r="A470" s="11">
        <v>469</v>
      </c>
      <c r="B470" s="11">
        <v>7713</v>
      </c>
      <c r="C470" s="11" t="s">
        <v>1417</v>
      </c>
      <c r="D470" s="11" t="s">
        <v>1418</v>
      </c>
    </row>
    <row r="471" spans="1:4">
      <c r="A471" s="11">
        <v>470</v>
      </c>
      <c r="B471" s="11">
        <v>7719</v>
      </c>
      <c r="C471" s="11" t="s">
        <v>1419</v>
      </c>
      <c r="D471" s="11" t="s">
        <v>1420</v>
      </c>
    </row>
    <row r="472" spans="1:4">
      <c r="A472" s="11">
        <v>471</v>
      </c>
      <c r="B472" s="11">
        <v>7721</v>
      </c>
      <c r="C472" s="11" t="s">
        <v>1421</v>
      </c>
      <c r="D472" s="11" t="s">
        <v>1422</v>
      </c>
    </row>
    <row r="473" spans="1:4">
      <c r="A473" s="11">
        <v>472</v>
      </c>
      <c r="B473" s="11">
        <v>7722</v>
      </c>
      <c r="C473" s="11" t="s">
        <v>1423</v>
      </c>
      <c r="D473" s="11" t="s">
        <v>1424</v>
      </c>
    </row>
    <row r="474" spans="1:4">
      <c r="A474" s="11">
        <v>473</v>
      </c>
      <c r="B474" s="11">
        <v>7723</v>
      </c>
      <c r="C474" s="11" t="s">
        <v>1425</v>
      </c>
      <c r="D474" s="11" t="s">
        <v>1426</v>
      </c>
    </row>
    <row r="475" spans="1:4">
      <c r="A475" s="11">
        <v>474</v>
      </c>
      <c r="B475" s="11">
        <v>7729</v>
      </c>
      <c r="C475" s="11" t="s">
        <v>1427</v>
      </c>
      <c r="D475" s="11" t="s">
        <v>1428</v>
      </c>
    </row>
    <row r="476" spans="1:4">
      <c r="A476" s="11">
        <v>475</v>
      </c>
      <c r="B476" s="11">
        <v>7731</v>
      </c>
      <c r="C476" s="11" t="s">
        <v>1429</v>
      </c>
      <c r="D476" s="11" t="s">
        <v>1430</v>
      </c>
    </row>
    <row r="477" spans="1:4">
      <c r="A477" s="11">
        <v>476</v>
      </c>
      <c r="B477" s="11">
        <v>7732</v>
      </c>
      <c r="C477" s="11" t="s">
        <v>1431</v>
      </c>
      <c r="D477" s="11" t="s">
        <v>1432</v>
      </c>
    </row>
    <row r="478" spans="1:4">
      <c r="A478" s="11">
        <v>477</v>
      </c>
      <c r="B478" s="11">
        <v>7739</v>
      </c>
      <c r="C478" s="11" t="s">
        <v>1433</v>
      </c>
      <c r="D478" s="11" t="s">
        <v>1434</v>
      </c>
    </row>
    <row r="479" spans="1:4">
      <c r="A479" s="11">
        <v>478</v>
      </c>
      <c r="B479" s="11">
        <v>7740</v>
      </c>
      <c r="C479" s="11" t="s">
        <v>1435</v>
      </c>
      <c r="D479" s="11" t="s">
        <v>1436</v>
      </c>
    </row>
    <row r="480" spans="1:4">
      <c r="A480" s="11">
        <v>479</v>
      </c>
      <c r="B480" s="11">
        <v>7801</v>
      </c>
      <c r="C480" s="11" t="s">
        <v>1437</v>
      </c>
      <c r="D480" s="11" t="s">
        <v>1438</v>
      </c>
    </row>
    <row r="481" spans="1:4">
      <c r="A481" s="11">
        <v>480</v>
      </c>
      <c r="B481" s="11">
        <v>7802</v>
      </c>
      <c r="C481" s="11" t="s">
        <v>1439</v>
      </c>
      <c r="D481" s="11" t="s">
        <v>1440</v>
      </c>
    </row>
    <row r="482" spans="1:4">
      <c r="A482" s="11">
        <v>481</v>
      </c>
      <c r="B482" s="11">
        <v>7809</v>
      </c>
      <c r="C482" s="11" t="s">
        <v>1441</v>
      </c>
      <c r="D482" s="11" t="s">
        <v>1442</v>
      </c>
    </row>
    <row r="483" spans="1:4">
      <c r="A483" s="11">
        <v>482</v>
      </c>
      <c r="B483" s="11">
        <v>7900</v>
      </c>
      <c r="C483" s="11" t="s">
        <v>1443</v>
      </c>
      <c r="D483" s="11" t="s">
        <v>1444</v>
      </c>
    </row>
    <row r="484" spans="1:4">
      <c r="A484" s="11">
        <v>483</v>
      </c>
      <c r="B484" s="11">
        <v>8001</v>
      </c>
      <c r="C484" s="11" t="s">
        <v>1445</v>
      </c>
      <c r="D484" s="11" t="s">
        <v>1446</v>
      </c>
    </row>
    <row r="485" spans="1:4">
      <c r="A485" s="11">
        <v>484</v>
      </c>
      <c r="B485" s="11">
        <v>8002</v>
      </c>
      <c r="C485" s="11" t="s">
        <v>1447</v>
      </c>
      <c r="D485" s="11" t="s">
        <v>1448</v>
      </c>
    </row>
    <row r="486" spans="1:4">
      <c r="A486" s="11">
        <v>485</v>
      </c>
      <c r="B486" s="11">
        <v>8003</v>
      </c>
      <c r="C486" s="11" t="s">
        <v>1449</v>
      </c>
      <c r="D486" s="11" t="s">
        <v>1450</v>
      </c>
    </row>
    <row r="487" spans="1:4">
      <c r="A487" s="11">
        <v>486</v>
      </c>
      <c r="B487" s="11">
        <v>8110</v>
      </c>
      <c r="C487" s="11" t="s">
        <v>1451</v>
      </c>
      <c r="D487" s="11" t="s">
        <v>1452</v>
      </c>
    </row>
    <row r="488" spans="1:4">
      <c r="A488" s="11">
        <v>487</v>
      </c>
      <c r="B488" s="11">
        <v>8120</v>
      </c>
      <c r="C488" s="11" t="s">
        <v>1453</v>
      </c>
      <c r="D488" s="11" t="s">
        <v>1454</v>
      </c>
    </row>
    <row r="489" spans="1:4">
      <c r="A489" s="11">
        <v>488</v>
      </c>
      <c r="B489" s="11">
        <v>8130</v>
      </c>
      <c r="C489" s="11" t="s">
        <v>1455</v>
      </c>
      <c r="D489" s="11" t="s">
        <v>1456</v>
      </c>
    </row>
    <row r="490" spans="1:4">
      <c r="A490" s="11">
        <v>489</v>
      </c>
      <c r="B490" s="11">
        <v>8201</v>
      </c>
      <c r="C490" s="11" t="s">
        <v>1457</v>
      </c>
      <c r="D490" s="11" t="s">
        <v>1458</v>
      </c>
    </row>
    <row r="491" spans="1:4">
      <c r="A491" s="11">
        <v>490</v>
      </c>
      <c r="B491" s="11">
        <v>8202</v>
      </c>
      <c r="C491" s="11" t="s">
        <v>1459</v>
      </c>
      <c r="D491" s="11" t="s">
        <v>1460</v>
      </c>
    </row>
    <row r="492" spans="1:4">
      <c r="A492" s="11">
        <v>491</v>
      </c>
      <c r="B492" s="11">
        <v>8203</v>
      </c>
      <c r="C492" s="11" t="s">
        <v>1461</v>
      </c>
      <c r="D492" s="11" t="s">
        <v>1462</v>
      </c>
    </row>
    <row r="493" spans="1:4">
      <c r="A493" s="11">
        <v>492</v>
      </c>
      <c r="B493" s="11">
        <v>8209</v>
      </c>
      <c r="C493" s="11" t="s">
        <v>1463</v>
      </c>
      <c r="D493" s="11" t="s">
        <v>1464</v>
      </c>
    </row>
    <row r="494" spans="1:4">
      <c r="A494" s="11">
        <v>493</v>
      </c>
      <c r="B494" s="11">
        <v>8311</v>
      </c>
      <c r="C494" s="11" t="s">
        <v>1465</v>
      </c>
      <c r="D494" s="11" t="s">
        <v>1466</v>
      </c>
    </row>
    <row r="495" spans="1:4">
      <c r="A495" s="11">
        <v>494</v>
      </c>
      <c r="B495" s="11">
        <v>8312</v>
      </c>
      <c r="C495" s="11" t="s">
        <v>1467</v>
      </c>
      <c r="D495" s="11" t="s">
        <v>1468</v>
      </c>
    </row>
    <row r="496" spans="1:4">
      <c r="A496" s="11">
        <v>495</v>
      </c>
      <c r="B496" s="11">
        <v>8320</v>
      </c>
      <c r="C496" s="11" t="s">
        <v>1469</v>
      </c>
      <c r="D496" s="11" t="s">
        <v>1470</v>
      </c>
    </row>
    <row r="497" spans="1:4">
      <c r="A497" s="11">
        <v>496</v>
      </c>
      <c r="B497" s="11">
        <v>8330</v>
      </c>
      <c r="C497" s="11" t="s">
        <v>1471</v>
      </c>
      <c r="D497" s="11" t="s">
        <v>1472</v>
      </c>
    </row>
    <row r="498" spans="1:4">
      <c r="A498" s="11">
        <v>497</v>
      </c>
      <c r="B498" s="11">
        <v>8400</v>
      </c>
      <c r="C498" s="11" t="s">
        <v>1473</v>
      </c>
      <c r="D498" s="11" t="s">
        <v>1474</v>
      </c>
    </row>
    <row r="499" spans="1:4">
      <c r="A499" s="11">
        <v>498</v>
      </c>
      <c r="B499" s="11">
        <v>8510</v>
      </c>
      <c r="C499" s="11" t="s">
        <v>1475</v>
      </c>
      <c r="D499" s="11" t="s">
        <v>1476</v>
      </c>
    </row>
    <row r="500" spans="1:4">
      <c r="A500" s="11">
        <v>499</v>
      </c>
      <c r="B500" s="11">
        <v>8520</v>
      </c>
      <c r="C500" s="11" t="s">
        <v>1477</v>
      </c>
      <c r="D500" s="11" t="s">
        <v>1478</v>
      </c>
    </row>
    <row r="501" spans="1:4">
      <c r="A501" s="11">
        <v>500</v>
      </c>
      <c r="B501" s="11">
        <v>8530</v>
      </c>
      <c r="C501" s="11" t="s">
        <v>1479</v>
      </c>
      <c r="D501" s="11" t="s">
        <v>1480</v>
      </c>
    </row>
    <row r="502" spans="1:4">
      <c r="A502" s="11">
        <v>501</v>
      </c>
      <c r="B502" s="11">
        <v>8540</v>
      </c>
      <c r="C502" s="11" t="s">
        <v>1481</v>
      </c>
      <c r="D502" s="11" t="s">
        <v>1482</v>
      </c>
    </row>
    <row r="503" spans="1:4">
      <c r="A503" s="11">
        <v>502</v>
      </c>
      <c r="B503" s="11">
        <v>8550</v>
      </c>
      <c r="C503" s="11" t="s">
        <v>1483</v>
      </c>
      <c r="D503" s="11" t="s">
        <v>1484</v>
      </c>
    </row>
    <row r="504" spans="1:4">
      <c r="A504" s="11">
        <v>503</v>
      </c>
      <c r="B504" s="11">
        <v>8560</v>
      </c>
      <c r="C504" s="11" t="s">
        <v>1485</v>
      </c>
      <c r="D504" s="11" t="s">
        <v>1486</v>
      </c>
    </row>
    <row r="505" spans="1:4">
      <c r="A505" s="11">
        <v>504</v>
      </c>
      <c r="B505" s="11">
        <v>8571</v>
      </c>
      <c r="C505" s="11" t="s">
        <v>1487</v>
      </c>
      <c r="D505" s="11" t="s">
        <v>1488</v>
      </c>
    </row>
    <row r="506" spans="1:4">
      <c r="A506" s="11">
        <v>505</v>
      </c>
      <c r="B506" s="11">
        <v>8572</v>
      </c>
      <c r="C506" s="11" t="s">
        <v>1489</v>
      </c>
      <c r="D506" s="11" t="s">
        <v>1490</v>
      </c>
    </row>
    <row r="507" spans="1:4">
      <c r="A507" s="11">
        <v>506</v>
      </c>
      <c r="B507" s="11">
        <v>8573</v>
      </c>
      <c r="C507" s="11" t="s">
        <v>1491</v>
      </c>
      <c r="D507" s="11" t="s">
        <v>1492</v>
      </c>
    </row>
    <row r="508" spans="1:4">
      <c r="A508" s="11">
        <v>507</v>
      </c>
      <c r="B508" s="11">
        <v>8574</v>
      </c>
      <c r="C508" s="11" t="s">
        <v>1493</v>
      </c>
      <c r="D508" s="11" t="s">
        <v>1494</v>
      </c>
    </row>
    <row r="509" spans="1:4">
      <c r="A509" s="11">
        <v>508</v>
      </c>
      <c r="B509" s="11">
        <v>8579</v>
      </c>
      <c r="C509" s="11" t="s">
        <v>1495</v>
      </c>
      <c r="D509" s="11" t="s">
        <v>1496</v>
      </c>
    </row>
    <row r="510" spans="1:4">
      <c r="A510" s="11">
        <v>509</v>
      </c>
      <c r="B510" s="11">
        <v>8580</v>
      </c>
      <c r="C510" s="11" t="s">
        <v>1497</v>
      </c>
      <c r="D510" s="11" t="s">
        <v>1498</v>
      </c>
    </row>
    <row r="511" spans="1:4">
      <c r="A511" s="11">
        <v>510</v>
      </c>
      <c r="B511" s="11">
        <v>8610</v>
      </c>
      <c r="C511" s="11" t="s">
        <v>1499</v>
      </c>
      <c r="D511" s="11" t="s">
        <v>1500</v>
      </c>
    </row>
    <row r="512" spans="1:4">
      <c r="A512" s="11">
        <v>511</v>
      </c>
      <c r="B512" s="11">
        <v>8620</v>
      </c>
      <c r="C512" s="11" t="s">
        <v>1501</v>
      </c>
      <c r="D512" s="11" t="s">
        <v>1502</v>
      </c>
    </row>
    <row r="513" spans="1:4">
      <c r="A513" s="11">
        <v>512</v>
      </c>
      <c r="B513" s="11">
        <v>8691</v>
      </c>
      <c r="C513" s="11" t="s">
        <v>1503</v>
      </c>
      <c r="D513" s="11" t="s">
        <v>1504</v>
      </c>
    </row>
    <row r="514" spans="1:4">
      <c r="A514" s="11">
        <v>513</v>
      </c>
      <c r="B514" s="11">
        <v>8699</v>
      </c>
      <c r="C514" s="11" t="s">
        <v>1505</v>
      </c>
      <c r="D514" s="11" t="s">
        <v>1506</v>
      </c>
    </row>
    <row r="515" spans="1:4">
      <c r="A515" s="11">
        <v>514</v>
      </c>
      <c r="B515" s="11">
        <v>8701</v>
      </c>
      <c r="C515" s="11" t="s">
        <v>1507</v>
      </c>
      <c r="D515" s="11" t="s">
        <v>1508</v>
      </c>
    </row>
    <row r="516" spans="1:4">
      <c r="A516" s="11">
        <v>515</v>
      </c>
      <c r="B516" s="11">
        <v>8702</v>
      </c>
      <c r="C516" s="11" t="s">
        <v>1509</v>
      </c>
      <c r="D516" s="11" t="s">
        <v>1510</v>
      </c>
    </row>
    <row r="517" spans="1:4">
      <c r="A517" s="11">
        <v>516</v>
      </c>
      <c r="B517" s="11">
        <v>8703</v>
      </c>
      <c r="C517" s="11" t="s">
        <v>1511</v>
      </c>
      <c r="D517" s="11" t="s">
        <v>1512</v>
      </c>
    </row>
    <row r="518" spans="1:4">
      <c r="A518" s="11">
        <v>517</v>
      </c>
      <c r="B518" s="11">
        <v>8709</v>
      </c>
      <c r="C518" s="11" t="s">
        <v>1513</v>
      </c>
      <c r="D518" s="11" t="s">
        <v>1514</v>
      </c>
    </row>
    <row r="519" spans="1:4">
      <c r="A519" s="11">
        <v>518</v>
      </c>
      <c r="B519" s="11">
        <v>8801</v>
      </c>
      <c r="C519" s="11" t="s">
        <v>1515</v>
      </c>
      <c r="D519" s="11" t="s">
        <v>1516</v>
      </c>
    </row>
    <row r="520" spans="1:4">
      <c r="A520" s="11">
        <v>519</v>
      </c>
      <c r="B520" s="11">
        <v>8802</v>
      </c>
      <c r="C520" s="11" t="s">
        <v>1517</v>
      </c>
      <c r="D520" s="11" t="s">
        <v>1518</v>
      </c>
    </row>
    <row r="521" spans="1:4">
      <c r="A521" s="11">
        <v>520</v>
      </c>
      <c r="B521" s="11">
        <v>8803</v>
      </c>
      <c r="C521" s="11" t="s">
        <v>1519</v>
      </c>
      <c r="D521" s="11" t="s">
        <v>1520</v>
      </c>
    </row>
    <row r="522" spans="1:4">
      <c r="A522" s="11">
        <v>521</v>
      </c>
      <c r="B522" s="11">
        <v>8804</v>
      </c>
      <c r="C522" s="11" t="s">
        <v>1521</v>
      </c>
      <c r="D522" s="11" t="s">
        <v>1522</v>
      </c>
    </row>
    <row r="523" spans="1:4">
      <c r="A523" s="11">
        <v>522</v>
      </c>
      <c r="B523" s="11">
        <v>8809</v>
      </c>
      <c r="C523" s="11" t="s">
        <v>1523</v>
      </c>
      <c r="D523" s="11" t="s">
        <v>1524</v>
      </c>
    </row>
    <row r="524" spans="1:4">
      <c r="A524" s="11">
        <v>523</v>
      </c>
      <c r="B524" s="11">
        <v>9010</v>
      </c>
      <c r="C524" s="11" t="s">
        <v>1525</v>
      </c>
      <c r="D524" s="11" t="s">
        <v>1526</v>
      </c>
    </row>
    <row r="525" spans="1:4">
      <c r="A525" s="11">
        <v>524</v>
      </c>
      <c r="B525" s="11">
        <v>9020</v>
      </c>
      <c r="C525" s="11" t="s">
        <v>1527</v>
      </c>
      <c r="D525" s="11" t="s">
        <v>1528</v>
      </c>
    </row>
    <row r="526" spans="1:4">
      <c r="A526" s="11">
        <v>525</v>
      </c>
      <c r="B526" s="11">
        <v>9031</v>
      </c>
      <c r="C526" s="11" t="s">
        <v>1529</v>
      </c>
      <c r="D526" s="11" t="s">
        <v>1530</v>
      </c>
    </row>
    <row r="527" spans="1:4">
      <c r="A527" s="11">
        <v>526</v>
      </c>
      <c r="B527" s="11">
        <v>9039</v>
      </c>
      <c r="C527" s="11" t="s">
        <v>1531</v>
      </c>
      <c r="D527" s="11" t="s">
        <v>1532</v>
      </c>
    </row>
    <row r="528" spans="1:4">
      <c r="A528" s="11">
        <v>527</v>
      </c>
      <c r="B528" s="11">
        <v>9101</v>
      </c>
      <c r="C528" s="11" t="s">
        <v>1533</v>
      </c>
      <c r="D528" s="11" t="s">
        <v>1534</v>
      </c>
    </row>
    <row r="529" spans="1:4">
      <c r="A529" s="11">
        <v>528</v>
      </c>
      <c r="B529" s="11">
        <v>9102</v>
      </c>
      <c r="C529" s="11" t="s">
        <v>1535</v>
      </c>
      <c r="D529" s="11" t="s">
        <v>1536</v>
      </c>
    </row>
    <row r="530" spans="1:4">
      <c r="A530" s="11">
        <v>529</v>
      </c>
      <c r="B530" s="11">
        <v>9103</v>
      </c>
      <c r="C530" s="11" t="s">
        <v>1537</v>
      </c>
      <c r="D530" s="11" t="s">
        <v>1538</v>
      </c>
    </row>
    <row r="531" spans="1:4">
      <c r="A531" s="11">
        <v>530</v>
      </c>
      <c r="B531" s="11">
        <v>9200</v>
      </c>
      <c r="C531" s="11" t="s">
        <v>1539</v>
      </c>
      <c r="D531" s="11" t="s">
        <v>1540</v>
      </c>
    </row>
    <row r="532" spans="1:4">
      <c r="A532" s="11">
        <v>531</v>
      </c>
      <c r="B532" s="11">
        <v>9311</v>
      </c>
      <c r="C532" s="11" t="s">
        <v>1541</v>
      </c>
      <c r="D532" s="11" t="s">
        <v>1542</v>
      </c>
    </row>
    <row r="533" spans="1:4">
      <c r="A533" s="11">
        <v>532</v>
      </c>
      <c r="B533" s="11">
        <v>9312</v>
      </c>
      <c r="C533" s="11" t="s">
        <v>1543</v>
      </c>
      <c r="D533" s="11" t="s">
        <v>1544</v>
      </c>
    </row>
    <row r="534" spans="1:4">
      <c r="A534" s="11">
        <v>533</v>
      </c>
      <c r="B534" s="11">
        <v>9319</v>
      </c>
      <c r="C534" s="11" t="s">
        <v>1545</v>
      </c>
      <c r="D534" s="11" t="s">
        <v>1546</v>
      </c>
    </row>
    <row r="535" spans="1:4">
      <c r="A535" s="11">
        <v>534</v>
      </c>
      <c r="B535" s="11">
        <v>9321</v>
      </c>
      <c r="C535" s="11" t="s">
        <v>1547</v>
      </c>
      <c r="D535" s="11" t="s">
        <v>1548</v>
      </c>
    </row>
    <row r="536" spans="1:4">
      <c r="A536" s="11">
        <v>535</v>
      </c>
      <c r="B536" s="11">
        <v>9322</v>
      </c>
      <c r="C536" s="11" t="s">
        <v>1549</v>
      </c>
      <c r="D536" s="11" t="s">
        <v>1550</v>
      </c>
    </row>
    <row r="537" spans="1:4">
      <c r="A537" s="11">
        <v>536</v>
      </c>
      <c r="B537" s="11">
        <v>9323</v>
      </c>
      <c r="C537" s="11" t="s">
        <v>1551</v>
      </c>
      <c r="D537" s="11" t="s">
        <v>1552</v>
      </c>
    </row>
    <row r="538" spans="1:4">
      <c r="A538" s="11">
        <v>537</v>
      </c>
      <c r="B538" s="11">
        <v>9324</v>
      </c>
      <c r="C538" s="11" t="s">
        <v>1553</v>
      </c>
      <c r="D538" s="11" t="s">
        <v>1554</v>
      </c>
    </row>
    <row r="539" spans="1:4">
      <c r="A539" s="11">
        <v>538</v>
      </c>
      <c r="B539" s="11">
        <v>9329</v>
      </c>
      <c r="C539" s="11" t="s">
        <v>1555</v>
      </c>
      <c r="D539" s="11" t="s">
        <v>1556</v>
      </c>
    </row>
    <row r="540" spans="1:4">
      <c r="A540" s="11">
        <v>539</v>
      </c>
      <c r="B540" s="11">
        <v>9410</v>
      </c>
      <c r="C540" s="11" t="s">
        <v>1557</v>
      </c>
      <c r="D540" s="11" t="s">
        <v>1558</v>
      </c>
    </row>
    <row r="541" spans="1:4">
      <c r="A541" s="11">
        <v>540</v>
      </c>
      <c r="B541" s="11">
        <v>9421</v>
      </c>
      <c r="C541" s="11" t="s">
        <v>1559</v>
      </c>
      <c r="D541" s="11" t="s">
        <v>1560</v>
      </c>
    </row>
    <row r="542" spans="1:4">
      <c r="A542" s="11">
        <v>541</v>
      </c>
      <c r="B542" s="11">
        <v>9422</v>
      </c>
      <c r="C542" s="11" t="s">
        <v>1561</v>
      </c>
      <c r="D542" s="11" t="s">
        <v>1562</v>
      </c>
    </row>
    <row r="543" spans="1:4">
      <c r="A543" s="11">
        <v>542</v>
      </c>
      <c r="B543" s="11">
        <v>9423</v>
      </c>
      <c r="C543" s="11" t="s">
        <v>1563</v>
      </c>
      <c r="D543" s="11" t="s">
        <v>1564</v>
      </c>
    </row>
    <row r="544" spans="1:4">
      <c r="A544" s="11">
        <v>543</v>
      </c>
      <c r="B544" s="11">
        <v>9424</v>
      </c>
      <c r="C544" s="11" t="s">
        <v>1565</v>
      </c>
      <c r="D544" s="11" t="s">
        <v>1566</v>
      </c>
    </row>
    <row r="545" spans="1:4">
      <c r="A545" s="11">
        <v>544</v>
      </c>
      <c r="B545" s="11">
        <v>9491</v>
      </c>
      <c r="C545" s="11" t="s">
        <v>1567</v>
      </c>
      <c r="D545" s="11" t="s">
        <v>1568</v>
      </c>
    </row>
    <row r="546" spans="1:4">
      <c r="A546" s="11">
        <v>545</v>
      </c>
      <c r="B546" s="11">
        <v>9499</v>
      </c>
      <c r="C546" s="11" t="s">
        <v>1569</v>
      </c>
      <c r="D546" s="11" t="s">
        <v>1570</v>
      </c>
    </row>
    <row r="547" spans="1:4">
      <c r="A547" s="11">
        <v>546</v>
      </c>
      <c r="B547" s="11">
        <v>9511</v>
      </c>
      <c r="C547" s="11" t="s">
        <v>1571</v>
      </c>
      <c r="D547" s="11" t="s">
        <v>1572</v>
      </c>
    </row>
    <row r="548" spans="1:4">
      <c r="A548" s="11">
        <v>547</v>
      </c>
      <c r="B548" s="11">
        <v>9512</v>
      </c>
      <c r="C548" s="11" t="s">
        <v>1573</v>
      </c>
      <c r="D548" s="11" t="s">
        <v>1574</v>
      </c>
    </row>
    <row r="549" spans="1:4">
      <c r="A549" s="11">
        <v>548</v>
      </c>
      <c r="B549" s="11">
        <v>9521</v>
      </c>
      <c r="C549" s="11" t="s">
        <v>1575</v>
      </c>
      <c r="D549" s="11" t="s">
        <v>1576</v>
      </c>
    </row>
    <row r="550" spans="1:4">
      <c r="A550" s="11">
        <v>549</v>
      </c>
      <c r="B550" s="11">
        <v>9522</v>
      </c>
      <c r="C550" s="11" t="s">
        <v>1577</v>
      </c>
      <c r="D550" s="11" t="s">
        <v>1578</v>
      </c>
    </row>
    <row r="551" spans="1:4">
      <c r="A551" s="11">
        <v>550</v>
      </c>
      <c r="B551" s="11">
        <v>9523</v>
      </c>
      <c r="C551" s="11" t="s">
        <v>1579</v>
      </c>
      <c r="D551" s="11" t="s">
        <v>1580</v>
      </c>
    </row>
    <row r="552" spans="1:4">
      <c r="A552" s="11">
        <v>551</v>
      </c>
      <c r="B552" s="11">
        <v>9591</v>
      </c>
      <c r="C552" s="11" t="s">
        <v>1581</v>
      </c>
      <c r="D552" s="11" t="s">
        <v>1582</v>
      </c>
    </row>
    <row r="553" spans="1:4">
      <c r="A553" s="11">
        <v>552</v>
      </c>
      <c r="B553" s="11">
        <v>9599</v>
      </c>
      <c r="C553" s="11" t="s">
        <v>1583</v>
      </c>
      <c r="D553" s="11" t="s">
        <v>1584</v>
      </c>
    </row>
    <row r="554" spans="1:4">
      <c r="A554" s="11">
        <v>553</v>
      </c>
      <c r="B554" s="11">
        <v>9610</v>
      </c>
      <c r="C554" s="11" t="s">
        <v>1585</v>
      </c>
      <c r="D554" s="11" t="s">
        <v>1586</v>
      </c>
    </row>
    <row r="555" spans="1:4">
      <c r="A555" s="11">
        <v>554</v>
      </c>
      <c r="B555" s="11">
        <v>9620</v>
      </c>
      <c r="C555" s="11" t="s">
        <v>1587</v>
      </c>
      <c r="D555" s="11" t="s">
        <v>1588</v>
      </c>
    </row>
    <row r="556" spans="1:4">
      <c r="A556" s="11">
        <v>555</v>
      </c>
      <c r="B556" s="11">
        <v>9630</v>
      </c>
      <c r="C556" s="11" t="s">
        <v>1589</v>
      </c>
      <c r="D556" s="11" t="s">
        <v>1590</v>
      </c>
    </row>
    <row r="557" spans="1:4">
      <c r="A557" s="11">
        <v>556</v>
      </c>
      <c r="B557" s="11">
        <v>9640</v>
      </c>
      <c r="C557" s="11" t="s">
        <v>1591</v>
      </c>
      <c r="D557" s="11" t="s">
        <v>1592</v>
      </c>
    </row>
    <row r="558" spans="1:4">
      <c r="A558" s="11">
        <v>557</v>
      </c>
      <c r="B558" s="11">
        <v>9690</v>
      </c>
      <c r="C558" s="11" t="s">
        <v>1593</v>
      </c>
      <c r="D558" s="11" t="s">
        <v>1594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1595</v>
      </c>
      <c r="B1" s="22" t="s">
        <v>1596</v>
      </c>
      <c r="C1" s="22"/>
      <c r="D1" s="22"/>
      <c r="E1" s="22"/>
      <c r="F1" s="22"/>
      <c r="G1" s="22"/>
      <c r="H1" s="22"/>
      <c r="I1" s="22" t="s">
        <v>1597</v>
      </c>
      <c r="J1" s="22"/>
      <c r="K1" s="22" t="s">
        <v>1598</v>
      </c>
    </row>
    <row r="2" spans="1:11">
      <c r="A2" s="22"/>
      <c r="B2" s="22" t="s">
        <v>1599</v>
      </c>
      <c r="C2" s="22" t="s">
        <v>1600</v>
      </c>
      <c r="D2" s="22" t="s">
        <v>1601</v>
      </c>
      <c r="E2" s="22" t="s">
        <v>1602</v>
      </c>
      <c r="F2" s="22" t="s">
        <v>1603</v>
      </c>
      <c r="G2" s="22" t="s">
        <v>1604</v>
      </c>
      <c r="H2" s="22" t="s">
        <v>1605</v>
      </c>
      <c r="I2" s="22" t="s">
        <v>329</v>
      </c>
      <c r="J2" s="22" t="s">
        <v>1606</v>
      </c>
      <c r="K2" s="22"/>
    </row>
    <row r="3" spans="1:11">
      <c r="A3" s="11" t="s">
        <v>1607</v>
      </c>
      <c r="B3" s="11" t="s">
        <v>1608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1609</v>
      </c>
      <c r="B4" s="11" t="s">
        <v>1610</v>
      </c>
      <c r="C4" s="11" t="s">
        <v>1611</v>
      </c>
      <c r="D4" s="11" t="s">
        <v>1612</v>
      </c>
      <c r="E4" s="11" t="s">
        <v>1613</v>
      </c>
      <c r="F4" s="11" t="s">
        <v>1614</v>
      </c>
      <c r="G4" s="11" t="s">
        <v>1614</v>
      </c>
      <c r="H4" s="11"/>
      <c r="I4" s="11"/>
      <c r="J4" s="11"/>
      <c r="K4" s="11"/>
    </row>
    <row r="5" spans="1:11">
      <c r="A5" s="11" t="s">
        <v>1615</v>
      </c>
      <c r="B5" s="11" t="s">
        <v>1616</v>
      </c>
      <c r="C5" s="11" t="s">
        <v>1617</v>
      </c>
      <c r="D5" s="11" t="s">
        <v>1618</v>
      </c>
      <c r="E5" s="11" t="s">
        <v>1619</v>
      </c>
      <c r="F5" s="11" t="s">
        <v>1620</v>
      </c>
      <c r="G5" s="11" t="s">
        <v>1621</v>
      </c>
      <c r="H5" s="11"/>
      <c r="I5" s="11"/>
      <c r="J5" s="11"/>
      <c r="K5" s="11"/>
    </row>
    <row r="6" spans="1:11">
      <c r="A6" s="23" t="s">
        <v>1622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1623</v>
      </c>
      <c r="C7" s="11" t="s">
        <v>1624</v>
      </c>
      <c r="D7" s="11" t="s">
        <v>1625</v>
      </c>
      <c r="E7" s="11" t="s">
        <v>1626</v>
      </c>
      <c r="F7" s="11" t="s">
        <v>1627</v>
      </c>
      <c r="G7" s="11"/>
      <c r="H7" s="11"/>
      <c r="I7" s="11"/>
      <c r="J7" s="11"/>
      <c r="K7" s="11" t="s">
        <v>1628</v>
      </c>
    </row>
    <row r="8" spans="1:11">
      <c r="A8" s="11"/>
      <c r="B8" s="11" t="s">
        <v>1629</v>
      </c>
      <c r="C8" s="11" t="s">
        <v>1630</v>
      </c>
      <c r="D8" s="11" t="s">
        <v>1631</v>
      </c>
      <c r="E8" s="11" t="s">
        <v>1632</v>
      </c>
      <c r="F8" s="11" t="s">
        <v>1633</v>
      </c>
      <c r="G8" s="11"/>
      <c r="H8" s="11"/>
      <c r="I8" s="11"/>
      <c r="J8" s="11"/>
      <c r="K8" s="11" t="s">
        <v>1628</v>
      </c>
    </row>
    <row r="9" spans="1:11">
      <c r="A9" s="11"/>
      <c r="B9" s="11" t="s">
        <v>1634</v>
      </c>
      <c r="C9" s="11"/>
      <c r="D9" s="11" t="s">
        <v>1635</v>
      </c>
      <c r="E9" s="11" t="s">
        <v>1636</v>
      </c>
      <c r="F9" s="11" t="s">
        <v>1637</v>
      </c>
      <c r="G9" s="11"/>
      <c r="H9" s="11"/>
      <c r="I9" s="11"/>
      <c r="J9" s="11"/>
      <c r="K9" s="11" t="s">
        <v>1628</v>
      </c>
    </row>
    <row r="10" spans="1:11">
      <c r="A10" s="11"/>
      <c r="B10" s="11" t="s">
        <v>1638</v>
      </c>
      <c r="C10" s="11" t="s">
        <v>1639</v>
      </c>
      <c r="D10" s="11" t="s">
        <v>1640</v>
      </c>
      <c r="E10" s="11" t="s">
        <v>1641</v>
      </c>
      <c r="F10" s="11" t="s">
        <v>1642</v>
      </c>
      <c r="G10" s="11"/>
      <c r="H10" s="11"/>
      <c r="I10" s="11"/>
      <c r="J10" s="11"/>
      <c r="K10" s="11" t="s">
        <v>1628</v>
      </c>
    </row>
    <row r="11" spans="1:11">
      <c r="A11" s="11"/>
      <c r="B11" s="11" t="s">
        <v>1643</v>
      </c>
      <c r="C11" s="11"/>
      <c r="D11" s="11" t="s">
        <v>1644</v>
      </c>
      <c r="E11" s="11" t="s">
        <v>1645</v>
      </c>
      <c r="F11" s="11" t="s">
        <v>1646</v>
      </c>
      <c r="G11" s="11"/>
      <c r="H11" s="11"/>
      <c r="I11" s="11" t="s">
        <v>1647</v>
      </c>
      <c r="J11" s="11"/>
      <c r="K11" s="11" t="s">
        <v>1628</v>
      </c>
    </row>
    <row r="12" spans="1:11">
      <c r="A12" s="11"/>
      <c r="B12" s="11" t="s">
        <v>1648</v>
      </c>
      <c r="C12" s="11"/>
      <c r="D12" s="11" t="s">
        <v>1649</v>
      </c>
      <c r="E12" s="11" t="s">
        <v>1650</v>
      </c>
      <c r="F12" s="11" t="s">
        <v>1651</v>
      </c>
      <c r="G12" s="11"/>
      <c r="H12" s="11"/>
      <c r="I12" s="11"/>
      <c r="J12" s="11"/>
      <c r="K12" s="11" t="s">
        <v>1628</v>
      </c>
    </row>
    <row r="13" spans="1:11">
      <c r="A13" s="23" t="s">
        <v>1652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1653</v>
      </c>
      <c r="B14" s="11" t="s">
        <v>1654</v>
      </c>
      <c r="C14" s="11" t="s">
        <v>1655</v>
      </c>
      <c r="D14" s="11" t="s">
        <v>1656</v>
      </c>
      <c r="E14" s="11" t="s">
        <v>1657</v>
      </c>
      <c r="F14" s="11" t="s">
        <v>1658</v>
      </c>
      <c r="G14" s="11" t="s">
        <v>1659</v>
      </c>
      <c r="H14" s="11"/>
      <c r="I14" s="11"/>
      <c r="J14" s="11"/>
      <c r="K14" s="11"/>
    </row>
    <row r="15" spans="1:11">
      <c r="A15" s="11" t="s">
        <v>1660</v>
      </c>
      <c r="B15" s="11" t="s">
        <v>1661</v>
      </c>
      <c r="C15" s="11" t="s">
        <v>1662</v>
      </c>
      <c r="D15" s="11" t="s">
        <v>1663</v>
      </c>
      <c r="E15" s="11" t="s">
        <v>1664</v>
      </c>
      <c r="F15" s="11" t="s">
        <v>1665</v>
      </c>
      <c r="G15" s="11" t="s">
        <v>1666</v>
      </c>
      <c r="H15" s="11"/>
      <c r="I15" s="11"/>
      <c r="J15" s="11"/>
      <c r="K15" s="11"/>
    </row>
    <row r="16" spans="1:11">
      <c r="A16" s="11" t="s">
        <v>1667</v>
      </c>
      <c r="B16" s="11" t="s">
        <v>1668</v>
      </c>
      <c r="C16" s="11" t="s">
        <v>1669</v>
      </c>
      <c r="D16" s="11" t="s">
        <v>1670</v>
      </c>
      <c r="E16" s="11" t="s">
        <v>1671</v>
      </c>
      <c r="F16" s="11" t="s">
        <v>1672</v>
      </c>
      <c r="G16" s="11" t="s">
        <v>1673</v>
      </c>
      <c r="H16" s="11"/>
      <c r="I16" s="11"/>
      <c r="J16" s="11"/>
      <c r="K16" s="11"/>
    </row>
    <row r="17" spans="1:12">
      <c r="A17" s="11" t="s">
        <v>1674</v>
      </c>
      <c r="B17" s="11" t="s">
        <v>1675</v>
      </c>
      <c r="C17" s="11" t="s">
        <v>1676</v>
      </c>
      <c r="D17" s="11" t="s">
        <v>1677</v>
      </c>
      <c r="E17" s="11" t="s">
        <v>1678</v>
      </c>
      <c r="F17" s="11" t="s">
        <v>1679</v>
      </c>
      <c r="G17" s="11" t="s">
        <v>1680</v>
      </c>
      <c r="H17" s="11"/>
      <c r="I17" s="11"/>
      <c r="J17" s="11"/>
      <c r="K17" s="11"/>
    </row>
    <row r="18" spans="1:12">
      <c r="A18" s="11" t="s">
        <v>1681</v>
      </c>
      <c r="B18" s="11" t="s">
        <v>1682</v>
      </c>
      <c r="C18" s="11" t="s">
        <v>1683</v>
      </c>
      <c r="D18" s="11" t="s">
        <v>1684</v>
      </c>
      <c r="E18" s="11" t="s">
        <v>1684</v>
      </c>
      <c r="F18" s="11" t="s">
        <v>1685</v>
      </c>
      <c r="G18" s="11" t="s">
        <v>1686</v>
      </c>
      <c r="H18" s="11"/>
      <c r="I18" s="11"/>
      <c r="J18" s="11"/>
      <c r="K18" s="11"/>
    </row>
    <row r="19" spans="1:12">
      <c r="A19" s="11" t="s">
        <v>1687</v>
      </c>
      <c r="B19" s="11" t="s">
        <v>1688</v>
      </c>
      <c r="C19" s="11" t="s">
        <v>1689</v>
      </c>
      <c r="D19" s="11" t="s">
        <v>1689</v>
      </c>
      <c r="E19" s="11" t="s">
        <v>1690</v>
      </c>
      <c r="F19" s="11" t="s">
        <v>1689</v>
      </c>
      <c r="G19" s="11" t="s">
        <v>1691</v>
      </c>
      <c r="H19" s="11"/>
      <c r="I19" s="11"/>
      <c r="J19" s="11"/>
      <c r="K19" s="11"/>
    </row>
    <row r="20" spans="1:12">
      <c r="A20" s="11" t="s">
        <v>1692</v>
      </c>
      <c r="B20" s="11" t="s">
        <v>1693</v>
      </c>
      <c r="C20" s="11" t="s">
        <v>319</v>
      </c>
      <c r="D20" s="11" t="s">
        <v>1694</v>
      </c>
      <c r="E20" s="11" t="s">
        <v>1695</v>
      </c>
      <c r="F20" s="11" t="s">
        <v>1696</v>
      </c>
      <c r="G20" s="11" t="s">
        <v>1697</v>
      </c>
      <c r="H20" s="11"/>
      <c r="I20" s="11"/>
      <c r="J20" s="11"/>
      <c r="K20" s="11"/>
    </row>
    <row r="21" spans="1:12">
      <c r="A21" s="11" t="s">
        <v>1698</v>
      </c>
      <c r="B21" s="11" t="s">
        <v>1699</v>
      </c>
      <c r="C21" s="11" t="s">
        <v>1700</v>
      </c>
      <c r="D21" s="11" t="s">
        <v>1701</v>
      </c>
      <c r="E21" s="11" t="s">
        <v>1702</v>
      </c>
      <c r="F21" s="11" t="s">
        <v>1703</v>
      </c>
      <c r="G21" s="11" t="s">
        <v>1704</v>
      </c>
      <c r="H21" s="11"/>
      <c r="I21" s="11"/>
      <c r="J21" s="11"/>
      <c r="K21" s="11"/>
    </row>
    <row r="22" spans="1:12">
      <c r="A22" s="11" t="s">
        <v>1705</v>
      </c>
      <c r="B22" s="11" t="s">
        <v>1706</v>
      </c>
      <c r="C22" s="11" t="s">
        <v>388</v>
      </c>
      <c r="D22" s="11" t="s">
        <v>1707</v>
      </c>
      <c r="E22" s="11" t="s">
        <v>1708</v>
      </c>
      <c r="F22" s="11" t="s">
        <v>1709</v>
      </c>
      <c r="G22" s="11" t="s">
        <v>1710</v>
      </c>
      <c r="H22" s="11"/>
      <c r="I22" s="11"/>
      <c r="J22" s="11"/>
      <c r="K22" s="11"/>
    </row>
    <row r="23" spans="1:12">
      <c r="A23" s="11" t="s">
        <v>1711</v>
      </c>
      <c r="B23" s="11" t="s">
        <v>1712</v>
      </c>
      <c r="C23" s="11" t="s">
        <v>1713</v>
      </c>
      <c r="D23" s="11" t="s">
        <v>1714</v>
      </c>
      <c r="E23" s="11" t="s">
        <v>1715</v>
      </c>
      <c r="F23" s="11" t="s">
        <v>1716</v>
      </c>
      <c r="G23" s="11" t="s">
        <v>1717</v>
      </c>
      <c r="H23" s="11"/>
      <c r="I23" s="11"/>
      <c r="J23" s="11"/>
      <c r="K23" s="11"/>
    </row>
    <row r="24" spans="1:12">
      <c r="A24" s="11" t="s">
        <v>1718</v>
      </c>
      <c r="B24" s="11" t="s">
        <v>1719</v>
      </c>
      <c r="C24" s="11" t="s">
        <v>388</v>
      </c>
      <c r="D24" s="11" t="s">
        <v>1720</v>
      </c>
      <c r="E24" s="11" t="s">
        <v>1720</v>
      </c>
      <c r="F24" s="11" t="s">
        <v>132</v>
      </c>
      <c r="G24" s="11" t="s">
        <v>1721</v>
      </c>
      <c r="H24" s="11"/>
      <c r="I24" s="11"/>
      <c r="J24" s="11"/>
      <c r="K24" s="11"/>
    </row>
    <row r="25" spans="1:12">
      <c r="A25" s="11"/>
      <c r="B25" s="11" t="s">
        <v>1722</v>
      </c>
      <c r="C25" s="11" t="s">
        <v>1723</v>
      </c>
      <c r="D25" s="11" t="s">
        <v>1723</v>
      </c>
      <c r="E25" s="11" t="s">
        <v>1723</v>
      </c>
      <c r="F25" s="11" t="s">
        <v>1724</v>
      </c>
      <c r="G25" s="11"/>
      <c r="H25" s="11"/>
      <c r="I25" s="11"/>
      <c r="J25" s="11"/>
      <c r="K25" s="11"/>
    </row>
    <row r="26" spans="1:12">
      <c r="A26" s="11" t="s">
        <v>1725</v>
      </c>
      <c r="B26" s="11" t="s">
        <v>1726</v>
      </c>
      <c r="C26" s="11" t="s">
        <v>1727</v>
      </c>
      <c r="D26" s="11" t="s">
        <v>1678</v>
      </c>
      <c r="E26" s="11" t="s">
        <v>1728</v>
      </c>
      <c r="F26" s="11" t="s">
        <v>1729</v>
      </c>
      <c r="G26" s="11" t="s">
        <v>1730</v>
      </c>
      <c r="H26" s="11"/>
      <c r="I26" s="11"/>
      <c r="J26" s="11"/>
      <c r="K26" s="11"/>
    </row>
    <row r="27" spans="1:12">
      <c r="A27" s="11" t="s">
        <v>1731</v>
      </c>
      <c r="B27" s="11" t="s">
        <v>1732</v>
      </c>
      <c r="C27" s="11" t="s">
        <v>388</v>
      </c>
      <c r="D27" s="11" t="s">
        <v>1689</v>
      </c>
      <c r="E27" s="11" t="s">
        <v>1733</v>
      </c>
      <c r="F27" s="11" t="s">
        <v>1734</v>
      </c>
      <c r="G27" s="11" t="s">
        <v>1735</v>
      </c>
      <c r="H27" s="11"/>
      <c r="I27" s="11"/>
      <c r="J27" s="11"/>
      <c r="K27" s="11"/>
    </row>
    <row r="28" spans="1:12">
      <c r="A28" s="11" t="s">
        <v>1736</v>
      </c>
      <c r="B28" s="11" t="s">
        <v>1737</v>
      </c>
      <c r="C28" s="11" t="s">
        <v>388</v>
      </c>
      <c r="D28" s="11" t="s">
        <v>1738</v>
      </c>
      <c r="E28" s="11" t="s">
        <v>1739</v>
      </c>
      <c r="F28" s="11" t="s">
        <v>1740</v>
      </c>
      <c r="G28" s="11" t="s">
        <v>1741</v>
      </c>
      <c r="H28" s="11"/>
      <c r="I28" s="11"/>
      <c r="J28" s="11"/>
      <c r="K28" s="11"/>
    </row>
    <row r="29" spans="1:12">
      <c r="A29" s="11" t="s">
        <v>1742</v>
      </c>
      <c r="B29" s="11" t="s">
        <v>1743</v>
      </c>
      <c r="C29" s="11" t="s">
        <v>1744</v>
      </c>
      <c r="D29" s="11" t="s">
        <v>1745</v>
      </c>
      <c r="E29" s="11" t="s">
        <v>1746</v>
      </c>
      <c r="F29" s="11" t="s">
        <v>1747</v>
      </c>
      <c r="G29" s="11" t="s">
        <v>1748</v>
      </c>
      <c r="H29" s="11"/>
      <c r="I29" s="11"/>
      <c r="J29" s="11"/>
      <c r="K29" s="11"/>
    </row>
    <row r="30" spans="1:12">
      <c r="A30" s="11" t="s">
        <v>1749</v>
      </c>
      <c r="B30" s="11" t="s">
        <v>1750</v>
      </c>
      <c r="C30" s="11" t="s">
        <v>1751</v>
      </c>
      <c r="D30" s="11" t="s">
        <v>1752</v>
      </c>
      <c r="E30" s="11" t="s">
        <v>1753</v>
      </c>
      <c r="F30" s="11" t="s">
        <v>1754</v>
      </c>
      <c r="G30" s="11" t="s">
        <v>1755</v>
      </c>
      <c r="H30" s="11"/>
      <c r="I30" s="11"/>
      <c r="J30" s="11"/>
      <c r="K30" s="11"/>
      <c r="L30" s="11"/>
    </row>
    <row r="31" spans="1:12">
      <c r="A31" s="11"/>
      <c r="B31" s="11" t="s">
        <v>1756</v>
      </c>
      <c r="C31" s="11"/>
      <c r="D31" s="11"/>
      <c r="E31" s="11"/>
      <c r="F31" s="11" t="s">
        <v>1757</v>
      </c>
      <c r="G31" s="11"/>
      <c r="H31" s="11"/>
      <c r="I31" s="11"/>
      <c r="J31" s="11"/>
      <c r="K31" s="11"/>
    </row>
    <row r="32" spans="1:12">
      <c r="A32" s="11"/>
      <c r="B32" s="11" t="s">
        <v>1758</v>
      </c>
      <c r="C32" s="11"/>
      <c r="D32" s="11"/>
      <c r="E32" s="11"/>
      <c r="F32" s="11" t="s">
        <v>1759</v>
      </c>
      <c r="G32" s="11"/>
      <c r="H32" s="11"/>
      <c r="I32" s="11"/>
      <c r="J32" s="11"/>
      <c r="K32" s="11"/>
    </row>
    <row r="33" spans="1:11">
      <c r="A33" s="11"/>
      <c r="B33" s="11" t="s">
        <v>1760</v>
      </c>
      <c r="C33" s="11"/>
      <c r="D33" s="11"/>
      <c r="E33" s="11"/>
      <c r="F33" s="11" t="s">
        <v>1761</v>
      </c>
      <c r="G33" s="11"/>
      <c r="H33" s="11"/>
      <c r="I33" s="11"/>
      <c r="J33" s="11"/>
      <c r="K33" s="11"/>
    </row>
    <row r="34" spans="1:11">
      <c r="A34" s="11" t="s">
        <v>1762</v>
      </c>
      <c r="B34" s="11" t="s">
        <v>1763</v>
      </c>
      <c r="C34" s="11" t="s">
        <v>388</v>
      </c>
      <c r="D34" s="11" t="s">
        <v>1764</v>
      </c>
      <c r="E34" s="11" t="s">
        <v>1765</v>
      </c>
      <c r="F34" s="11" t="s">
        <v>1766</v>
      </c>
      <c r="G34" s="11" t="s">
        <v>1767</v>
      </c>
      <c r="H34" s="11"/>
      <c r="I34" s="11"/>
      <c r="J34" s="11"/>
      <c r="K34" s="11"/>
    </row>
    <row r="35" spans="1:11">
      <c r="A35" s="11"/>
      <c r="B35" s="11" t="s">
        <v>1768</v>
      </c>
      <c r="C35" s="11"/>
      <c r="D35" s="11"/>
      <c r="E35" s="11"/>
      <c r="F35" s="11" t="s">
        <v>1769</v>
      </c>
      <c r="G35" s="11"/>
      <c r="H35" s="11"/>
      <c r="I35" s="11"/>
      <c r="J35" s="11"/>
      <c r="K35" s="11"/>
    </row>
    <row r="36" spans="1:11">
      <c r="A36" s="11"/>
      <c r="B36" s="11" t="s">
        <v>1770</v>
      </c>
      <c r="C36" s="11"/>
      <c r="D36" s="11"/>
      <c r="E36" s="11"/>
      <c r="F36" s="11" t="s">
        <v>1771</v>
      </c>
      <c r="G36" s="11"/>
      <c r="H36" s="11"/>
      <c r="I36" s="11"/>
      <c r="J36" s="11"/>
      <c r="K36" s="11"/>
    </row>
    <row r="37" spans="1:11">
      <c r="A37" s="11"/>
      <c r="B37" s="11" t="s">
        <v>1772</v>
      </c>
      <c r="C37" s="11"/>
      <c r="D37" s="11"/>
      <c r="E37" s="11"/>
      <c r="F37" s="11" t="s">
        <v>1773</v>
      </c>
      <c r="G37" s="11"/>
      <c r="H37" s="11"/>
      <c r="I37" s="11"/>
      <c r="J37" s="11"/>
      <c r="K37" s="11"/>
    </row>
    <row r="38" spans="1:11">
      <c r="A38" s="11" t="s">
        <v>1774</v>
      </c>
      <c r="B38" s="11" t="s">
        <v>1775</v>
      </c>
      <c r="C38" s="11" t="s">
        <v>388</v>
      </c>
      <c r="D38" s="11" t="s">
        <v>1776</v>
      </c>
      <c r="E38" s="11" t="s">
        <v>1777</v>
      </c>
      <c r="F38" s="11" t="s">
        <v>1778</v>
      </c>
      <c r="G38" s="11" t="s">
        <v>1779</v>
      </c>
      <c r="H38" s="11"/>
      <c r="I38" s="11"/>
      <c r="J38" s="11"/>
      <c r="K38" s="11"/>
    </row>
    <row r="39" spans="1:11">
      <c r="A39" s="11" t="s">
        <v>1780</v>
      </c>
      <c r="B39" s="11" t="s">
        <v>1781</v>
      </c>
      <c r="C39" s="11" t="s">
        <v>1689</v>
      </c>
      <c r="D39" s="11" t="s">
        <v>1741</v>
      </c>
      <c r="E39" s="11" t="s">
        <v>1782</v>
      </c>
      <c r="F39" s="11" t="s">
        <v>1783</v>
      </c>
      <c r="G39" s="11" t="s">
        <v>1784</v>
      </c>
      <c r="H39" s="11"/>
      <c r="I39" s="11"/>
      <c r="J39" s="11"/>
      <c r="K39" s="11"/>
    </row>
    <row r="40" spans="1:11">
      <c r="A40" s="11"/>
      <c r="B40" s="11" t="s">
        <v>1785</v>
      </c>
      <c r="C40" s="11"/>
      <c r="D40" s="11"/>
      <c r="E40" s="11"/>
      <c r="F40" s="11" t="s">
        <v>1786</v>
      </c>
      <c r="G40" s="11"/>
      <c r="H40" s="11"/>
      <c r="I40" s="11"/>
      <c r="J40" s="11"/>
      <c r="K40" s="11"/>
    </row>
    <row r="41" spans="1:11">
      <c r="A41" s="11"/>
      <c r="B41" s="11" t="s">
        <v>1787</v>
      </c>
      <c r="C41" s="11"/>
      <c r="D41" s="11"/>
      <c r="E41" s="11"/>
      <c r="F41" s="11" t="s">
        <v>1786</v>
      </c>
      <c r="G41" s="11"/>
      <c r="H41" s="11"/>
      <c r="I41" s="11"/>
      <c r="J41" s="11"/>
      <c r="K41" s="11"/>
    </row>
    <row r="42" spans="1:11">
      <c r="A42" s="11"/>
      <c r="B42" s="11" t="s">
        <v>1788</v>
      </c>
      <c r="C42" s="11"/>
      <c r="D42" s="11"/>
      <c r="E42" s="11"/>
      <c r="F42" s="11" t="s">
        <v>1786</v>
      </c>
      <c r="G42" s="11"/>
      <c r="H42" s="11"/>
      <c r="I42" s="11"/>
      <c r="J42" s="11"/>
      <c r="K42" s="11"/>
    </row>
    <row r="43" spans="1:11">
      <c r="A43" s="11"/>
      <c r="B43" s="11" t="s">
        <v>1789</v>
      </c>
      <c r="C43" s="11"/>
      <c r="D43" s="11"/>
      <c r="E43" s="11"/>
      <c r="F43" s="11" t="s">
        <v>1786</v>
      </c>
      <c r="G43" s="11"/>
      <c r="H43" s="11"/>
      <c r="I43" s="11"/>
      <c r="J43" s="11"/>
      <c r="K43" s="11"/>
    </row>
    <row r="44" spans="1:11">
      <c r="A44" s="11"/>
      <c r="B44" s="11" t="s">
        <v>1790</v>
      </c>
      <c r="C44" s="11"/>
      <c r="D44" s="11"/>
      <c r="E44" s="11"/>
      <c r="F44" s="11" t="s">
        <v>1786</v>
      </c>
      <c r="G44" s="11"/>
      <c r="H44" s="11"/>
      <c r="I44" s="11"/>
      <c r="J44" s="11"/>
      <c r="K44" s="11"/>
    </row>
    <row r="45" spans="1:11">
      <c r="A45" s="11"/>
      <c r="B45" s="11" t="s">
        <v>1791</v>
      </c>
      <c r="C45" s="11"/>
      <c r="D45" s="11"/>
      <c r="E45" s="11"/>
      <c r="F45" s="11" t="s">
        <v>1786</v>
      </c>
      <c r="G45" s="11"/>
      <c r="H45" s="11"/>
      <c r="I45" s="11"/>
      <c r="J45" s="11"/>
      <c r="K45" s="11"/>
    </row>
    <row r="46" spans="1:11">
      <c r="A46" s="11"/>
      <c r="B46" s="11" t="s">
        <v>1792</v>
      </c>
      <c r="C46" s="11"/>
      <c r="D46" s="11"/>
      <c r="E46" s="11"/>
      <c r="F46" s="11" t="s">
        <v>1786</v>
      </c>
      <c r="G46" s="11"/>
      <c r="H46" s="11"/>
      <c r="I46" s="11"/>
      <c r="J46" s="11"/>
      <c r="K46" s="11"/>
    </row>
    <row r="47" spans="1:11">
      <c r="A47" s="11"/>
      <c r="B47" s="11" t="s">
        <v>1793</v>
      </c>
      <c r="C47" s="11"/>
      <c r="D47" s="11"/>
      <c r="E47" s="11"/>
      <c r="F47" s="11" t="s">
        <v>119</v>
      </c>
      <c r="G47" s="11"/>
      <c r="H47" s="11"/>
      <c r="I47" s="11"/>
      <c r="J47" s="11"/>
      <c r="K47" s="11"/>
    </row>
    <row r="48" spans="1:11">
      <c r="A48" s="11"/>
      <c r="B48" s="11" t="s">
        <v>1794</v>
      </c>
      <c r="C48" s="11"/>
      <c r="D48" s="11"/>
      <c r="E48" s="11"/>
      <c r="F48" s="11" t="s">
        <v>1786</v>
      </c>
      <c r="G48" s="11"/>
      <c r="H48" s="11"/>
      <c r="I48" s="11"/>
      <c r="J48" s="11"/>
      <c r="K48" s="11"/>
    </row>
    <row r="49" spans="1:11">
      <c r="A49" s="11"/>
      <c r="B49" s="11" t="s">
        <v>1795</v>
      </c>
      <c r="C49" s="11"/>
      <c r="D49" s="11"/>
      <c r="E49" s="11"/>
      <c r="F49" s="11" t="s">
        <v>1786</v>
      </c>
      <c r="G49" s="11"/>
      <c r="H49" s="11"/>
      <c r="I49" s="11"/>
      <c r="J49" s="11"/>
      <c r="K49" s="11"/>
    </row>
    <row r="50" spans="1:11">
      <c r="A50" s="11"/>
      <c r="B50" s="11" t="s">
        <v>1796</v>
      </c>
      <c r="C50" s="11"/>
      <c r="D50" s="11"/>
      <c r="E50" s="11"/>
      <c r="F50" s="11" t="s">
        <v>1786</v>
      </c>
      <c r="G50" s="11"/>
      <c r="H50" s="11"/>
      <c r="I50" s="11"/>
      <c r="J50" s="11"/>
      <c r="K50" s="11"/>
    </row>
    <row r="51" spans="1:11">
      <c r="A51" s="11"/>
      <c r="B51" s="11" t="s">
        <v>1797</v>
      </c>
      <c r="C51" s="11"/>
      <c r="D51" s="11"/>
      <c r="E51" s="11"/>
      <c r="F51" s="11" t="s">
        <v>1786</v>
      </c>
      <c r="G51" s="11"/>
      <c r="H51" s="11"/>
      <c r="I51" s="11"/>
      <c r="J51" s="11"/>
      <c r="K51" s="11"/>
    </row>
    <row r="52" spans="1:11">
      <c r="A52" s="11"/>
      <c r="B52" s="11" t="s">
        <v>1798</v>
      </c>
      <c r="C52" s="11"/>
      <c r="D52" s="11"/>
      <c r="E52" s="11"/>
      <c r="F52" s="11" t="s">
        <v>1786</v>
      </c>
      <c r="G52" s="11"/>
      <c r="H52" s="11"/>
      <c r="I52" s="11"/>
      <c r="J52" s="11"/>
      <c r="K52" s="11"/>
    </row>
    <row r="53" spans="1:11">
      <c r="A53" s="23" t="s">
        <v>1799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1800</v>
      </c>
      <c r="C54" s="11"/>
      <c r="D54" s="11" t="s">
        <v>1801</v>
      </c>
      <c r="E54" s="11" t="s">
        <v>1802</v>
      </c>
      <c r="F54" s="11" t="s">
        <v>1803</v>
      </c>
      <c r="G54" s="11"/>
      <c r="H54" s="11"/>
      <c r="I54" s="11"/>
      <c r="J54" s="11"/>
      <c r="K54" s="11" t="s">
        <v>1628</v>
      </c>
    </row>
    <row r="55" spans="1:11">
      <c r="A55" s="11" t="s">
        <v>1804</v>
      </c>
      <c r="B55" s="11" t="s">
        <v>1805</v>
      </c>
      <c r="C55" s="11" t="s">
        <v>1723</v>
      </c>
      <c r="D55" s="11" t="s">
        <v>1806</v>
      </c>
      <c r="E55" s="11" t="s">
        <v>1807</v>
      </c>
      <c r="F55" s="11" t="s">
        <v>1808</v>
      </c>
      <c r="G55" s="11"/>
      <c r="H55" s="11"/>
      <c r="I55" s="11"/>
      <c r="J55" s="11"/>
      <c r="K55" s="11" t="s">
        <v>1628</v>
      </c>
    </row>
    <row r="56" spans="1:11">
      <c r="A56" s="11"/>
      <c r="B56" s="11" t="s">
        <v>1809</v>
      </c>
      <c r="C56" s="11"/>
      <c r="D56" s="11"/>
      <c r="E56" s="11"/>
      <c r="F56" s="11" t="s">
        <v>1810</v>
      </c>
      <c r="G56" s="11"/>
      <c r="H56" s="11"/>
      <c r="I56" s="11"/>
      <c r="J56" s="11"/>
      <c r="K56" s="11"/>
    </row>
    <row r="57" spans="1:11">
      <c r="A57" s="11"/>
      <c r="B57" s="11" t="s">
        <v>1811</v>
      </c>
      <c r="C57" s="11"/>
      <c r="D57" s="11"/>
      <c r="E57" s="11"/>
      <c r="F57" s="11" t="s">
        <v>1812</v>
      </c>
      <c r="G57" s="11"/>
      <c r="H57" s="11"/>
      <c r="I57" s="11"/>
      <c r="J57" s="11"/>
      <c r="K57" s="11"/>
    </row>
    <row r="58" spans="1:11">
      <c r="A58" s="11"/>
      <c r="B58" s="11" t="s">
        <v>1813</v>
      </c>
      <c r="C58" s="11" t="s">
        <v>1814</v>
      </c>
      <c r="D58" s="11" t="s">
        <v>1714</v>
      </c>
      <c r="E58" s="11" t="s">
        <v>1815</v>
      </c>
      <c r="F58" s="11" t="s">
        <v>1816</v>
      </c>
      <c r="G58" s="11"/>
      <c r="H58" s="11"/>
      <c r="I58" s="11"/>
      <c r="J58" s="11"/>
      <c r="K58" s="11" t="s">
        <v>1628</v>
      </c>
    </row>
    <row r="59" spans="1:11">
      <c r="A59" s="11"/>
      <c r="B59" s="11" t="s">
        <v>1817</v>
      </c>
      <c r="C59" s="11"/>
      <c r="D59" s="11"/>
      <c r="E59" s="11"/>
      <c r="F59" s="11" t="s">
        <v>1818</v>
      </c>
      <c r="G59" s="11"/>
      <c r="H59" s="11"/>
      <c r="I59" s="11"/>
      <c r="J59" s="11"/>
      <c r="K59" s="11"/>
    </row>
    <row r="60" spans="1:11">
      <c r="A60" s="11"/>
      <c r="B60" s="11" t="s">
        <v>1819</v>
      </c>
      <c r="C60" s="11" t="s">
        <v>1820</v>
      </c>
      <c r="D60" s="11" t="s">
        <v>1821</v>
      </c>
      <c r="E60" s="11" t="s">
        <v>1822</v>
      </c>
      <c r="F60" s="11" t="s">
        <v>1823</v>
      </c>
      <c r="G60" s="11"/>
      <c r="H60" s="11"/>
      <c r="I60" s="11"/>
      <c r="J60" s="11"/>
      <c r="K60" s="11" t="s">
        <v>1628</v>
      </c>
    </row>
    <row r="61" spans="1:11">
      <c r="A61" s="11"/>
      <c r="B61" s="11" t="s">
        <v>1824</v>
      </c>
      <c r="C61" s="11"/>
      <c r="D61" s="11"/>
      <c r="E61" s="11"/>
      <c r="F61" s="11" t="s">
        <v>1825</v>
      </c>
      <c r="G61" s="11"/>
      <c r="H61" s="11"/>
      <c r="I61" s="11"/>
      <c r="J61" s="11"/>
      <c r="K61" s="11"/>
    </row>
    <row r="62" spans="1:11">
      <c r="A62" s="11"/>
      <c r="B62" s="11" t="s">
        <v>1826</v>
      </c>
      <c r="C62" s="11" t="s">
        <v>1827</v>
      </c>
      <c r="D62" s="11" t="s">
        <v>314</v>
      </c>
      <c r="E62" s="11" t="s">
        <v>1828</v>
      </c>
      <c r="F62" s="11" t="s">
        <v>1829</v>
      </c>
      <c r="G62" s="11"/>
      <c r="H62" s="11"/>
      <c r="I62" s="11"/>
      <c r="J62" s="11"/>
      <c r="K62" s="11" t="s">
        <v>1628</v>
      </c>
    </row>
    <row r="63" spans="1:11">
      <c r="A63" s="11"/>
      <c r="B63" s="11" t="s">
        <v>1830</v>
      </c>
      <c r="C63" s="11" t="s">
        <v>1831</v>
      </c>
      <c r="D63" s="11" t="s">
        <v>1832</v>
      </c>
      <c r="E63" s="11" t="s">
        <v>1833</v>
      </c>
      <c r="F63" s="11" t="s">
        <v>1834</v>
      </c>
      <c r="G63" s="11"/>
      <c r="H63" s="11"/>
      <c r="I63" s="11"/>
      <c r="J63" s="11"/>
      <c r="K63" s="11" t="s">
        <v>1628</v>
      </c>
    </row>
    <row r="64" spans="1:11">
      <c r="A64" s="11"/>
      <c r="B64" s="11" t="s">
        <v>1835</v>
      </c>
      <c r="C64" s="11"/>
      <c r="D64" s="11" t="s">
        <v>1831</v>
      </c>
      <c r="E64" s="11" t="s">
        <v>1836</v>
      </c>
      <c r="F64" s="11" t="s">
        <v>1837</v>
      </c>
      <c r="G64" s="11"/>
      <c r="H64" s="11"/>
      <c r="I64" s="11"/>
      <c r="J64" s="11"/>
      <c r="K64" s="11" t="s">
        <v>1628</v>
      </c>
    </row>
    <row r="65" spans="1:11">
      <c r="A65" s="11"/>
      <c r="B65" s="11" t="s">
        <v>1838</v>
      </c>
      <c r="C65" s="11"/>
      <c r="D65" s="11" t="s">
        <v>1821</v>
      </c>
      <c r="E65" s="11" t="s">
        <v>1839</v>
      </c>
      <c r="F65" s="11" t="s">
        <v>1840</v>
      </c>
      <c r="G65" s="11"/>
      <c r="H65" s="11"/>
      <c r="I65" s="11"/>
      <c r="J65" s="11"/>
      <c r="K65" s="11" t="s">
        <v>1628</v>
      </c>
    </row>
    <row r="66" spans="1:11">
      <c r="A66" s="11"/>
      <c r="B66" s="11" t="s">
        <v>1841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3" t="s">
        <v>1842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1843</v>
      </c>
      <c r="C68" s="11" t="s">
        <v>309</v>
      </c>
      <c r="D68" s="11" t="s">
        <v>1713</v>
      </c>
      <c r="E68" s="11" t="s">
        <v>1844</v>
      </c>
      <c r="F68" s="11" t="s">
        <v>1845</v>
      </c>
      <c r="G68" s="11"/>
      <c r="H68" s="11"/>
      <c r="I68" s="11"/>
      <c r="J68" s="11"/>
      <c r="K68" s="11"/>
    </row>
    <row r="69" spans="1:11">
      <c r="A69" s="11"/>
      <c r="B69" s="11" t="s">
        <v>1846</v>
      </c>
      <c r="C69" s="11" t="s">
        <v>1847</v>
      </c>
      <c r="D69" s="11" t="s">
        <v>1831</v>
      </c>
      <c r="E69" s="11" t="s">
        <v>1848</v>
      </c>
      <c r="F69" s="11" t="s">
        <v>1849</v>
      </c>
      <c r="G69" s="11"/>
      <c r="H69" s="11"/>
      <c r="I69" s="11"/>
      <c r="J69" s="11"/>
      <c r="K69" s="11" t="s">
        <v>1628</v>
      </c>
    </row>
    <row r="70" spans="1:11">
      <c r="A70" s="11"/>
      <c r="B70" s="11" t="s">
        <v>1850</v>
      </c>
      <c r="C70" s="11" t="s">
        <v>132</v>
      </c>
      <c r="D70" s="11" t="s">
        <v>1709</v>
      </c>
      <c r="E70" s="11" t="s">
        <v>1851</v>
      </c>
      <c r="F70" s="11" t="s">
        <v>1720</v>
      </c>
      <c r="G70" s="11"/>
      <c r="H70" s="11"/>
      <c r="I70" s="11"/>
      <c r="J70" s="11"/>
      <c r="K70" s="11"/>
    </row>
    <row r="71" spans="1:11">
      <c r="A71" s="11"/>
      <c r="B71" s="11" t="s">
        <v>1852</v>
      </c>
      <c r="C71" s="11" t="s">
        <v>1853</v>
      </c>
      <c r="D71" s="11" t="s">
        <v>1854</v>
      </c>
      <c r="E71" s="11" t="s">
        <v>1855</v>
      </c>
      <c r="F71" s="11" t="s">
        <v>1853</v>
      </c>
      <c r="G71" s="11"/>
      <c r="H71" s="11"/>
      <c r="I71" s="11"/>
      <c r="J71" s="11"/>
      <c r="K71" s="11"/>
    </row>
    <row r="72" spans="1:11">
      <c r="A72" s="11"/>
      <c r="B72" s="11" t="s">
        <v>1856</v>
      </c>
      <c r="C72" s="11"/>
      <c r="D72" s="11" t="s">
        <v>1857</v>
      </c>
      <c r="E72" s="11" t="s">
        <v>1858</v>
      </c>
      <c r="F72" s="11" t="s">
        <v>1709</v>
      </c>
      <c r="G72" s="11"/>
      <c r="H72" s="11"/>
      <c r="I72" s="11"/>
      <c r="J72" s="11"/>
      <c r="K72" s="11"/>
    </row>
    <row r="73" spans="1:11">
      <c r="A73" s="11"/>
      <c r="B73" s="11" t="s">
        <v>1859</v>
      </c>
      <c r="C73" s="11"/>
      <c r="D73" s="11"/>
      <c r="E73" s="11"/>
      <c r="F73" s="11" t="s">
        <v>1786</v>
      </c>
      <c r="G73" s="11"/>
      <c r="H73" s="11"/>
      <c r="I73" s="11"/>
      <c r="J73" s="11"/>
      <c r="K73" s="11"/>
    </row>
    <row r="74" spans="1:11">
      <c r="A74" s="23" t="s">
        <v>1860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1861</v>
      </c>
      <c r="C75" s="11"/>
      <c r="D75" s="11" t="s">
        <v>1721</v>
      </c>
      <c r="E75" s="11" t="s">
        <v>1721</v>
      </c>
      <c r="F75" s="11" t="s">
        <v>119</v>
      </c>
      <c r="G75" s="11"/>
      <c r="H75" s="11"/>
      <c r="I75" s="11"/>
      <c r="J75" s="11"/>
      <c r="K75" s="11" t="s">
        <v>1628</v>
      </c>
    </row>
    <row r="76" spans="1:11">
      <c r="A76" s="11"/>
      <c r="B76" s="11" t="s">
        <v>1862</v>
      </c>
      <c r="C76" s="11"/>
      <c r="D76" s="11" t="s">
        <v>40</v>
      </c>
      <c r="E76" s="11" t="s">
        <v>1863</v>
      </c>
      <c r="F76" s="11" t="s">
        <v>40</v>
      </c>
      <c r="G76" s="11"/>
      <c r="H76" s="11"/>
      <c r="I76" s="11"/>
      <c r="J76" s="11"/>
      <c r="K76" s="11" t="s">
        <v>1628</v>
      </c>
    </row>
    <row r="77" spans="1:11">
      <c r="A77" s="11"/>
      <c r="B77" s="11" t="s">
        <v>1864</v>
      </c>
      <c r="C77" s="11"/>
      <c r="D77" s="11" t="s">
        <v>1820</v>
      </c>
      <c r="E77" s="11" t="s">
        <v>1865</v>
      </c>
      <c r="F77" s="11" t="s">
        <v>1866</v>
      </c>
      <c r="G77" s="11"/>
      <c r="H77" s="11"/>
      <c r="I77" s="11"/>
      <c r="J77" s="11"/>
      <c r="K77" s="11"/>
    </row>
    <row r="78" spans="1:11">
      <c r="A78" s="11"/>
      <c r="B78" s="11" t="s">
        <v>1867</v>
      </c>
      <c r="C78" s="11"/>
      <c r="D78" s="11"/>
      <c r="E78" s="11"/>
      <c r="F78" s="11" t="s">
        <v>1868</v>
      </c>
      <c r="G78" s="11"/>
      <c r="H78" s="11"/>
      <c r="I78" s="11"/>
      <c r="J78" s="11"/>
      <c r="K78" s="11"/>
    </row>
    <row r="79" spans="1:11">
      <c r="A79" s="11"/>
      <c r="B79" s="11" t="s">
        <v>1869</v>
      </c>
      <c r="C79" s="11"/>
      <c r="D79" s="11" t="s">
        <v>1870</v>
      </c>
      <c r="E79" s="11" t="s">
        <v>1871</v>
      </c>
      <c r="F79" s="11" t="s">
        <v>1872</v>
      </c>
      <c r="G79" s="11"/>
      <c r="H79" s="11"/>
      <c r="I79" s="11"/>
      <c r="J79" s="11"/>
      <c r="K79" s="11" t="s">
        <v>1628</v>
      </c>
    </row>
    <row r="80" spans="1:11">
      <c r="A80" s="11"/>
      <c r="B80" s="11" t="s">
        <v>1873</v>
      </c>
      <c r="C80" s="11" t="s">
        <v>1874</v>
      </c>
      <c r="D80" s="11" t="s">
        <v>1875</v>
      </c>
      <c r="E80" s="11" t="s">
        <v>1876</v>
      </c>
      <c r="F80" s="11" t="s">
        <v>1877</v>
      </c>
      <c r="G80" s="11"/>
      <c r="H80" s="11"/>
      <c r="I80" s="11"/>
      <c r="J80" s="11"/>
      <c r="K80" s="11" t="s">
        <v>1628</v>
      </c>
    </row>
    <row r="81" spans="1:11">
      <c r="A81" s="11"/>
      <c r="B81" s="11" t="s">
        <v>1878</v>
      </c>
      <c r="C81" s="11"/>
      <c r="D81" s="11"/>
      <c r="E81" s="11"/>
      <c r="F81" s="11" t="s">
        <v>1879</v>
      </c>
      <c r="G81" s="11"/>
      <c r="H81" s="11"/>
      <c r="I81" s="11"/>
      <c r="J81" s="11"/>
      <c r="K81" s="11"/>
    </row>
    <row r="82" spans="1:11">
      <c r="A82" s="11"/>
      <c r="B82" s="11" t="s">
        <v>1880</v>
      </c>
      <c r="C82" s="11"/>
      <c r="D82" s="11"/>
      <c r="E82" s="11"/>
      <c r="F82" s="11" t="s">
        <v>1881</v>
      </c>
      <c r="G82" s="11"/>
      <c r="H82" s="11"/>
      <c r="I82" s="11"/>
      <c r="J82" s="11"/>
      <c r="K82" s="11"/>
    </row>
    <row r="83" spans="1:11">
      <c r="A83" s="11"/>
      <c r="B83" s="11" t="s">
        <v>1882</v>
      </c>
      <c r="C83" s="11"/>
      <c r="D83" s="11"/>
      <c r="E83" s="11"/>
      <c r="F83" s="11" t="s">
        <v>1883</v>
      </c>
      <c r="G83" s="11"/>
      <c r="H83" s="11"/>
      <c r="I83" s="11"/>
      <c r="J83" s="11"/>
      <c r="K83" s="11"/>
    </row>
    <row r="84" spans="1:11">
      <c r="A84" s="11"/>
      <c r="B84" s="11" t="s">
        <v>1884</v>
      </c>
      <c r="C84" s="11"/>
      <c r="D84" s="11"/>
      <c r="E84" s="11" t="s">
        <v>1782</v>
      </c>
      <c r="F84" s="11" t="s">
        <v>1885</v>
      </c>
      <c r="G84" s="11"/>
      <c r="H84" s="11"/>
      <c r="I84" s="11"/>
      <c r="J84" s="11"/>
      <c r="K84" s="11" t="s">
        <v>1628</v>
      </c>
    </row>
    <row r="85" spans="1:11">
      <c r="A85" s="23" t="s">
        <v>1860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1886</v>
      </c>
      <c r="B86" s="11" t="s">
        <v>1887</v>
      </c>
      <c r="C86" s="11" t="s">
        <v>1723</v>
      </c>
      <c r="D86" s="11" t="s">
        <v>1888</v>
      </c>
      <c r="E86" s="11" t="s">
        <v>1889</v>
      </c>
      <c r="F86" s="11" t="s">
        <v>1890</v>
      </c>
      <c r="G86" s="11" t="s">
        <v>1891</v>
      </c>
      <c r="H86" s="11"/>
      <c r="I86" s="11"/>
      <c r="J86" s="11"/>
      <c r="K86" s="11"/>
    </row>
    <row r="87" spans="1:11">
      <c r="A87" s="11" t="s">
        <v>1892</v>
      </c>
      <c r="B87" s="11" t="s">
        <v>1893</v>
      </c>
      <c r="C87" s="11" t="s">
        <v>1894</v>
      </c>
      <c r="D87" s="11" t="s">
        <v>1895</v>
      </c>
      <c r="E87" s="11" t="s">
        <v>1896</v>
      </c>
      <c r="F87" s="11" t="s">
        <v>1897</v>
      </c>
      <c r="G87" s="11" t="s">
        <v>1898</v>
      </c>
      <c r="H87" s="11"/>
      <c r="I87" s="11"/>
      <c r="J87" s="11"/>
      <c r="K87" s="11"/>
    </row>
    <row r="88" spans="1:11">
      <c r="A88" s="11"/>
      <c r="B88" s="11" t="s">
        <v>1899</v>
      </c>
      <c r="C88" s="11"/>
      <c r="D88" s="11"/>
      <c r="E88" s="11" t="s">
        <v>1900</v>
      </c>
      <c r="F88" s="11" t="s">
        <v>1891</v>
      </c>
      <c r="G88" s="11"/>
      <c r="H88" s="11"/>
      <c r="I88" s="11"/>
      <c r="J88" s="11"/>
      <c r="K88" s="11"/>
    </row>
    <row r="89" spans="1:11">
      <c r="A89" s="11"/>
      <c r="B89" s="11" t="s">
        <v>1901</v>
      </c>
      <c r="C89" s="11"/>
      <c r="D89" s="11"/>
      <c r="E89" s="11"/>
      <c r="F89" s="11" t="s">
        <v>1902</v>
      </c>
      <c r="G89" s="11"/>
      <c r="H89" s="11"/>
      <c r="I89" s="11"/>
      <c r="J89" s="11"/>
      <c r="K89" s="11"/>
    </row>
    <row r="90" spans="1:11">
      <c r="A90" s="11" t="s">
        <v>1903</v>
      </c>
      <c r="B90" s="11" t="s">
        <v>1904</v>
      </c>
      <c r="C90" s="11" t="s">
        <v>1905</v>
      </c>
      <c r="D90" s="11" t="s">
        <v>1906</v>
      </c>
      <c r="E90" s="11" t="s">
        <v>1907</v>
      </c>
      <c r="F90" s="11" t="s">
        <v>1908</v>
      </c>
      <c r="G90" s="11" t="s">
        <v>1909</v>
      </c>
      <c r="H90" s="11"/>
      <c r="I90" s="11"/>
      <c r="J90" s="11"/>
      <c r="K90" s="11"/>
    </row>
    <row r="91" spans="1:11">
      <c r="A91" s="11" t="s">
        <v>1910</v>
      </c>
      <c r="B91" s="11" t="s">
        <v>1911</v>
      </c>
      <c r="C91" s="11" t="s">
        <v>1912</v>
      </c>
      <c r="D91" s="11" t="s">
        <v>1913</v>
      </c>
      <c r="E91" s="11" t="s">
        <v>1914</v>
      </c>
      <c r="F91" s="11" t="s">
        <v>1915</v>
      </c>
      <c r="G91" s="11" t="s">
        <v>1658</v>
      </c>
      <c r="H91" s="11"/>
      <c r="I91" s="11"/>
      <c r="J91" s="11"/>
      <c r="K91" s="11"/>
    </row>
    <row r="92" spans="1:11">
      <c r="A92" s="11"/>
      <c r="B92" s="11" t="s">
        <v>1916</v>
      </c>
      <c r="C92" s="11"/>
      <c r="D92" s="11"/>
      <c r="E92" s="11" t="s">
        <v>1917</v>
      </c>
      <c r="F92" s="11" t="s">
        <v>1912</v>
      </c>
      <c r="G92" s="11"/>
      <c r="H92" s="11"/>
      <c r="I92" s="11"/>
      <c r="J92" s="11"/>
      <c r="K92" s="11"/>
    </row>
    <row r="93" spans="1:11">
      <c r="A93" s="11" t="s">
        <v>1918</v>
      </c>
      <c r="B93" s="11" t="s">
        <v>1919</v>
      </c>
      <c r="C93" s="11" t="s">
        <v>1920</v>
      </c>
      <c r="D93" s="11" t="s">
        <v>1921</v>
      </c>
      <c r="E93" s="11" t="s">
        <v>1922</v>
      </c>
      <c r="F93" s="11" t="s">
        <v>1923</v>
      </c>
      <c r="G93" s="11" t="s">
        <v>1924</v>
      </c>
      <c r="H93" s="11"/>
      <c r="I93" s="11"/>
      <c r="J93" s="11"/>
      <c r="K93" s="11"/>
    </row>
    <row r="94" spans="1:11">
      <c r="A94" s="11" t="s">
        <v>1925</v>
      </c>
      <c r="B94" s="11" t="s">
        <v>1926</v>
      </c>
      <c r="C94" s="11" t="s">
        <v>1927</v>
      </c>
      <c r="D94" s="11" t="s">
        <v>1645</v>
      </c>
      <c r="E94" s="11" t="s">
        <v>1928</v>
      </c>
      <c r="F94" s="11" t="s">
        <v>1929</v>
      </c>
      <c r="G94" s="11"/>
      <c r="H94" s="11"/>
      <c r="I94" s="11"/>
      <c r="J94" s="11"/>
      <c r="K94" s="11"/>
    </row>
    <row r="95" spans="1:11">
      <c r="A95" s="11" t="s">
        <v>1930</v>
      </c>
      <c r="B95" s="11" t="s">
        <v>1931</v>
      </c>
      <c r="C95" s="11" t="s">
        <v>1920</v>
      </c>
      <c r="D95" s="11" t="s">
        <v>1921</v>
      </c>
      <c r="E95" s="11" t="s">
        <v>1932</v>
      </c>
      <c r="F95" s="11" t="s">
        <v>1912</v>
      </c>
      <c r="G95" s="11" t="s">
        <v>1645</v>
      </c>
      <c r="H95" s="11"/>
      <c r="I95" s="11"/>
      <c r="J95" s="11"/>
      <c r="K95" s="11"/>
    </row>
    <row r="96" spans="1:11">
      <c r="A96" s="11" t="s">
        <v>1933</v>
      </c>
      <c r="B96" s="11" t="s">
        <v>1934</v>
      </c>
      <c r="C96" s="11"/>
      <c r="D96" s="11"/>
      <c r="E96" s="11"/>
      <c r="F96" s="11" t="s">
        <v>119</v>
      </c>
      <c r="G96" s="11"/>
      <c r="H96" s="11"/>
      <c r="I96" s="11"/>
      <c r="J96" s="11"/>
      <c r="K96" s="11"/>
    </row>
    <row r="97" spans="1:11">
      <c r="A97" s="11" t="s">
        <v>1935</v>
      </c>
      <c r="B97" s="11" t="s">
        <v>1936</v>
      </c>
      <c r="C97" s="11" t="s">
        <v>1937</v>
      </c>
      <c r="D97" s="11" t="s">
        <v>1923</v>
      </c>
      <c r="E97" s="11" t="s">
        <v>1938</v>
      </c>
      <c r="F97" s="11" t="s">
        <v>1939</v>
      </c>
      <c r="G97" s="11" t="s">
        <v>1940</v>
      </c>
      <c r="H97" s="11"/>
      <c r="I97" s="11"/>
      <c r="J97" s="11"/>
      <c r="K97" s="11"/>
    </row>
    <row r="98" spans="1:11">
      <c r="A98" s="11" t="s">
        <v>1941</v>
      </c>
      <c r="B98" s="11" t="s">
        <v>1942</v>
      </c>
      <c r="C98" s="11" t="s">
        <v>1943</v>
      </c>
      <c r="D98" s="11" t="s">
        <v>1944</v>
      </c>
      <c r="E98" s="11" t="s">
        <v>1945</v>
      </c>
      <c r="F98" s="11" t="s">
        <v>1946</v>
      </c>
      <c r="G98" s="11" t="s">
        <v>1947</v>
      </c>
      <c r="H98" s="11"/>
      <c r="I98" s="11"/>
      <c r="J98" s="11"/>
      <c r="K98" s="11"/>
    </row>
    <row r="99" spans="1:11">
      <c r="A99" s="11"/>
      <c r="B99" s="11" t="s">
        <v>1948</v>
      </c>
      <c r="C99" s="11"/>
      <c r="D99" s="11"/>
      <c r="E99" s="11"/>
      <c r="F99" s="11" t="s">
        <v>1949</v>
      </c>
      <c r="G99" s="11"/>
      <c r="H99" s="11"/>
      <c r="I99" s="11"/>
      <c r="J99" s="11"/>
      <c r="K99" s="11"/>
    </row>
    <row r="100" spans="1:11">
      <c r="A100" s="11"/>
      <c r="B100" s="11" t="s">
        <v>1950</v>
      </c>
      <c r="C100" s="11"/>
      <c r="D100" s="11"/>
      <c r="E100" s="11"/>
      <c r="F100" s="11" t="s">
        <v>1951</v>
      </c>
      <c r="G100" s="11"/>
      <c r="H100" s="11"/>
      <c r="I100" s="11"/>
      <c r="J100" s="11"/>
      <c r="K100" s="11"/>
    </row>
    <row r="101" spans="1:11">
      <c r="A101" s="11"/>
      <c r="B101" s="11" t="s">
        <v>1952</v>
      </c>
      <c r="C101" s="11"/>
      <c r="D101" s="11"/>
      <c r="E101" s="11" t="s">
        <v>1953</v>
      </c>
      <c r="F101" s="11" t="s">
        <v>1954</v>
      </c>
      <c r="G101" s="11"/>
      <c r="H101" s="11"/>
      <c r="I101" s="11"/>
      <c r="J101" s="11"/>
      <c r="K101" s="11"/>
    </row>
    <row r="102" spans="1:11">
      <c r="A102" s="11"/>
      <c r="B102" s="11" t="s">
        <v>1955</v>
      </c>
      <c r="C102" s="11"/>
      <c r="D102" s="11"/>
      <c r="E102" s="11"/>
      <c r="F102" s="11" t="s">
        <v>1956</v>
      </c>
      <c r="G102" s="11"/>
      <c r="H102" s="11"/>
      <c r="I102" s="11"/>
      <c r="J102" s="11"/>
      <c r="K102" s="11"/>
    </row>
    <row r="103" spans="1:11">
      <c r="A103" s="11"/>
      <c r="B103" s="11" t="s">
        <v>1957</v>
      </c>
      <c r="C103" s="11"/>
      <c r="D103" s="11"/>
      <c r="E103" s="11"/>
      <c r="F103" s="11" t="s">
        <v>1877</v>
      </c>
      <c r="G103" s="11"/>
      <c r="H103" s="11"/>
      <c r="I103" s="11"/>
      <c r="J103" s="11"/>
      <c r="K103" s="11"/>
    </row>
    <row r="104" spans="1:11">
      <c r="A104" s="11"/>
      <c r="B104" s="11" t="s">
        <v>1958</v>
      </c>
      <c r="C104" s="11"/>
      <c r="D104" s="11"/>
      <c r="E104" s="11"/>
      <c r="F104" s="11" t="s">
        <v>1786</v>
      </c>
      <c r="G104" s="11"/>
      <c r="H104" s="11"/>
      <c r="I104" s="11"/>
      <c r="J104" s="11"/>
      <c r="K104" s="11"/>
    </row>
    <row r="105" spans="1:11">
      <c r="A105" s="11"/>
      <c r="B105" s="11" t="s">
        <v>1959</v>
      </c>
      <c r="C105" s="11"/>
      <c r="D105" s="11"/>
      <c r="E105" s="11"/>
      <c r="F105" s="11" t="s">
        <v>1786</v>
      </c>
      <c r="G105" s="11"/>
      <c r="H105" s="11"/>
      <c r="I105" s="11"/>
      <c r="J105" s="11"/>
      <c r="K105" s="11"/>
    </row>
    <row r="106" spans="1:11">
      <c r="A106" s="11"/>
      <c r="B106" s="11" t="s">
        <v>1960</v>
      </c>
      <c r="C106" s="11"/>
      <c r="D106" s="11"/>
      <c r="E106" s="11"/>
      <c r="F106" s="11" t="s">
        <v>1786</v>
      </c>
      <c r="G106" s="11"/>
      <c r="H106" s="11"/>
      <c r="I106" s="11"/>
      <c r="J106" s="11"/>
      <c r="K106" s="11"/>
    </row>
    <row r="107" spans="1:11">
      <c r="A107" s="11"/>
      <c r="B107" s="11" t="s">
        <v>1961</v>
      </c>
      <c r="C107" s="11"/>
      <c r="D107" s="11"/>
      <c r="E107" s="11"/>
      <c r="F107" s="11" t="s">
        <v>1786</v>
      </c>
      <c r="G107" s="11"/>
      <c r="H107" s="11"/>
      <c r="I107" s="11"/>
      <c r="J107" s="11"/>
      <c r="K107" s="11"/>
    </row>
    <row r="108" spans="1:11">
      <c r="A108" s="11"/>
      <c r="B108" s="11" t="s">
        <v>1962</v>
      </c>
      <c r="C108" s="11"/>
      <c r="D108" s="11"/>
      <c r="E108" s="11"/>
      <c r="F108" s="11" t="s">
        <v>119</v>
      </c>
      <c r="G108" s="11"/>
      <c r="H108" s="11"/>
      <c r="I108" s="11"/>
      <c r="J108" s="11"/>
      <c r="K108" s="11"/>
    </row>
    <row r="109" spans="1:11">
      <c r="A109" s="23" t="s">
        <v>1963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1964</v>
      </c>
      <c r="B110" s="11" t="s">
        <v>1965</v>
      </c>
      <c r="C110" s="11" t="s">
        <v>1966</v>
      </c>
      <c r="D110" s="11" t="s">
        <v>1967</v>
      </c>
      <c r="E110" s="11" t="s">
        <v>1968</v>
      </c>
      <c r="F110" s="11" t="s">
        <v>1969</v>
      </c>
      <c r="G110" s="11" t="s">
        <v>1970</v>
      </c>
      <c r="H110" s="24" t="s">
        <v>2310</v>
      </c>
      <c r="I110" s="12"/>
      <c r="J110" s="12"/>
      <c r="K110" s="12"/>
    </row>
    <row r="111" spans="1:11">
      <c r="A111" s="11" t="s">
        <v>1971</v>
      </c>
      <c r="B111" s="11" t="s">
        <v>1972</v>
      </c>
      <c r="C111" s="11" t="s">
        <v>1973</v>
      </c>
      <c r="D111" s="11" t="s">
        <v>1974</v>
      </c>
      <c r="E111" s="11" t="s">
        <v>1975</v>
      </c>
      <c r="F111" s="11" t="s">
        <v>1976</v>
      </c>
      <c r="G111" s="11" t="s">
        <v>1977</v>
      </c>
      <c r="H111" s="24"/>
      <c r="I111" s="12"/>
      <c r="J111" s="12"/>
      <c r="K111" s="12"/>
    </row>
    <row r="112" spans="1:11">
      <c r="A112" s="11" t="s">
        <v>1978</v>
      </c>
      <c r="B112" s="11" t="s">
        <v>1979</v>
      </c>
      <c r="C112" s="11" t="s">
        <v>1980</v>
      </c>
      <c r="D112" s="11" t="s">
        <v>1981</v>
      </c>
      <c r="E112" s="11" t="s">
        <v>1982</v>
      </c>
      <c r="F112" s="11" t="s">
        <v>1983</v>
      </c>
      <c r="G112" s="11" t="s">
        <v>1984</v>
      </c>
      <c r="H112" s="24"/>
      <c r="I112" s="12"/>
      <c r="J112" s="12"/>
      <c r="K112" s="12"/>
    </row>
    <row r="113" spans="1:11">
      <c r="A113" s="11" t="s">
        <v>1985</v>
      </c>
      <c r="B113" s="11" t="s">
        <v>1986</v>
      </c>
      <c r="C113" s="11" t="s">
        <v>1987</v>
      </c>
      <c r="D113" s="11" t="s">
        <v>1988</v>
      </c>
      <c r="E113" s="11" t="s">
        <v>1989</v>
      </c>
      <c r="F113" s="11" t="s">
        <v>1990</v>
      </c>
      <c r="G113" s="11" t="s">
        <v>1991</v>
      </c>
      <c r="H113" s="24"/>
      <c r="I113" s="12"/>
      <c r="J113" s="12"/>
      <c r="K113" s="12"/>
    </row>
    <row r="114" spans="1:11">
      <c r="A114" s="11" t="s">
        <v>1992</v>
      </c>
      <c r="B114" s="11" t="s">
        <v>1993</v>
      </c>
      <c r="C114" s="11" t="s">
        <v>1994</v>
      </c>
      <c r="D114" s="11" t="s">
        <v>1995</v>
      </c>
      <c r="E114" s="11" t="s">
        <v>1996</v>
      </c>
      <c r="F114" s="11" t="s">
        <v>1997</v>
      </c>
      <c r="G114" s="11" t="s">
        <v>1998</v>
      </c>
      <c r="H114" s="24"/>
      <c r="I114" s="12"/>
      <c r="J114" s="12"/>
      <c r="K114" s="12"/>
    </row>
    <row r="115" spans="1:11">
      <c r="A115" s="11" t="s">
        <v>1999</v>
      </c>
      <c r="B115" s="11" t="s">
        <v>2000</v>
      </c>
      <c r="C115" s="11" t="s">
        <v>2001</v>
      </c>
      <c r="D115" s="11" t="s">
        <v>2001</v>
      </c>
      <c r="E115" s="11" t="s">
        <v>2002</v>
      </c>
      <c r="F115" s="11" t="s">
        <v>2003</v>
      </c>
      <c r="G115" s="11" t="s">
        <v>2004</v>
      </c>
      <c r="H115" s="24"/>
      <c r="I115" s="12"/>
      <c r="J115" s="12"/>
      <c r="K115" s="12"/>
    </row>
    <row r="116" spans="1:11">
      <c r="A116" s="11" t="s">
        <v>2005</v>
      </c>
      <c r="B116" s="11" t="s">
        <v>2006</v>
      </c>
      <c r="C116" s="11" t="s">
        <v>2007</v>
      </c>
      <c r="D116" s="11" t="s">
        <v>2007</v>
      </c>
      <c r="E116" s="11" t="s">
        <v>2008</v>
      </c>
      <c r="F116" s="11" t="s">
        <v>2008</v>
      </c>
      <c r="G116" s="11" t="s">
        <v>2009</v>
      </c>
      <c r="H116" s="24"/>
      <c r="I116" s="12"/>
      <c r="J116" s="12"/>
      <c r="K116" s="12"/>
    </row>
    <row r="117" spans="1:11">
      <c r="A117" s="11" t="s">
        <v>2010</v>
      </c>
      <c r="B117" s="11" t="s">
        <v>2011</v>
      </c>
      <c r="C117" s="11" t="s">
        <v>2012</v>
      </c>
      <c r="D117" s="11" t="s">
        <v>2013</v>
      </c>
      <c r="E117" s="11" t="s">
        <v>2014</v>
      </c>
      <c r="F117" s="11" t="s">
        <v>2015</v>
      </c>
      <c r="G117" s="11" t="s">
        <v>2016</v>
      </c>
      <c r="H117" s="24"/>
      <c r="I117" s="12"/>
      <c r="J117" s="12"/>
      <c r="K117" s="12"/>
    </row>
    <row r="118" spans="1:11">
      <c r="A118" s="11" t="s">
        <v>2017</v>
      </c>
      <c r="B118" s="11" t="s">
        <v>2018</v>
      </c>
      <c r="C118" s="11" t="s">
        <v>2019</v>
      </c>
      <c r="D118" s="11" t="s">
        <v>2020</v>
      </c>
      <c r="E118" s="11" t="s">
        <v>2021</v>
      </c>
      <c r="F118" s="11" t="s">
        <v>2022</v>
      </c>
      <c r="G118" s="11" t="s">
        <v>2023</v>
      </c>
      <c r="H118" s="24"/>
      <c r="I118" s="12"/>
      <c r="J118" s="12"/>
      <c r="K118" s="12"/>
    </row>
    <row r="119" spans="1:11">
      <c r="A119" s="11" t="s">
        <v>2024</v>
      </c>
      <c r="B119" s="11" t="s">
        <v>2025</v>
      </c>
      <c r="C119" s="11" t="s">
        <v>2026</v>
      </c>
      <c r="D119" s="11" t="s">
        <v>2027</v>
      </c>
      <c r="E119" s="11" t="s">
        <v>2028</v>
      </c>
      <c r="F119" s="11" t="s">
        <v>2029</v>
      </c>
      <c r="G119" s="11" t="s">
        <v>2030</v>
      </c>
      <c r="H119" s="24"/>
      <c r="I119" s="12"/>
      <c r="J119" s="12"/>
      <c r="K119" s="12"/>
    </row>
    <row r="120" spans="1:11">
      <c r="A120" s="11" t="s">
        <v>2031</v>
      </c>
      <c r="B120" s="11" t="s">
        <v>2032</v>
      </c>
      <c r="C120" s="11" t="s">
        <v>2033</v>
      </c>
      <c r="D120" s="11" t="s">
        <v>2034</v>
      </c>
      <c r="E120" s="11" t="s">
        <v>2035</v>
      </c>
      <c r="F120" s="11" t="s">
        <v>2036</v>
      </c>
      <c r="G120" s="11" t="s">
        <v>2037</v>
      </c>
      <c r="H120" s="24"/>
      <c r="I120" s="12"/>
      <c r="J120" s="12"/>
      <c r="K120" s="12"/>
    </row>
    <row r="121" spans="1:11">
      <c r="A121" s="11" t="s">
        <v>2038</v>
      </c>
      <c r="B121" s="11" t="s">
        <v>2039</v>
      </c>
      <c r="C121" s="11" t="s">
        <v>2040</v>
      </c>
      <c r="D121" s="11" t="s">
        <v>2041</v>
      </c>
      <c r="E121" s="11" t="s">
        <v>2042</v>
      </c>
      <c r="F121" s="11" t="s">
        <v>2043</v>
      </c>
      <c r="G121" s="11" t="s">
        <v>2044</v>
      </c>
      <c r="H121" s="24"/>
      <c r="I121" s="12"/>
      <c r="J121" s="12"/>
      <c r="K121" s="12"/>
    </row>
    <row r="122" spans="1:11">
      <c r="A122" s="11" t="s">
        <v>2045</v>
      </c>
      <c r="B122" s="11" t="s">
        <v>2046</v>
      </c>
      <c r="C122" s="11" t="s">
        <v>2047</v>
      </c>
      <c r="D122" s="11" t="s">
        <v>2048</v>
      </c>
      <c r="E122" s="11" t="s">
        <v>2049</v>
      </c>
      <c r="F122" s="11" t="s">
        <v>2050</v>
      </c>
      <c r="G122" s="11" t="s">
        <v>2051</v>
      </c>
      <c r="H122" s="24"/>
      <c r="I122" s="12"/>
      <c r="J122" s="12"/>
      <c r="K122" s="12"/>
    </row>
    <row r="123" spans="1:11">
      <c r="A123" s="11" t="s">
        <v>2052</v>
      </c>
      <c r="B123" s="11" t="s">
        <v>2053</v>
      </c>
      <c r="C123" s="11" t="s">
        <v>2054</v>
      </c>
      <c r="D123" s="11" t="s">
        <v>2055</v>
      </c>
      <c r="E123" s="11" t="s">
        <v>2056</v>
      </c>
      <c r="F123" s="11" t="s">
        <v>2057</v>
      </c>
      <c r="G123" s="11" t="s">
        <v>2058</v>
      </c>
      <c r="H123" s="24"/>
      <c r="I123" s="12"/>
      <c r="J123" s="12"/>
      <c r="K123" s="12"/>
    </row>
    <row r="124" spans="1:11">
      <c r="A124" s="11" t="s">
        <v>2059</v>
      </c>
      <c r="B124" s="11" t="s">
        <v>2060</v>
      </c>
      <c r="C124" s="11" t="s">
        <v>2061</v>
      </c>
      <c r="D124" s="11" t="s">
        <v>2054</v>
      </c>
      <c r="E124" s="11" t="s">
        <v>2062</v>
      </c>
      <c r="F124" s="11" t="s">
        <v>2063</v>
      </c>
      <c r="G124" s="11" t="s">
        <v>2064</v>
      </c>
      <c r="H124" s="24"/>
      <c r="I124" s="12"/>
      <c r="J124" s="12"/>
      <c r="K124" s="12"/>
    </row>
    <row r="125" spans="1:11">
      <c r="A125" s="11" t="s">
        <v>2065</v>
      </c>
      <c r="B125" s="11" t="s">
        <v>2066</v>
      </c>
      <c r="C125" s="11" t="s">
        <v>2067</v>
      </c>
      <c r="D125" s="11" t="s">
        <v>2068</v>
      </c>
      <c r="E125" s="11" t="s">
        <v>2069</v>
      </c>
      <c r="F125" s="11" t="s">
        <v>2070</v>
      </c>
      <c r="G125" s="11" t="s">
        <v>2071</v>
      </c>
      <c r="H125" s="24"/>
      <c r="I125" s="12"/>
      <c r="J125" s="12"/>
      <c r="K125" s="12"/>
    </row>
    <row r="126" spans="1:11">
      <c r="A126" s="11" t="s">
        <v>2072</v>
      </c>
      <c r="B126" s="11" t="s">
        <v>2073</v>
      </c>
      <c r="C126" s="11" t="s">
        <v>2074</v>
      </c>
      <c r="D126" s="11" t="s">
        <v>2075</v>
      </c>
      <c r="E126" s="11" t="s">
        <v>2076</v>
      </c>
      <c r="F126" s="11" t="s">
        <v>2077</v>
      </c>
      <c r="G126" s="11" t="s">
        <v>2078</v>
      </c>
      <c r="H126" s="24"/>
      <c r="I126" s="12"/>
      <c r="J126" s="12"/>
      <c r="K126" s="12"/>
    </row>
    <row r="127" spans="1:11">
      <c r="A127" s="11" t="s">
        <v>2079</v>
      </c>
      <c r="B127" s="11" t="s">
        <v>2080</v>
      </c>
      <c r="C127" s="11" t="s">
        <v>2081</v>
      </c>
      <c r="D127" s="11" t="s">
        <v>1741</v>
      </c>
      <c r="E127" s="11" t="s">
        <v>2082</v>
      </c>
      <c r="F127" s="11" t="s">
        <v>2083</v>
      </c>
      <c r="G127" s="11" t="s">
        <v>2084</v>
      </c>
      <c r="H127" s="24"/>
      <c r="I127" s="12"/>
      <c r="J127" s="12"/>
      <c r="K127" s="12"/>
    </row>
    <row r="128" spans="1:11">
      <c r="A128" s="11" t="s">
        <v>2085</v>
      </c>
      <c r="B128" s="11" t="s">
        <v>2086</v>
      </c>
      <c r="C128" s="11" t="s">
        <v>2087</v>
      </c>
      <c r="D128" s="11" t="s">
        <v>2088</v>
      </c>
      <c r="E128" s="11" t="s">
        <v>2089</v>
      </c>
      <c r="F128" s="11" t="s">
        <v>2090</v>
      </c>
      <c r="G128" s="11" t="s">
        <v>2091</v>
      </c>
      <c r="H128" s="24"/>
      <c r="I128" s="12"/>
      <c r="J128" s="12"/>
      <c r="K128" s="12"/>
    </row>
    <row r="129" spans="1:11">
      <c r="A129" s="11" t="s">
        <v>2092</v>
      </c>
      <c r="B129" s="11" t="s">
        <v>2093</v>
      </c>
      <c r="C129" s="11" t="s">
        <v>2094</v>
      </c>
      <c r="D129" s="11" t="s">
        <v>2095</v>
      </c>
      <c r="E129" s="11" t="s">
        <v>2096</v>
      </c>
      <c r="F129" s="11" t="s">
        <v>2097</v>
      </c>
      <c r="G129" s="11" t="s">
        <v>2098</v>
      </c>
      <c r="H129" s="24"/>
      <c r="I129" s="12"/>
      <c r="J129" s="12"/>
      <c r="K129" s="12"/>
    </row>
    <row r="130" spans="1:11">
      <c r="A130" s="11" t="s">
        <v>2099</v>
      </c>
      <c r="B130" s="11" t="s">
        <v>2100</v>
      </c>
      <c r="C130" s="11" t="s">
        <v>2055</v>
      </c>
      <c r="D130" s="11" t="s">
        <v>2101</v>
      </c>
      <c r="E130" s="11" t="s">
        <v>2102</v>
      </c>
      <c r="F130" s="11" t="s">
        <v>2103</v>
      </c>
      <c r="G130" s="11" t="s">
        <v>2104</v>
      </c>
      <c r="H130" s="24"/>
      <c r="I130" s="12"/>
      <c r="J130" s="12"/>
      <c r="K130" s="12"/>
    </row>
    <row r="131" spans="1:11">
      <c r="A131" s="11" t="s">
        <v>2105</v>
      </c>
      <c r="B131" s="11" t="s">
        <v>2106</v>
      </c>
      <c r="C131" s="11" t="s">
        <v>2107</v>
      </c>
      <c r="D131" s="11" t="s">
        <v>2107</v>
      </c>
      <c r="E131" s="11" t="s">
        <v>2108</v>
      </c>
      <c r="F131" s="11" t="s">
        <v>2109</v>
      </c>
      <c r="G131" s="11" t="s">
        <v>2110</v>
      </c>
      <c r="H131" s="24"/>
      <c r="I131" s="12"/>
      <c r="J131" s="12"/>
      <c r="K131" s="12"/>
    </row>
    <row r="132" spans="1:11">
      <c r="A132" s="11" t="s">
        <v>2111</v>
      </c>
      <c r="B132" s="11" t="s">
        <v>2112</v>
      </c>
      <c r="C132" s="11" t="s">
        <v>2113</v>
      </c>
      <c r="D132" s="11" t="s">
        <v>2114</v>
      </c>
      <c r="E132" s="11" t="s">
        <v>1849</v>
      </c>
      <c r="F132" s="11" t="s">
        <v>2115</v>
      </c>
      <c r="G132" s="11" t="s">
        <v>2116</v>
      </c>
      <c r="H132" s="24"/>
      <c r="I132" s="12"/>
      <c r="J132" s="12"/>
      <c r="K132" s="12"/>
    </row>
    <row r="133" spans="1:11">
      <c r="A133" s="11" t="s">
        <v>2117</v>
      </c>
      <c r="B133" s="11" t="s">
        <v>2118</v>
      </c>
      <c r="C133" s="11" t="s">
        <v>2034</v>
      </c>
      <c r="D133" s="11" t="s">
        <v>2119</v>
      </c>
      <c r="E133" s="11" t="s">
        <v>2120</v>
      </c>
      <c r="F133" s="11" t="s">
        <v>2121</v>
      </c>
      <c r="G133" s="11" t="s">
        <v>2122</v>
      </c>
      <c r="H133" s="24"/>
      <c r="I133" s="12"/>
      <c r="J133" s="12"/>
      <c r="K133" s="12"/>
    </row>
    <row r="134" spans="1:11">
      <c r="A134" s="11" t="s">
        <v>2123</v>
      </c>
      <c r="B134" s="11" t="s">
        <v>2124</v>
      </c>
      <c r="C134" s="11" t="s">
        <v>2049</v>
      </c>
      <c r="D134" s="11" t="s">
        <v>2049</v>
      </c>
      <c r="E134" s="11" t="s">
        <v>2125</v>
      </c>
      <c r="F134" s="11" t="s">
        <v>2126</v>
      </c>
      <c r="G134" s="11" t="s">
        <v>2127</v>
      </c>
      <c r="H134" s="24"/>
      <c r="I134" s="12"/>
      <c r="J134" s="12"/>
      <c r="K134" s="12"/>
    </row>
    <row r="135" spans="1:11">
      <c r="A135" s="11" t="s">
        <v>2128</v>
      </c>
      <c r="B135" s="11" t="s">
        <v>2129</v>
      </c>
      <c r="C135" s="11" t="s">
        <v>2130</v>
      </c>
      <c r="D135" s="11" t="s">
        <v>2131</v>
      </c>
      <c r="E135" s="11" t="s">
        <v>2132</v>
      </c>
      <c r="F135" s="11" t="s">
        <v>2133</v>
      </c>
      <c r="G135" s="11" t="s">
        <v>2134</v>
      </c>
      <c r="H135" s="24"/>
      <c r="I135" s="12"/>
      <c r="J135" s="12"/>
      <c r="K135" s="12"/>
    </row>
    <row r="136" spans="1:11">
      <c r="A136" s="11" t="s">
        <v>2135</v>
      </c>
      <c r="B136" s="11" t="s">
        <v>2136</v>
      </c>
      <c r="C136" s="11" t="s">
        <v>2137</v>
      </c>
      <c r="D136" s="11" t="s">
        <v>2138</v>
      </c>
      <c r="E136" s="11" t="s">
        <v>2139</v>
      </c>
      <c r="F136" s="11" t="s">
        <v>2140</v>
      </c>
      <c r="G136" s="11" t="s">
        <v>2141</v>
      </c>
      <c r="H136" s="24"/>
      <c r="I136" s="12"/>
      <c r="J136" s="12"/>
      <c r="K136" s="12"/>
    </row>
    <row r="137" spans="1:11">
      <c r="A137" s="11" t="s">
        <v>2142</v>
      </c>
      <c r="B137" s="11" t="s">
        <v>2143</v>
      </c>
      <c r="C137" s="11" t="s">
        <v>2144</v>
      </c>
      <c r="D137" s="11" t="s">
        <v>2145</v>
      </c>
      <c r="E137" s="11" t="s">
        <v>2146</v>
      </c>
      <c r="F137" s="11" t="s">
        <v>2147</v>
      </c>
      <c r="G137" s="11" t="s">
        <v>2148</v>
      </c>
      <c r="H137" s="24"/>
      <c r="I137" s="12"/>
      <c r="J137" s="12"/>
      <c r="K137" s="12"/>
    </row>
    <row r="138" spans="1:11">
      <c r="A138" s="11" t="s">
        <v>2149</v>
      </c>
      <c r="B138" s="11" t="s">
        <v>2150</v>
      </c>
      <c r="C138" s="11" t="s">
        <v>2151</v>
      </c>
      <c r="D138" s="11" t="s">
        <v>2152</v>
      </c>
      <c r="E138" s="11" t="s">
        <v>2153</v>
      </c>
      <c r="F138" s="11" t="s">
        <v>2154</v>
      </c>
      <c r="G138" s="11" t="s">
        <v>2155</v>
      </c>
      <c r="H138" s="24"/>
      <c r="I138" s="12"/>
      <c r="J138" s="12"/>
      <c r="K138" s="12"/>
    </row>
    <row r="139" spans="1:11">
      <c r="A139" s="11" t="s">
        <v>2156</v>
      </c>
      <c r="B139" s="11" t="s">
        <v>2157</v>
      </c>
      <c r="C139" s="11" t="s">
        <v>2158</v>
      </c>
      <c r="D139" s="11" t="s">
        <v>2159</v>
      </c>
      <c r="E139" s="11" t="s">
        <v>2160</v>
      </c>
      <c r="F139" s="11" t="s">
        <v>2161</v>
      </c>
      <c r="G139" s="11" t="s">
        <v>2162</v>
      </c>
      <c r="H139" s="24"/>
      <c r="I139" s="12"/>
      <c r="J139" s="12"/>
      <c r="K139" s="12"/>
    </row>
    <row r="140" spans="1:11">
      <c r="A140" s="11" t="s">
        <v>2163</v>
      </c>
      <c r="B140" s="11" t="s">
        <v>2164</v>
      </c>
      <c r="C140" s="11" t="s">
        <v>2165</v>
      </c>
      <c r="D140" s="11" t="s">
        <v>2166</v>
      </c>
      <c r="E140" s="11" t="s">
        <v>2167</v>
      </c>
      <c r="F140" s="11" t="s">
        <v>2168</v>
      </c>
      <c r="G140" s="11" t="s">
        <v>2169</v>
      </c>
      <c r="H140" s="24"/>
      <c r="I140" s="12"/>
      <c r="J140" s="12"/>
      <c r="K140" s="12"/>
    </row>
    <row r="141" spans="1:11">
      <c r="A141" s="11" t="s">
        <v>2170</v>
      </c>
      <c r="B141" s="11" t="s">
        <v>2171</v>
      </c>
      <c r="C141" s="11" t="s">
        <v>2172</v>
      </c>
      <c r="D141" s="11" t="s">
        <v>2173</v>
      </c>
      <c r="E141" s="11" t="s">
        <v>2174</v>
      </c>
      <c r="F141" s="11" t="s">
        <v>2175</v>
      </c>
      <c r="G141" s="11" t="s">
        <v>2176</v>
      </c>
      <c r="H141" s="24"/>
      <c r="I141" s="12"/>
      <c r="J141" s="12"/>
      <c r="K141" s="12"/>
    </row>
    <row r="142" spans="1:11">
      <c r="A142" s="11" t="s">
        <v>2177</v>
      </c>
      <c r="B142" s="11" t="s">
        <v>2178</v>
      </c>
      <c r="C142" s="11" t="s">
        <v>2179</v>
      </c>
      <c r="D142" s="11" t="s">
        <v>2180</v>
      </c>
      <c r="E142" s="11" t="s">
        <v>2181</v>
      </c>
      <c r="F142" s="11" t="s">
        <v>2182</v>
      </c>
      <c r="G142" s="11" t="s">
        <v>2183</v>
      </c>
      <c r="H142" s="24"/>
      <c r="I142" s="12"/>
      <c r="J142" s="12"/>
      <c r="K142" s="12"/>
    </row>
    <row r="143" spans="1:11">
      <c r="A143" s="11" t="s">
        <v>2184</v>
      </c>
      <c r="B143" s="11" t="s">
        <v>2185</v>
      </c>
      <c r="C143" s="11" t="s">
        <v>2186</v>
      </c>
      <c r="D143" s="11" t="s">
        <v>2187</v>
      </c>
      <c r="E143" s="11" t="s">
        <v>2188</v>
      </c>
      <c r="F143" s="11" t="s">
        <v>2189</v>
      </c>
      <c r="G143" s="11" t="s">
        <v>2190</v>
      </c>
      <c r="H143" s="24"/>
      <c r="I143" s="12"/>
      <c r="J143" s="12"/>
      <c r="K143" s="12"/>
    </row>
    <row r="144" spans="1:11">
      <c r="A144" s="11" t="s">
        <v>2191</v>
      </c>
      <c r="B144" s="11" t="s">
        <v>2192</v>
      </c>
      <c r="C144" s="11" t="s">
        <v>2193</v>
      </c>
      <c r="D144" s="11" t="s">
        <v>2194</v>
      </c>
      <c r="E144" s="11" t="s">
        <v>2195</v>
      </c>
      <c r="F144" s="11" t="s">
        <v>2196</v>
      </c>
      <c r="G144" s="11" t="s">
        <v>2197</v>
      </c>
      <c r="H144" s="24"/>
      <c r="I144" s="12"/>
      <c r="J144" s="12"/>
      <c r="K144" s="12"/>
    </row>
    <row r="145" spans="1:11">
      <c r="A145" s="11" t="s">
        <v>2198</v>
      </c>
      <c r="B145" s="11" t="s">
        <v>2199</v>
      </c>
      <c r="C145" s="11" t="s">
        <v>2200</v>
      </c>
      <c r="D145" s="11" t="s">
        <v>2201</v>
      </c>
      <c r="E145" s="11" t="s">
        <v>2202</v>
      </c>
      <c r="F145" s="11" t="s">
        <v>2203</v>
      </c>
      <c r="G145" s="11" t="s">
        <v>2204</v>
      </c>
      <c r="H145" s="24"/>
      <c r="I145" s="12"/>
      <c r="J145" s="12"/>
      <c r="K145" s="12"/>
    </row>
    <row r="146" spans="1:11">
      <c r="A146" s="11" t="s">
        <v>2205</v>
      </c>
      <c r="B146" s="11" t="s">
        <v>2206</v>
      </c>
      <c r="C146" s="11" t="s">
        <v>2207</v>
      </c>
      <c r="D146" s="11" t="s">
        <v>2208</v>
      </c>
      <c r="E146" s="11" t="s">
        <v>2209</v>
      </c>
      <c r="F146" s="11" t="s">
        <v>2210</v>
      </c>
      <c r="G146" s="11" t="s">
        <v>2211</v>
      </c>
      <c r="H146" s="24"/>
      <c r="I146" s="12"/>
      <c r="J146" s="12"/>
      <c r="K146" s="12"/>
    </row>
    <row r="147" spans="1:11">
      <c r="A147" s="11" t="s">
        <v>2212</v>
      </c>
      <c r="B147" s="11" t="s">
        <v>2213</v>
      </c>
      <c r="C147" s="11" t="s">
        <v>2214</v>
      </c>
      <c r="D147" s="11" t="s">
        <v>1996</v>
      </c>
      <c r="E147" s="11" t="s">
        <v>2215</v>
      </c>
      <c r="F147" s="11" t="s">
        <v>2216</v>
      </c>
      <c r="G147" s="11" t="s">
        <v>2217</v>
      </c>
      <c r="H147" s="24"/>
      <c r="I147" s="12"/>
      <c r="J147" s="12"/>
      <c r="K147" s="12"/>
    </row>
    <row r="148" spans="1:11">
      <c r="A148" s="11" t="s">
        <v>2218</v>
      </c>
      <c r="B148" s="11" t="s">
        <v>2219</v>
      </c>
      <c r="C148" s="11" t="s">
        <v>2220</v>
      </c>
      <c r="D148" s="11" t="s">
        <v>2221</v>
      </c>
      <c r="E148" s="11" t="s">
        <v>2201</v>
      </c>
      <c r="F148" s="11" t="s">
        <v>2222</v>
      </c>
      <c r="G148" s="11" t="s">
        <v>2223</v>
      </c>
      <c r="H148" s="24"/>
      <c r="I148" s="12"/>
      <c r="J148" s="12"/>
      <c r="K148" s="12"/>
    </row>
    <row r="149" spans="1:11">
      <c r="A149" s="11" t="s">
        <v>2224</v>
      </c>
      <c r="B149" s="11" t="s">
        <v>2225</v>
      </c>
      <c r="C149" s="11" t="s">
        <v>2226</v>
      </c>
      <c r="D149" s="11" t="s">
        <v>2227</v>
      </c>
      <c r="E149" s="11" t="s">
        <v>2228</v>
      </c>
      <c r="F149" s="11" t="s">
        <v>2229</v>
      </c>
      <c r="G149" s="11" t="s">
        <v>2230</v>
      </c>
      <c r="H149" s="24"/>
      <c r="I149" s="12"/>
      <c r="J149" s="12"/>
      <c r="K149" s="12"/>
    </row>
    <row r="150" spans="1:11">
      <c r="A150" s="11" t="s">
        <v>2231</v>
      </c>
      <c r="B150" s="11" t="s">
        <v>2232</v>
      </c>
      <c r="C150" s="11" t="s">
        <v>2233</v>
      </c>
      <c r="D150" s="11" t="s">
        <v>2234</v>
      </c>
      <c r="E150" s="11" t="s">
        <v>2235</v>
      </c>
      <c r="F150" s="11" t="s">
        <v>2236</v>
      </c>
      <c r="G150" s="11" t="s">
        <v>2237</v>
      </c>
      <c r="H150" s="24"/>
      <c r="I150" s="12"/>
      <c r="J150" s="12"/>
      <c r="K150" s="12"/>
    </row>
    <row r="151" spans="1:11">
      <c r="A151" s="11" t="s">
        <v>2238</v>
      </c>
      <c r="B151" s="11" t="s">
        <v>2239</v>
      </c>
      <c r="C151" s="11" t="s">
        <v>2240</v>
      </c>
      <c r="D151" s="11" t="s">
        <v>2240</v>
      </c>
      <c r="E151" s="11" t="s">
        <v>2241</v>
      </c>
      <c r="F151" s="11" t="s">
        <v>2242</v>
      </c>
      <c r="G151" s="11" t="s">
        <v>2243</v>
      </c>
      <c r="H151" s="24"/>
      <c r="I151" s="12"/>
      <c r="J151" s="12"/>
      <c r="K151" s="12"/>
    </row>
    <row r="152" spans="1:11">
      <c r="A152" s="11" t="s">
        <v>2244</v>
      </c>
      <c r="B152" s="11" t="s">
        <v>2245</v>
      </c>
      <c r="C152" s="11" t="s">
        <v>2246</v>
      </c>
      <c r="D152" s="11" t="s">
        <v>2247</v>
      </c>
      <c r="E152" s="11" t="s">
        <v>2248</v>
      </c>
      <c r="F152" s="11" t="s">
        <v>2249</v>
      </c>
      <c r="G152" s="11" t="s">
        <v>2250</v>
      </c>
      <c r="H152" s="24"/>
      <c r="I152" s="12"/>
      <c r="J152" s="12"/>
      <c r="K152" s="12"/>
    </row>
    <row r="153" spans="1:11">
      <c r="A153" s="11" t="s">
        <v>2251</v>
      </c>
      <c r="B153" s="11" t="s">
        <v>2252</v>
      </c>
      <c r="C153" s="11" t="s">
        <v>2253</v>
      </c>
      <c r="D153" s="11" t="s">
        <v>2254</v>
      </c>
      <c r="E153" s="11" t="s">
        <v>2255</v>
      </c>
      <c r="F153" s="11" t="s">
        <v>2256</v>
      </c>
      <c r="G153" s="11" t="s">
        <v>2257</v>
      </c>
      <c r="H153" s="24"/>
      <c r="I153" s="12"/>
      <c r="J153" s="12"/>
      <c r="K153" s="12"/>
    </row>
    <row r="154" spans="1:11">
      <c r="A154" s="11" t="s">
        <v>2258</v>
      </c>
      <c r="B154" s="11" t="s">
        <v>2259</v>
      </c>
      <c r="C154" s="11" t="s">
        <v>2260</v>
      </c>
      <c r="D154" s="11" t="s">
        <v>2261</v>
      </c>
      <c r="E154" s="11" t="s">
        <v>2262</v>
      </c>
      <c r="F154" s="11" t="s">
        <v>2263</v>
      </c>
      <c r="G154" s="11" t="s">
        <v>2264</v>
      </c>
      <c r="H154" s="24"/>
      <c r="I154" s="12"/>
      <c r="J154" s="12"/>
      <c r="K154" s="12"/>
    </row>
    <row r="155" spans="1:11">
      <c r="A155" s="11" t="s">
        <v>2265</v>
      </c>
      <c r="B155" s="11" t="s">
        <v>2266</v>
      </c>
      <c r="C155" s="11" t="s">
        <v>2267</v>
      </c>
      <c r="D155" s="11" t="s">
        <v>2268</v>
      </c>
      <c r="E155" s="11" t="s">
        <v>2269</v>
      </c>
      <c r="F155" s="11" t="s">
        <v>2270</v>
      </c>
      <c r="G155" s="11" t="s">
        <v>2271</v>
      </c>
      <c r="H155" s="24"/>
      <c r="I155" s="12"/>
      <c r="J155" s="12"/>
      <c r="K155" s="12"/>
    </row>
    <row r="156" spans="1:11">
      <c r="A156" s="11" t="s">
        <v>2272</v>
      </c>
      <c r="B156" s="11" t="s">
        <v>2273</v>
      </c>
      <c r="C156" s="11" t="s">
        <v>2233</v>
      </c>
      <c r="D156" s="11" t="s">
        <v>2274</v>
      </c>
      <c r="E156" s="11" t="s">
        <v>2275</v>
      </c>
      <c r="F156" s="11" t="s">
        <v>2275</v>
      </c>
      <c r="G156" s="11" t="s">
        <v>2276</v>
      </c>
      <c r="H156" s="24"/>
      <c r="I156" s="12"/>
      <c r="J156" s="12"/>
      <c r="K156" s="12"/>
    </row>
    <row r="157" spans="1:11">
      <c r="A157" s="11" t="s">
        <v>2277</v>
      </c>
      <c r="B157" s="11" t="s">
        <v>2278</v>
      </c>
      <c r="C157" s="11" t="s">
        <v>2279</v>
      </c>
      <c r="D157" s="11" t="s">
        <v>2280</v>
      </c>
      <c r="E157" s="11" t="s">
        <v>2281</v>
      </c>
      <c r="F157" s="11" t="s">
        <v>2282</v>
      </c>
      <c r="G157" s="11" t="s">
        <v>2283</v>
      </c>
      <c r="H157" s="24"/>
      <c r="I157" s="12"/>
      <c r="J157" s="12"/>
      <c r="K157" s="12"/>
    </row>
    <row r="158" spans="1:11">
      <c r="A158" s="11" t="s">
        <v>2284</v>
      </c>
      <c r="B158" s="11" t="s">
        <v>2285</v>
      </c>
      <c r="C158" s="11" t="s">
        <v>2286</v>
      </c>
      <c r="D158" s="11" t="s">
        <v>2287</v>
      </c>
      <c r="E158" s="11" t="s">
        <v>2288</v>
      </c>
      <c r="F158" s="11" t="s">
        <v>2289</v>
      </c>
      <c r="G158" s="11" t="s">
        <v>2290</v>
      </c>
      <c r="H158" s="24"/>
      <c r="I158" s="12"/>
      <c r="J158" s="12"/>
      <c r="K158" s="12"/>
    </row>
    <row r="159" spans="1:11">
      <c r="A159" s="11" t="s">
        <v>2291</v>
      </c>
      <c r="B159" s="11" t="s">
        <v>2292</v>
      </c>
      <c r="C159" s="11" t="s">
        <v>2293</v>
      </c>
      <c r="D159" s="11" t="s">
        <v>2293</v>
      </c>
      <c r="E159" s="11" t="s">
        <v>2294</v>
      </c>
      <c r="F159" s="11" t="s">
        <v>2295</v>
      </c>
      <c r="G159" s="11" t="s">
        <v>2296</v>
      </c>
      <c r="H159" s="24"/>
      <c r="I159" s="12"/>
      <c r="J159" s="12"/>
      <c r="K159" s="12"/>
    </row>
    <row r="160" spans="1:11">
      <c r="A160" s="11" t="s">
        <v>2297</v>
      </c>
      <c r="B160" s="11" t="s">
        <v>2298</v>
      </c>
      <c r="C160" s="11" t="s">
        <v>1723</v>
      </c>
      <c r="D160" s="11" t="s">
        <v>1723</v>
      </c>
      <c r="E160" s="11" t="s">
        <v>1723</v>
      </c>
      <c r="F160" s="11" t="s">
        <v>1723</v>
      </c>
      <c r="G160" s="11"/>
      <c r="H160" s="24" t="s">
        <v>2311</v>
      </c>
      <c r="I160" s="12"/>
      <c r="J160" s="12"/>
      <c r="K160" s="12"/>
    </row>
    <row r="161" spans="1:11">
      <c r="A161" s="11" t="s">
        <v>2299</v>
      </c>
      <c r="B161" s="11" t="s">
        <v>2300</v>
      </c>
      <c r="C161" s="11" t="s">
        <v>1723</v>
      </c>
      <c r="D161" s="11" t="s">
        <v>1723</v>
      </c>
      <c r="E161" s="11" t="s">
        <v>1723</v>
      </c>
      <c r="F161" s="11" t="s">
        <v>1723</v>
      </c>
      <c r="G161" s="11"/>
      <c r="H161" s="24"/>
      <c r="I161" s="12"/>
      <c r="J161" s="12"/>
      <c r="K161" s="12"/>
    </row>
    <row r="162" spans="1:11">
      <c r="A162" s="11" t="s">
        <v>2301</v>
      </c>
      <c r="B162" s="11" t="s">
        <v>2302</v>
      </c>
      <c r="C162" s="11" t="s">
        <v>1723</v>
      </c>
      <c r="D162" s="11" t="s">
        <v>1723</v>
      </c>
      <c r="E162" s="11" t="s">
        <v>1723</v>
      </c>
      <c r="F162" s="11" t="s">
        <v>1723</v>
      </c>
      <c r="G162" s="11"/>
      <c r="H162" s="24" t="s">
        <v>2312</v>
      </c>
      <c r="I162" s="12"/>
      <c r="J162" s="12"/>
      <c r="K162" s="12"/>
    </row>
    <row r="163" spans="1:11">
      <c r="A163" s="11" t="s">
        <v>1933</v>
      </c>
      <c r="B163" s="11" t="s">
        <v>2303</v>
      </c>
      <c r="C163" s="11" t="s">
        <v>1723</v>
      </c>
      <c r="D163" s="11" t="s">
        <v>1723</v>
      </c>
      <c r="E163" s="11" t="s">
        <v>1723</v>
      </c>
      <c r="F163" s="11" t="s">
        <v>1723</v>
      </c>
      <c r="G163" s="11"/>
      <c r="H163" s="24"/>
      <c r="I163" s="12"/>
      <c r="J163" s="12"/>
      <c r="K163" s="12"/>
    </row>
    <row r="164" spans="1:11">
      <c r="A164" s="11" t="s">
        <v>2304</v>
      </c>
      <c r="B164" s="11" t="s">
        <v>2305</v>
      </c>
      <c r="C164" s="11" t="s">
        <v>1723</v>
      </c>
      <c r="D164" s="11" t="s">
        <v>1723</v>
      </c>
      <c r="E164" s="11" t="s">
        <v>1723</v>
      </c>
      <c r="F164" s="11" t="s">
        <v>1723</v>
      </c>
      <c r="G164" s="11"/>
      <c r="H164" s="24"/>
      <c r="I164" s="12"/>
      <c r="J164" s="12"/>
      <c r="K164" s="12"/>
    </row>
    <row r="165" spans="1:11">
      <c r="A165" s="11" t="s">
        <v>2306</v>
      </c>
      <c r="B165" s="11" t="s">
        <v>2307</v>
      </c>
      <c r="C165" s="11" t="s">
        <v>1723</v>
      </c>
      <c r="D165" s="11" t="s">
        <v>1723</v>
      </c>
      <c r="E165" s="11" t="s">
        <v>1723</v>
      </c>
      <c r="F165" s="11" t="s">
        <v>1723</v>
      </c>
      <c r="G165" s="11"/>
      <c r="H165" s="24"/>
      <c r="I165" s="12"/>
      <c r="J165" s="12"/>
      <c r="K165" s="12"/>
    </row>
    <row r="166" spans="1:11">
      <c r="A166" s="11" t="s">
        <v>2308</v>
      </c>
      <c r="B166" s="11" t="s">
        <v>2309</v>
      </c>
      <c r="C166" s="11" t="s">
        <v>1723</v>
      </c>
      <c r="D166" s="11" t="s">
        <v>1723</v>
      </c>
      <c r="E166" s="11" t="s">
        <v>1723</v>
      </c>
      <c r="F166" s="11" t="s">
        <v>1723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135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136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137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138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 t="s">
        <v>46</v>
      </c>
      <c r="E6" s="9" t="s">
        <v>39</v>
      </c>
      <c r="F6" s="9" t="s">
        <v>40</v>
      </c>
      <c r="G6" s="9" t="s">
        <v>41</v>
      </c>
      <c r="H6" s="9" t="s">
        <v>42</v>
      </c>
      <c r="I6" s="9" t="s">
        <v>42</v>
      </c>
      <c r="J6" s="9" t="s">
        <v>42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139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47</v>
      </c>
      <c r="D7" s="9" t="s">
        <v>48</v>
      </c>
      <c r="E7" s="9" t="s">
        <v>39</v>
      </c>
      <c r="F7" s="9" t="s">
        <v>40</v>
      </c>
      <c r="G7" s="9" t="s">
        <v>41</v>
      </c>
      <c r="H7" s="9" t="s">
        <v>42</v>
      </c>
      <c r="I7" s="9" t="s">
        <v>42</v>
      </c>
      <c r="J7" s="9" t="s">
        <v>42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140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50</v>
      </c>
      <c r="E8" s="9" t="s">
        <v>39</v>
      </c>
      <c r="F8" s="9" t="s">
        <v>40</v>
      </c>
      <c r="G8" s="9" t="s">
        <v>41</v>
      </c>
      <c r="H8" s="9" t="s">
        <v>42</v>
      </c>
      <c r="I8" s="9" t="s">
        <v>42</v>
      </c>
      <c r="J8" s="9" t="s">
        <v>42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141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51</v>
      </c>
      <c r="D9" s="9" t="s">
        <v>52</v>
      </c>
      <c r="E9" s="9" t="s">
        <v>39</v>
      </c>
      <c r="F9" s="9" t="s">
        <v>40</v>
      </c>
      <c r="G9" s="9" t="s">
        <v>41</v>
      </c>
      <c r="H9" s="9" t="s">
        <v>42</v>
      </c>
      <c r="I9" s="9" t="s">
        <v>42</v>
      </c>
      <c r="J9" s="9" t="s">
        <v>42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142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39</v>
      </c>
      <c r="F10" s="9" t="s">
        <v>40</v>
      </c>
      <c r="G10" s="9" t="s">
        <v>41</v>
      </c>
      <c r="H10" s="9" t="s">
        <v>42</v>
      </c>
      <c r="I10" s="9" t="s">
        <v>42</v>
      </c>
      <c r="J10" s="9" t="s">
        <v>42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140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55</v>
      </c>
      <c r="D11" s="9" t="s">
        <v>56</v>
      </c>
      <c r="E11" s="9" t="s">
        <v>39</v>
      </c>
      <c r="F11" s="9" t="s">
        <v>40</v>
      </c>
      <c r="G11" s="9" t="s">
        <v>41</v>
      </c>
      <c r="H11" s="9" t="s">
        <v>42</v>
      </c>
      <c r="I11" s="9" t="s">
        <v>42</v>
      </c>
      <c r="J11" s="9" t="s">
        <v>42</v>
      </c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143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14</v>
      </c>
      <c r="C12" s="9" t="s">
        <v>57</v>
      </c>
      <c r="D12" s="9" t="s">
        <v>58</v>
      </c>
      <c r="E12" s="9" t="s">
        <v>39</v>
      </c>
      <c r="F12" s="9" t="s">
        <v>40</v>
      </c>
      <c r="G12" s="9" t="s">
        <v>41</v>
      </c>
      <c r="H12" s="9" t="s">
        <v>42</v>
      </c>
      <c r="I12" s="9" t="s">
        <v>42</v>
      </c>
      <c r="J12" s="9" t="s">
        <v>42</v>
      </c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144</v>
      </c>
      <c r="AB12" s="8" t="s">
        <v>29</v>
      </c>
      <c r="AC12" s="8" t="s">
        <v>35</v>
      </c>
      <c r="AD12" s="8"/>
    </row>
    <row r="13" spans="1:30" ht="30" customHeight="1">
      <c r="A13" s="9">
        <v>10</v>
      </c>
      <c r="B13" s="9" t="s">
        <v>14</v>
      </c>
      <c r="C13" s="9" t="s">
        <v>59</v>
      </c>
      <c r="D13" s="9" t="s">
        <v>60</v>
      </c>
      <c r="E13" s="9" t="s">
        <v>39</v>
      </c>
      <c r="F13" s="9" t="s">
        <v>40</v>
      </c>
      <c r="G13" s="9" t="s">
        <v>41</v>
      </c>
      <c r="H13" s="9" t="s">
        <v>42</v>
      </c>
      <c r="I13" s="9" t="s">
        <v>42</v>
      </c>
      <c r="J13" s="9" t="s">
        <v>42</v>
      </c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145</v>
      </c>
      <c r="AB13" s="8" t="s">
        <v>30</v>
      </c>
      <c r="AC13" s="8" t="s">
        <v>31</v>
      </c>
      <c r="AD13" s="8"/>
    </row>
    <row r="14" spans="1:30" ht="30" customHeight="1">
      <c r="A14" s="9">
        <v>11</v>
      </c>
      <c r="B14" s="9" t="s">
        <v>14</v>
      </c>
      <c r="C14" s="9" t="s">
        <v>61</v>
      </c>
      <c r="D14" s="9" t="s">
        <v>62</v>
      </c>
      <c r="E14" s="9" t="s">
        <v>39</v>
      </c>
      <c r="F14" s="9" t="s">
        <v>40</v>
      </c>
      <c r="G14" s="9" t="s">
        <v>41</v>
      </c>
      <c r="H14" s="9" t="s">
        <v>42</v>
      </c>
      <c r="I14" s="9" t="s">
        <v>42</v>
      </c>
      <c r="J14" s="9" t="s">
        <v>42</v>
      </c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146</v>
      </c>
      <c r="AB14" s="8" t="s">
        <v>30</v>
      </c>
      <c r="AC14" s="8" t="s">
        <v>32</v>
      </c>
      <c r="AD14" s="8"/>
    </row>
    <row r="15" spans="1:30" ht="30" customHeight="1">
      <c r="A15" s="9">
        <v>12</v>
      </c>
      <c r="B15" s="9" t="s">
        <v>14</v>
      </c>
      <c r="C15" s="9" t="s">
        <v>63</v>
      </c>
      <c r="D15" s="9" t="s">
        <v>64</v>
      </c>
      <c r="E15" s="9" t="s">
        <v>39</v>
      </c>
      <c r="F15" s="9" t="s">
        <v>40</v>
      </c>
      <c r="G15" s="9" t="s">
        <v>41</v>
      </c>
      <c r="H15" s="9" t="s">
        <v>42</v>
      </c>
      <c r="I15" s="9" t="s">
        <v>42</v>
      </c>
      <c r="J15" s="9" t="s">
        <v>42</v>
      </c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147</v>
      </c>
      <c r="AB15" s="8" t="s">
        <v>31</v>
      </c>
      <c r="AC15" s="8" t="s">
        <v>33</v>
      </c>
      <c r="AD15" s="8"/>
    </row>
    <row r="16" spans="1:30" ht="30" customHeight="1">
      <c r="A16" s="9">
        <v>13</v>
      </c>
      <c r="B16" s="9" t="s">
        <v>14</v>
      </c>
      <c r="C16" s="9" t="s">
        <v>65</v>
      </c>
      <c r="D16" s="9" t="s">
        <v>66</v>
      </c>
      <c r="E16" s="9" t="s">
        <v>39</v>
      </c>
      <c r="F16" s="9" t="s">
        <v>40</v>
      </c>
      <c r="G16" s="9" t="s">
        <v>41</v>
      </c>
      <c r="H16" s="9" t="s">
        <v>42</v>
      </c>
      <c r="I16" s="9" t="s">
        <v>42</v>
      </c>
      <c r="J16" s="9"/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148</v>
      </c>
      <c r="AB16" s="8" t="s">
        <v>31</v>
      </c>
      <c r="AC16" s="8" t="s">
        <v>34</v>
      </c>
      <c r="AD16" s="8"/>
    </row>
    <row r="17" spans="1:30" ht="30" customHeight="1">
      <c r="A17" s="9">
        <v>14</v>
      </c>
      <c r="B17" s="9" t="s">
        <v>14</v>
      </c>
      <c r="C17" s="9" t="s">
        <v>67</v>
      </c>
      <c r="D17" s="9" t="s">
        <v>68</v>
      </c>
      <c r="E17" s="9" t="s">
        <v>39</v>
      </c>
      <c r="F17" s="9" t="s">
        <v>40</v>
      </c>
      <c r="G17" s="9" t="s">
        <v>41</v>
      </c>
      <c r="H17" s="9" t="s">
        <v>42</v>
      </c>
      <c r="I17" s="9" t="s">
        <v>42</v>
      </c>
      <c r="J17" s="9" t="s">
        <v>42</v>
      </c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149</v>
      </c>
      <c r="AB17" s="8" t="s">
        <v>31</v>
      </c>
      <c r="AC17" s="8" t="s">
        <v>35</v>
      </c>
      <c r="AD17" s="8"/>
    </row>
    <row r="18" spans="1:30" ht="30" customHeight="1">
      <c r="A18" s="9">
        <v>15</v>
      </c>
      <c r="B18" s="9" t="s">
        <v>14</v>
      </c>
      <c r="C18" s="9" t="s">
        <v>69</v>
      </c>
      <c r="D18" s="9" t="s">
        <v>70</v>
      </c>
      <c r="E18" s="9" t="s">
        <v>39</v>
      </c>
      <c r="F18" s="9" t="s">
        <v>40</v>
      </c>
      <c r="G18" s="9" t="s">
        <v>41</v>
      </c>
      <c r="H18" s="9" t="s">
        <v>42</v>
      </c>
      <c r="I18" s="9" t="s">
        <v>42</v>
      </c>
      <c r="J18" s="9" t="s">
        <v>42</v>
      </c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150</v>
      </c>
      <c r="AB18" s="8" t="s">
        <v>32</v>
      </c>
      <c r="AC18" s="8" t="s">
        <v>33</v>
      </c>
      <c r="AD18" s="8"/>
    </row>
    <row r="19" spans="1:30" ht="30" customHeight="1">
      <c r="A19" s="9">
        <v>16</v>
      </c>
      <c r="B19" s="9" t="s">
        <v>14</v>
      </c>
      <c r="C19" s="9" t="s">
        <v>71</v>
      </c>
      <c r="D19" s="9" t="s">
        <v>72</v>
      </c>
      <c r="E19" s="9" t="s">
        <v>39</v>
      </c>
      <c r="F19" s="9" t="s">
        <v>40</v>
      </c>
      <c r="G19" s="9" t="s">
        <v>41</v>
      </c>
      <c r="H19" s="9" t="s">
        <v>42</v>
      </c>
      <c r="I19" s="9" t="s">
        <v>42</v>
      </c>
      <c r="J19" s="9" t="s">
        <v>42</v>
      </c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151</v>
      </c>
      <c r="AB19" s="8" t="s">
        <v>32</v>
      </c>
      <c r="AC19" s="8" t="s">
        <v>34</v>
      </c>
      <c r="AD19" s="8"/>
    </row>
    <row r="20" spans="1:30" ht="30" customHeight="1">
      <c r="A20" s="9">
        <v>17</v>
      </c>
      <c r="B20" s="9" t="s">
        <v>14</v>
      </c>
      <c r="C20" s="9" t="s">
        <v>73</v>
      </c>
      <c r="D20" s="9" t="s">
        <v>74</v>
      </c>
      <c r="E20" s="9" t="s">
        <v>39</v>
      </c>
      <c r="F20" s="9" t="s">
        <v>40</v>
      </c>
      <c r="G20" s="9" t="s">
        <v>41</v>
      </c>
      <c r="H20" s="9" t="s">
        <v>42</v>
      </c>
      <c r="I20" s="9" t="s">
        <v>42</v>
      </c>
      <c r="J20" s="9" t="s">
        <v>42</v>
      </c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152</v>
      </c>
      <c r="AB20" s="8" t="s">
        <v>32</v>
      </c>
      <c r="AC20" s="8" t="s">
        <v>35</v>
      </c>
      <c r="AD20" s="8"/>
    </row>
    <row r="21" spans="1:30" ht="30" customHeight="1">
      <c r="A21" s="9">
        <v>18</v>
      </c>
      <c r="B21" s="9" t="s">
        <v>14</v>
      </c>
      <c r="C21" s="9" t="s">
        <v>75</v>
      </c>
      <c r="D21" s="9" t="s">
        <v>76</v>
      </c>
      <c r="E21" s="9" t="s">
        <v>39</v>
      </c>
      <c r="F21" s="9" t="s">
        <v>40</v>
      </c>
      <c r="G21" s="9" t="s">
        <v>41</v>
      </c>
      <c r="H21" s="9" t="s">
        <v>42</v>
      </c>
      <c r="I21" s="9" t="s">
        <v>42</v>
      </c>
      <c r="J21" s="9" t="s">
        <v>42</v>
      </c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153</v>
      </c>
      <c r="AB21" s="8" t="s">
        <v>33</v>
      </c>
      <c r="AC21" s="8" t="s">
        <v>34</v>
      </c>
      <c r="AD21" s="8"/>
    </row>
    <row r="22" spans="1:30" ht="30" customHeight="1">
      <c r="A22" s="9">
        <v>19</v>
      </c>
      <c r="B22" s="9" t="s">
        <v>14</v>
      </c>
      <c r="C22" s="9" t="s">
        <v>77</v>
      </c>
      <c r="D22" s="9" t="s">
        <v>78</v>
      </c>
      <c r="E22" s="9" t="s">
        <v>39</v>
      </c>
      <c r="F22" s="9" t="s">
        <v>40</v>
      </c>
      <c r="G22" s="9" t="s">
        <v>41</v>
      </c>
      <c r="H22" s="9" t="s">
        <v>42</v>
      </c>
      <c r="I22" s="9" t="s">
        <v>42</v>
      </c>
      <c r="J22" s="9" t="s">
        <v>42</v>
      </c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154</v>
      </c>
      <c r="AB22" s="8" t="s">
        <v>33</v>
      </c>
      <c r="AC22" s="8" t="s">
        <v>35</v>
      </c>
      <c r="AD22" s="8"/>
    </row>
    <row r="23" spans="1:30" ht="30" customHeight="1">
      <c r="A23" s="9">
        <v>20</v>
      </c>
      <c r="B23" s="9" t="s">
        <v>14</v>
      </c>
      <c r="C23" s="9" t="s">
        <v>79</v>
      </c>
      <c r="D23" s="9" t="s">
        <v>80</v>
      </c>
      <c r="E23" s="9" t="s">
        <v>39</v>
      </c>
      <c r="F23" s="9" t="s">
        <v>40</v>
      </c>
      <c r="G23" s="9" t="s">
        <v>41</v>
      </c>
      <c r="H23" s="9" t="s">
        <v>42</v>
      </c>
      <c r="I23" s="9" t="s">
        <v>42</v>
      </c>
      <c r="J23" s="9" t="s">
        <v>42</v>
      </c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155</v>
      </c>
      <c r="AB23" s="8" t="s">
        <v>34</v>
      </c>
      <c r="AC23" s="8" t="s">
        <v>35</v>
      </c>
      <c r="AD23" s="8"/>
    </row>
    <row r="24" spans="1:30" ht="30" customHeight="1">
      <c r="A24" s="9">
        <v>21</v>
      </c>
      <c r="B24" s="9" t="s">
        <v>14</v>
      </c>
      <c r="C24" s="9" t="s">
        <v>81</v>
      </c>
      <c r="D24" s="9" t="s">
        <v>82</v>
      </c>
      <c r="E24" s="9" t="s">
        <v>39</v>
      </c>
      <c r="F24" s="9" t="s">
        <v>40</v>
      </c>
      <c r="G24" s="9" t="s">
        <v>41</v>
      </c>
      <c r="H24" s="9" t="s">
        <v>42</v>
      </c>
      <c r="I24" s="9" t="s">
        <v>42</v>
      </c>
      <c r="J24" s="9" t="s">
        <v>42</v>
      </c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156</v>
      </c>
      <c r="AB24" s="8" t="s">
        <v>29</v>
      </c>
      <c r="AC24" s="8" t="s">
        <v>30</v>
      </c>
      <c r="AD24" s="8" t="s">
        <v>31</v>
      </c>
    </row>
    <row r="25" spans="1:30" ht="30" customHeight="1">
      <c r="A25" s="9">
        <v>22</v>
      </c>
      <c r="B25" s="9" t="s">
        <v>14</v>
      </c>
      <c r="C25" s="9" t="s">
        <v>83</v>
      </c>
      <c r="D25" s="9" t="s">
        <v>84</v>
      </c>
      <c r="E25" s="9" t="s">
        <v>39</v>
      </c>
      <c r="F25" s="9" t="s">
        <v>40</v>
      </c>
      <c r="G25" s="9" t="s">
        <v>41</v>
      </c>
      <c r="H25" s="9" t="s">
        <v>42</v>
      </c>
      <c r="I25" s="9" t="s">
        <v>42</v>
      </c>
      <c r="J25" s="9" t="s">
        <v>42</v>
      </c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157</v>
      </c>
      <c r="AB25" s="8" t="s">
        <v>29</v>
      </c>
      <c r="AC25" s="8" t="s">
        <v>30</v>
      </c>
      <c r="AD25" s="8" t="s">
        <v>32</v>
      </c>
    </row>
    <row r="26" spans="1:30" ht="30" customHeight="1">
      <c r="A26" s="9">
        <v>23</v>
      </c>
      <c r="B26" s="9" t="s">
        <v>14</v>
      </c>
      <c r="C26" s="9" t="s">
        <v>85</v>
      </c>
      <c r="D26" s="9" t="s">
        <v>86</v>
      </c>
      <c r="E26" s="9" t="s">
        <v>39</v>
      </c>
      <c r="F26" s="9" t="s">
        <v>40</v>
      </c>
      <c r="G26" s="9" t="s">
        <v>41</v>
      </c>
      <c r="H26" s="9" t="s">
        <v>42</v>
      </c>
      <c r="I26" s="9" t="s">
        <v>42</v>
      </c>
      <c r="J26" s="9" t="s">
        <v>42</v>
      </c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158</v>
      </c>
      <c r="AB26" s="8" t="s">
        <v>29</v>
      </c>
      <c r="AC26" s="8" t="s">
        <v>30</v>
      </c>
      <c r="AD26" s="8" t="s">
        <v>33</v>
      </c>
    </row>
    <row r="27" spans="1:30" ht="30" customHeight="1">
      <c r="A27" s="9">
        <v>24</v>
      </c>
      <c r="B27" s="9" t="s">
        <v>14</v>
      </c>
      <c r="C27" s="9" t="s">
        <v>87</v>
      </c>
      <c r="D27" s="9" t="s">
        <v>88</v>
      </c>
      <c r="E27" s="9" t="s">
        <v>39</v>
      </c>
      <c r="F27" s="9" t="s">
        <v>40</v>
      </c>
      <c r="G27" s="9" t="s">
        <v>41</v>
      </c>
      <c r="H27" s="9" t="s">
        <v>42</v>
      </c>
      <c r="I27" s="9" t="s">
        <v>42</v>
      </c>
      <c r="J27" s="9" t="s">
        <v>42</v>
      </c>
      <c r="K27" s="9"/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159</v>
      </c>
      <c r="AB27" s="8" t="s">
        <v>29</v>
      </c>
      <c r="AC27" s="8" t="s">
        <v>30</v>
      </c>
      <c r="AD27" s="8" t="s">
        <v>34</v>
      </c>
    </row>
    <row r="28" spans="1:30" ht="30" customHeight="1">
      <c r="A28" s="9">
        <v>25</v>
      </c>
      <c r="B28" s="9" t="s">
        <v>14</v>
      </c>
      <c r="C28" s="9" t="s">
        <v>89</v>
      </c>
      <c r="D28" s="9" t="s">
        <v>90</v>
      </c>
      <c r="E28" s="9" t="s">
        <v>39</v>
      </c>
      <c r="F28" s="9" t="s">
        <v>40</v>
      </c>
      <c r="G28" s="9" t="s">
        <v>41</v>
      </c>
      <c r="H28" s="9" t="s">
        <v>42</v>
      </c>
      <c r="I28" s="9" t="s">
        <v>42</v>
      </c>
      <c r="J28" s="9" t="s">
        <v>42</v>
      </c>
      <c r="K28" s="9"/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160</v>
      </c>
      <c r="AB28" s="8" t="s">
        <v>29</v>
      </c>
      <c r="AC28" s="8" t="s">
        <v>30</v>
      </c>
      <c r="AD28" s="8" t="s">
        <v>35</v>
      </c>
    </row>
    <row r="29" spans="1:30" ht="30" customHeight="1">
      <c r="A29" s="9">
        <v>26</v>
      </c>
      <c r="B29" s="9" t="s">
        <v>14</v>
      </c>
      <c r="C29" s="9" t="s">
        <v>91</v>
      </c>
      <c r="D29" s="9" t="s">
        <v>92</v>
      </c>
      <c r="E29" s="9" t="s">
        <v>39</v>
      </c>
      <c r="F29" s="9" t="s">
        <v>40</v>
      </c>
      <c r="G29" s="9" t="s">
        <v>41</v>
      </c>
      <c r="H29" s="9" t="s">
        <v>42</v>
      </c>
      <c r="I29" s="9" t="s">
        <v>42</v>
      </c>
      <c r="J29" s="9" t="s">
        <v>42</v>
      </c>
      <c r="K29" s="9"/>
      <c r="L29" s="9"/>
      <c r="M29" s="9"/>
      <c r="N29" s="9"/>
      <c r="O29" s="9"/>
      <c r="P29" s="10">
        <f>IF(H29&lt;&gt;"","a","")</f>
        <v>0</v>
      </c>
      <c r="Q29" s="10">
        <f>IF(I29&lt;&gt;"","b","")</f>
        <v>0</v>
      </c>
      <c r="R29" s="10">
        <f>IF(J29&lt;&gt;"","c","")</f>
        <v>0</v>
      </c>
      <c r="S29" s="10">
        <f>IF(K29&lt;&gt;"","d","")</f>
        <v>0</v>
      </c>
      <c r="T29" s="10">
        <f>IF(L29&lt;&gt;"","e","")</f>
        <v>0</v>
      </c>
      <c r="U29" s="10">
        <f>IF(M29&lt;&gt;"","f","")</f>
        <v>0</v>
      </c>
      <c r="V29" s="10">
        <f>IF(N29&lt;&gt;"","g","")</f>
        <v>0</v>
      </c>
      <c r="W29" s="10">
        <f>P29&amp;Q29&amp;R29&amp;S29&amp;T29&amp;U29&amp;V29</f>
        <v>0</v>
      </c>
      <c r="X29" s="10">
        <f>IF(W29="","",VLOOKUP(W29,AA2:AD58,2,0))</f>
        <v>0</v>
      </c>
      <c r="Y29" s="10">
        <f>IF(X29="","",VLOOKUP(W29,AA2:AD58,3,0))</f>
        <v>0</v>
      </c>
      <c r="Z29" s="10">
        <f>IF(Y29="","",VLOOKUP(W29,AA2:AD58,4,0))</f>
        <v>0</v>
      </c>
      <c r="AA29" s="8" t="s">
        <v>161</v>
      </c>
      <c r="AB29" s="8" t="s">
        <v>29</v>
      </c>
      <c r="AC29" s="8" t="s">
        <v>31</v>
      </c>
      <c r="AD29" s="8" t="s">
        <v>32</v>
      </c>
    </row>
    <row r="30" spans="1:30" ht="30" customHeight="1">
      <c r="A30" s="9">
        <v>27</v>
      </c>
      <c r="B30" s="9" t="s">
        <v>14</v>
      </c>
      <c r="C30" s="9" t="s">
        <v>93</v>
      </c>
      <c r="D30" s="9" t="s">
        <v>94</v>
      </c>
      <c r="E30" s="9" t="s">
        <v>39</v>
      </c>
      <c r="F30" s="9" t="s">
        <v>40</v>
      </c>
      <c r="G30" s="9" t="s">
        <v>41</v>
      </c>
      <c r="H30" s="9" t="s">
        <v>42</v>
      </c>
      <c r="I30" s="9" t="s">
        <v>42</v>
      </c>
      <c r="J30" s="9" t="s">
        <v>42</v>
      </c>
      <c r="K30" s="9"/>
      <c r="L30" s="9"/>
      <c r="M30" s="9"/>
      <c r="N30" s="9"/>
      <c r="O30" s="9"/>
      <c r="P30" s="10">
        <f>IF(H30&lt;&gt;"","a","")</f>
        <v>0</v>
      </c>
      <c r="Q30" s="10">
        <f>IF(I30&lt;&gt;"","b","")</f>
        <v>0</v>
      </c>
      <c r="R30" s="10">
        <f>IF(J30&lt;&gt;"","c","")</f>
        <v>0</v>
      </c>
      <c r="S30" s="10">
        <f>IF(K30&lt;&gt;"","d","")</f>
        <v>0</v>
      </c>
      <c r="T30" s="10">
        <f>IF(L30&lt;&gt;"","e","")</f>
        <v>0</v>
      </c>
      <c r="U30" s="10">
        <f>IF(M30&lt;&gt;"","f","")</f>
        <v>0</v>
      </c>
      <c r="V30" s="10">
        <f>IF(N30&lt;&gt;"","g","")</f>
        <v>0</v>
      </c>
      <c r="W30" s="10">
        <f>P30&amp;Q30&amp;R30&amp;S30&amp;T30&amp;U30&amp;V30</f>
        <v>0</v>
      </c>
      <c r="X30" s="10">
        <f>IF(W30="","",VLOOKUP(W30,AA2:AD58,2,0))</f>
        <v>0</v>
      </c>
      <c r="Y30" s="10">
        <f>IF(X30="","",VLOOKUP(W30,AA2:AD58,3,0))</f>
        <v>0</v>
      </c>
      <c r="Z30" s="10">
        <f>IF(Y30="","",VLOOKUP(W30,AA2:AD58,4,0))</f>
        <v>0</v>
      </c>
      <c r="AA30" s="8" t="s">
        <v>162</v>
      </c>
      <c r="AB30" s="8" t="s">
        <v>29</v>
      </c>
      <c r="AC30" s="8" t="s">
        <v>31</v>
      </c>
      <c r="AD30" s="8" t="s">
        <v>33</v>
      </c>
    </row>
    <row r="31" spans="1:30" ht="30" customHeight="1">
      <c r="A31" s="9">
        <v>28</v>
      </c>
      <c r="B31" s="9" t="s">
        <v>14</v>
      </c>
      <c r="C31" s="9" t="s">
        <v>95</v>
      </c>
      <c r="D31" s="9" t="s">
        <v>96</v>
      </c>
      <c r="E31" s="9" t="s">
        <v>39</v>
      </c>
      <c r="F31" s="9" t="s">
        <v>40</v>
      </c>
      <c r="G31" s="9" t="s">
        <v>41</v>
      </c>
      <c r="H31" s="9" t="s">
        <v>42</v>
      </c>
      <c r="I31" s="9" t="s">
        <v>42</v>
      </c>
      <c r="J31" s="9" t="s">
        <v>42</v>
      </c>
      <c r="K31" s="9"/>
      <c r="L31" s="9"/>
      <c r="M31" s="9"/>
      <c r="N31" s="9"/>
      <c r="O31" s="9"/>
      <c r="P31" s="10">
        <f>IF(H31&lt;&gt;"","a","")</f>
        <v>0</v>
      </c>
      <c r="Q31" s="10">
        <f>IF(I31&lt;&gt;"","b","")</f>
        <v>0</v>
      </c>
      <c r="R31" s="10">
        <f>IF(J31&lt;&gt;"","c","")</f>
        <v>0</v>
      </c>
      <c r="S31" s="10">
        <f>IF(K31&lt;&gt;"","d","")</f>
        <v>0</v>
      </c>
      <c r="T31" s="10">
        <f>IF(L31&lt;&gt;"","e","")</f>
        <v>0</v>
      </c>
      <c r="U31" s="10">
        <f>IF(M31&lt;&gt;"","f","")</f>
        <v>0</v>
      </c>
      <c r="V31" s="10">
        <f>IF(N31&lt;&gt;"","g","")</f>
        <v>0</v>
      </c>
      <c r="W31" s="10">
        <f>P31&amp;Q31&amp;R31&amp;S31&amp;T31&amp;U31&amp;V31</f>
        <v>0</v>
      </c>
      <c r="X31" s="10">
        <f>IF(W31="","",VLOOKUP(W31,AA2:AD58,2,0))</f>
        <v>0</v>
      </c>
      <c r="Y31" s="10">
        <f>IF(X31="","",VLOOKUP(W31,AA2:AD58,3,0))</f>
        <v>0</v>
      </c>
      <c r="Z31" s="10">
        <f>IF(Y31="","",VLOOKUP(W31,AA2:AD58,4,0))</f>
        <v>0</v>
      </c>
      <c r="AA31" s="8" t="s">
        <v>163</v>
      </c>
      <c r="AB31" s="8" t="s">
        <v>29</v>
      </c>
      <c r="AC31" s="8" t="s">
        <v>31</v>
      </c>
      <c r="AD31" s="8" t="s">
        <v>34</v>
      </c>
    </row>
    <row r="32" spans="1:30" ht="30" customHeight="1">
      <c r="A32" s="9">
        <v>29</v>
      </c>
      <c r="B32" s="9" t="s">
        <v>14</v>
      </c>
      <c r="C32" s="9" t="s">
        <v>97</v>
      </c>
      <c r="D32" s="9" t="s">
        <v>98</v>
      </c>
      <c r="E32" s="9" t="s">
        <v>39</v>
      </c>
      <c r="F32" s="9" t="s">
        <v>40</v>
      </c>
      <c r="G32" s="9" t="s">
        <v>41</v>
      </c>
      <c r="H32" s="9" t="s">
        <v>42</v>
      </c>
      <c r="I32" s="9" t="s">
        <v>42</v>
      </c>
      <c r="J32" s="9" t="s">
        <v>42</v>
      </c>
      <c r="K32" s="9"/>
      <c r="L32" s="9"/>
      <c r="M32" s="9"/>
      <c r="N32" s="9"/>
      <c r="O32" s="9"/>
      <c r="P32" s="10">
        <f>IF(H32&lt;&gt;"","a","")</f>
        <v>0</v>
      </c>
      <c r="Q32" s="10">
        <f>IF(I32&lt;&gt;"","b","")</f>
        <v>0</v>
      </c>
      <c r="R32" s="10">
        <f>IF(J32&lt;&gt;"","c","")</f>
        <v>0</v>
      </c>
      <c r="S32" s="10">
        <f>IF(K32&lt;&gt;"","d","")</f>
        <v>0</v>
      </c>
      <c r="T32" s="10">
        <f>IF(L32&lt;&gt;"","e","")</f>
        <v>0</v>
      </c>
      <c r="U32" s="10">
        <f>IF(M32&lt;&gt;"","f","")</f>
        <v>0</v>
      </c>
      <c r="V32" s="10">
        <f>IF(N32&lt;&gt;"","g","")</f>
        <v>0</v>
      </c>
      <c r="W32" s="10">
        <f>P32&amp;Q32&amp;R32&amp;S32&amp;T32&amp;U32&amp;V32</f>
        <v>0</v>
      </c>
      <c r="X32" s="10">
        <f>IF(W32="","",VLOOKUP(W32,AA2:AD58,2,0))</f>
        <v>0</v>
      </c>
      <c r="Y32" s="10">
        <f>IF(X32="","",VLOOKUP(W32,AA2:AD58,3,0))</f>
        <v>0</v>
      </c>
      <c r="Z32" s="10">
        <f>IF(Y32="","",VLOOKUP(W32,AA2:AD58,4,0))</f>
        <v>0</v>
      </c>
      <c r="AA32" s="8" t="s">
        <v>164</v>
      </c>
      <c r="AB32" s="8" t="s">
        <v>29</v>
      </c>
      <c r="AC32" s="8" t="s">
        <v>31</v>
      </c>
      <c r="AD32" s="8" t="s">
        <v>35</v>
      </c>
    </row>
    <row r="33" spans="1:30" ht="30" customHeight="1">
      <c r="A33" s="9">
        <v>30</v>
      </c>
      <c r="B33" s="9" t="s">
        <v>14</v>
      </c>
      <c r="C33" s="9" t="s">
        <v>99</v>
      </c>
      <c r="D33" s="9" t="s">
        <v>100</v>
      </c>
      <c r="E33" s="9" t="s">
        <v>39</v>
      </c>
      <c r="F33" s="9" t="s">
        <v>40</v>
      </c>
      <c r="G33" s="9" t="s">
        <v>41</v>
      </c>
      <c r="H33" s="9" t="s">
        <v>42</v>
      </c>
      <c r="I33" s="9" t="s">
        <v>42</v>
      </c>
      <c r="J33" s="9" t="s">
        <v>42</v>
      </c>
      <c r="K33" s="9"/>
      <c r="L33" s="9"/>
      <c r="M33" s="9"/>
      <c r="N33" s="9"/>
      <c r="O33" s="9"/>
      <c r="P33" s="10">
        <f>IF(H33&lt;&gt;"","a","")</f>
        <v>0</v>
      </c>
      <c r="Q33" s="10">
        <f>IF(I33&lt;&gt;"","b","")</f>
        <v>0</v>
      </c>
      <c r="R33" s="10">
        <f>IF(J33&lt;&gt;"","c","")</f>
        <v>0</v>
      </c>
      <c r="S33" s="10">
        <f>IF(K33&lt;&gt;"","d","")</f>
        <v>0</v>
      </c>
      <c r="T33" s="10">
        <f>IF(L33&lt;&gt;"","e","")</f>
        <v>0</v>
      </c>
      <c r="U33" s="10">
        <f>IF(M33&lt;&gt;"","f","")</f>
        <v>0</v>
      </c>
      <c r="V33" s="10">
        <f>IF(N33&lt;&gt;"","g","")</f>
        <v>0</v>
      </c>
      <c r="W33" s="10">
        <f>P33&amp;Q33&amp;R33&amp;S33&amp;T33&amp;U33&amp;V33</f>
        <v>0</v>
      </c>
      <c r="X33" s="10">
        <f>IF(W33="","",VLOOKUP(W33,AA2:AD58,2,0))</f>
        <v>0</v>
      </c>
      <c r="Y33" s="10">
        <f>IF(X33="","",VLOOKUP(W33,AA2:AD58,3,0))</f>
        <v>0</v>
      </c>
      <c r="Z33" s="10">
        <f>IF(Y33="","",VLOOKUP(W33,AA2:AD58,4,0))</f>
        <v>0</v>
      </c>
      <c r="AA33" s="8" t="s">
        <v>165</v>
      </c>
      <c r="AB33" s="8" t="s">
        <v>29</v>
      </c>
      <c r="AC33" s="8" t="s">
        <v>32</v>
      </c>
      <c r="AD33" s="8" t="s">
        <v>33</v>
      </c>
    </row>
    <row r="34" spans="1:30" ht="30" customHeight="1">
      <c r="A34" s="9">
        <v>31</v>
      </c>
      <c r="B34" s="9" t="s">
        <v>14</v>
      </c>
      <c r="C34" s="9" t="s">
        <v>101</v>
      </c>
      <c r="D34" s="9" t="s">
        <v>102</v>
      </c>
      <c r="E34" s="9" t="s">
        <v>39</v>
      </c>
      <c r="F34" s="9" t="s">
        <v>40</v>
      </c>
      <c r="G34" s="9" t="s">
        <v>41</v>
      </c>
      <c r="H34" s="9" t="s">
        <v>42</v>
      </c>
      <c r="I34" s="9" t="s">
        <v>42</v>
      </c>
      <c r="J34" s="9" t="s">
        <v>42</v>
      </c>
      <c r="K34" s="9"/>
      <c r="L34" s="9"/>
      <c r="M34" s="9"/>
      <c r="N34" s="9"/>
      <c r="O34" s="9"/>
      <c r="P34" s="10">
        <f>IF(H34&lt;&gt;"","a","")</f>
        <v>0</v>
      </c>
      <c r="Q34" s="10">
        <f>IF(I34&lt;&gt;"","b","")</f>
        <v>0</v>
      </c>
      <c r="R34" s="10">
        <f>IF(J34&lt;&gt;"","c","")</f>
        <v>0</v>
      </c>
      <c r="S34" s="10">
        <f>IF(K34&lt;&gt;"","d","")</f>
        <v>0</v>
      </c>
      <c r="T34" s="10">
        <f>IF(L34&lt;&gt;"","e","")</f>
        <v>0</v>
      </c>
      <c r="U34" s="10">
        <f>IF(M34&lt;&gt;"","f","")</f>
        <v>0</v>
      </c>
      <c r="V34" s="10">
        <f>IF(N34&lt;&gt;"","g","")</f>
        <v>0</v>
      </c>
      <c r="W34" s="10">
        <f>P34&amp;Q34&amp;R34&amp;S34&amp;T34&amp;U34&amp;V34</f>
        <v>0</v>
      </c>
      <c r="X34" s="10">
        <f>IF(W34="","",VLOOKUP(W34,AA2:AD58,2,0))</f>
        <v>0</v>
      </c>
      <c r="Y34" s="10">
        <f>IF(X34="","",VLOOKUP(W34,AA2:AD58,3,0))</f>
        <v>0</v>
      </c>
      <c r="Z34" s="10">
        <f>IF(Y34="","",VLOOKUP(W34,AA2:AD58,4,0))</f>
        <v>0</v>
      </c>
      <c r="AA34" s="8" t="s">
        <v>166</v>
      </c>
      <c r="AB34" s="8" t="s">
        <v>29</v>
      </c>
      <c r="AC34" s="8" t="s">
        <v>32</v>
      </c>
      <c r="AD34" s="8" t="s">
        <v>34</v>
      </c>
    </row>
    <row r="35" spans="1:30" ht="30" customHeight="1">
      <c r="A35" s="9">
        <v>32</v>
      </c>
      <c r="B35" s="9" t="s">
        <v>14</v>
      </c>
      <c r="C35" s="9" t="s">
        <v>103</v>
      </c>
      <c r="D35" s="9" t="s">
        <v>104</v>
      </c>
      <c r="E35" s="9" t="s">
        <v>39</v>
      </c>
      <c r="F35" s="9" t="s">
        <v>40</v>
      </c>
      <c r="G35" s="9" t="s">
        <v>41</v>
      </c>
      <c r="H35" s="9" t="s">
        <v>42</v>
      </c>
      <c r="I35" s="9" t="s">
        <v>42</v>
      </c>
      <c r="J35" s="9" t="s">
        <v>42</v>
      </c>
      <c r="K35" s="9"/>
      <c r="L35" s="9"/>
      <c r="M35" s="9"/>
      <c r="N35" s="9"/>
      <c r="O35" s="9"/>
      <c r="P35" s="10">
        <f>IF(H35&lt;&gt;"","a","")</f>
        <v>0</v>
      </c>
      <c r="Q35" s="10">
        <f>IF(I35&lt;&gt;"","b","")</f>
        <v>0</v>
      </c>
      <c r="R35" s="10">
        <f>IF(J35&lt;&gt;"","c","")</f>
        <v>0</v>
      </c>
      <c r="S35" s="10">
        <f>IF(K35&lt;&gt;"","d","")</f>
        <v>0</v>
      </c>
      <c r="T35" s="10">
        <f>IF(L35&lt;&gt;"","e","")</f>
        <v>0</v>
      </c>
      <c r="U35" s="10">
        <f>IF(M35&lt;&gt;"","f","")</f>
        <v>0</v>
      </c>
      <c r="V35" s="10">
        <f>IF(N35&lt;&gt;"","g","")</f>
        <v>0</v>
      </c>
      <c r="W35" s="10">
        <f>P35&amp;Q35&amp;R35&amp;S35&amp;T35&amp;U35&amp;V35</f>
        <v>0</v>
      </c>
      <c r="X35" s="10">
        <f>IF(W35="","",VLOOKUP(W35,AA2:AD58,2,0))</f>
        <v>0</v>
      </c>
      <c r="Y35" s="10">
        <f>IF(X35="","",VLOOKUP(W35,AA2:AD58,3,0))</f>
        <v>0</v>
      </c>
      <c r="Z35" s="10">
        <f>IF(Y35="","",VLOOKUP(W35,AA2:AD58,4,0))</f>
        <v>0</v>
      </c>
      <c r="AA35" s="8" t="s">
        <v>167</v>
      </c>
      <c r="AB35" s="8" t="s">
        <v>29</v>
      </c>
      <c r="AC35" s="8" t="s">
        <v>32</v>
      </c>
      <c r="AD35" s="8" t="s">
        <v>35</v>
      </c>
    </row>
    <row r="36" spans="1:30" ht="30" customHeight="1">
      <c r="A36" s="9">
        <v>33</v>
      </c>
      <c r="B36" s="9" t="s">
        <v>14</v>
      </c>
      <c r="C36" s="9" t="s">
        <v>105</v>
      </c>
      <c r="D36" s="9" t="s">
        <v>106</v>
      </c>
      <c r="E36" s="9" t="s">
        <v>39</v>
      </c>
      <c r="F36" s="9" t="s">
        <v>40</v>
      </c>
      <c r="G36" s="9" t="s">
        <v>41</v>
      </c>
      <c r="H36" s="9" t="s">
        <v>42</v>
      </c>
      <c r="I36" s="9" t="s">
        <v>42</v>
      </c>
      <c r="J36" s="9" t="s">
        <v>42</v>
      </c>
      <c r="K36" s="9"/>
      <c r="L36" s="9"/>
      <c r="M36" s="9"/>
      <c r="N36" s="9"/>
      <c r="O36" s="9"/>
      <c r="P36" s="10">
        <f>IF(H36&lt;&gt;"","a","")</f>
        <v>0</v>
      </c>
      <c r="Q36" s="10">
        <f>IF(I36&lt;&gt;"","b","")</f>
        <v>0</v>
      </c>
      <c r="R36" s="10">
        <f>IF(J36&lt;&gt;"","c","")</f>
        <v>0</v>
      </c>
      <c r="S36" s="10">
        <f>IF(K36&lt;&gt;"","d","")</f>
        <v>0</v>
      </c>
      <c r="T36" s="10">
        <f>IF(L36&lt;&gt;"","e","")</f>
        <v>0</v>
      </c>
      <c r="U36" s="10">
        <f>IF(M36&lt;&gt;"","f","")</f>
        <v>0</v>
      </c>
      <c r="V36" s="10">
        <f>IF(N36&lt;&gt;"","g","")</f>
        <v>0</v>
      </c>
      <c r="W36" s="10">
        <f>P36&amp;Q36&amp;R36&amp;S36&amp;T36&amp;U36&amp;V36</f>
        <v>0</v>
      </c>
      <c r="X36" s="10">
        <f>IF(W36="","",VLOOKUP(W36,AA2:AD58,2,0))</f>
        <v>0</v>
      </c>
      <c r="Y36" s="10">
        <f>IF(X36="","",VLOOKUP(W36,AA2:AD58,3,0))</f>
        <v>0</v>
      </c>
      <c r="Z36" s="10">
        <f>IF(Y36="","",VLOOKUP(W36,AA2:AD58,4,0))</f>
        <v>0</v>
      </c>
      <c r="AA36" s="8" t="s">
        <v>168</v>
      </c>
      <c r="AB36" s="8" t="s">
        <v>29</v>
      </c>
      <c r="AC36" s="8" t="s">
        <v>33</v>
      </c>
      <c r="AD36" s="8" t="s">
        <v>34</v>
      </c>
    </row>
    <row r="37" spans="1:30" ht="30" customHeight="1">
      <c r="A37" s="9">
        <v>34</v>
      </c>
      <c r="B37" s="9" t="s">
        <v>14</v>
      </c>
      <c r="C37" s="9" t="s">
        <v>107</v>
      </c>
      <c r="D37" s="9" t="s">
        <v>108</v>
      </c>
      <c r="E37" s="9" t="s">
        <v>39</v>
      </c>
      <c r="F37" s="9" t="s">
        <v>40</v>
      </c>
      <c r="G37" s="9" t="s">
        <v>41</v>
      </c>
      <c r="H37" s="9" t="s">
        <v>42</v>
      </c>
      <c r="I37" s="9" t="s">
        <v>42</v>
      </c>
      <c r="J37" s="9" t="s">
        <v>42</v>
      </c>
      <c r="K37" s="9"/>
      <c r="L37" s="9"/>
      <c r="M37" s="9"/>
      <c r="N37" s="9"/>
      <c r="O37" s="9"/>
      <c r="P37" s="10">
        <f>IF(H37&lt;&gt;"","a","")</f>
        <v>0</v>
      </c>
      <c r="Q37" s="10">
        <f>IF(I37&lt;&gt;"","b","")</f>
        <v>0</v>
      </c>
      <c r="R37" s="10">
        <f>IF(J37&lt;&gt;"","c","")</f>
        <v>0</v>
      </c>
      <c r="S37" s="10">
        <f>IF(K37&lt;&gt;"","d","")</f>
        <v>0</v>
      </c>
      <c r="T37" s="10">
        <f>IF(L37&lt;&gt;"","e","")</f>
        <v>0</v>
      </c>
      <c r="U37" s="10">
        <f>IF(M37&lt;&gt;"","f","")</f>
        <v>0</v>
      </c>
      <c r="V37" s="10">
        <f>IF(N37&lt;&gt;"","g","")</f>
        <v>0</v>
      </c>
      <c r="W37" s="10">
        <f>P37&amp;Q37&amp;R37&amp;S37&amp;T37&amp;U37&amp;V37</f>
        <v>0</v>
      </c>
      <c r="X37" s="10">
        <f>IF(W37="","",VLOOKUP(W37,AA2:AD58,2,0))</f>
        <v>0</v>
      </c>
      <c r="Y37" s="10">
        <f>IF(X37="","",VLOOKUP(W37,AA2:AD58,3,0))</f>
        <v>0</v>
      </c>
      <c r="Z37" s="10">
        <f>IF(Y37="","",VLOOKUP(W37,AA2:AD58,4,0))</f>
        <v>0</v>
      </c>
      <c r="AA37" s="8" t="s">
        <v>169</v>
      </c>
      <c r="AB37" s="8" t="s">
        <v>29</v>
      </c>
      <c r="AC37" s="8" t="s">
        <v>33</v>
      </c>
      <c r="AD37" s="8" t="s">
        <v>35</v>
      </c>
    </row>
    <row r="38" spans="1:30" ht="30" customHeight="1">
      <c r="A38" s="9">
        <v>35</v>
      </c>
      <c r="B38" s="9" t="s">
        <v>14</v>
      </c>
      <c r="C38" s="9" t="s">
        <v>109</v>
      </c>
      <c r="D38" s="9" t="s">
        <v>110</v>
      </c>
      <c r="E38" s="9" t="s">
        <v>39</v>
      </c>
      <c r="F38" s="9" t="s">
        <v>40</v>
      </c>
      <c r="G38" s="9" t="s">
        <v>41</v>
      </c>
      <c r="H38" s="9" t="s">
        <v>42</v>
      </c>
      <c r="I38" s="9" t="s">
        <v>42</v>
      </c>
      <c r="J38" s="9" t="s">
        <v>42</v>
      </c>
      <c r="K38" s="9"/>
      <c r="L38" s="9"/>
      <c r="M38" s="9"/>
      <c r="N38" s="9"/>
      <c r="O38" s="9"/>
      <c r="P38" s="10">
        <f>IF(H38&lt;&gt;"","a","")</f>
        <v>0</v>
      </c>
      <c r="Q38" s="10">
        <f>IF(I38&lt;&gt;"","b","")</f>
        <v>0</v>
      </c>
      <c r="R38" s="10">
        <f>IF(J38&lt;&gt;"","c","")</f>
        <v>0</v>
      </c>
      <c r="S38" s="10">
        <f>IF(K38&lt;&gt;"","d","")</f>
        <v>0</v>
      </c>
      <c r="T38" s="10">
        <f>IF(L38&lt;&gt;"","e","")</f>
        <v>0</v>
      </c>
      <c r="U38" s="10">
        <f>IF(M38&lt;&gt;"","f","")</f>
        <v>0</v>
      </c>
      <c r="V38" s="10">
        <f>IF(N38&lt;&gt;"","g","")</f>
        <v>0</v>
      </c>
      <c r="W38" s="10">
        <f>P38&amp;Q38&amp;R38&amp;S38&amp;T38&amp;U38&amp;V38</f>
        <v>0</v>
      </c>
      <c r="X38" s="10">
        <f>IF(W38="","",VLOOKUP(W38,AA2:AD58,2,0))</f>
        <v>0</v>
      </c>
      <c r="Y38" s="10">
        <f>IF(X38="","",VLOOKUP(W38,AA2:AD58,3,0))</f>
        <v>0</v>
      </c>
      <c r="Z38" s="10">
        <f>IF(Y38="","",VLOOKUP(W38,AA2:AD58,4,0))</f>
        <v>0</v>
      </c>
      <c r="AA38" s="8" t="s">
        <v>170</v>
      </c>
      <c r="AB38" s="8" t="s">
        <v>30</v>
      </c>
      <c r="AC38" s="8" t="s">
        <v>31</v>
      </c>
      <c r="AD38" s="8" t="s">
        <v>32</v>
      </c>
    </row>
    <row r="39" spans="1:30" ht="30" customHeight="1">
      <c r="A39" s="9">
        <v>36</v>
      </c>
      <c r="B39" s="9" t="s">
        <v>14</v>
      </c>
      <c r="C39" s="9" t="s">
        <v>75</v>
      </c>
      <c r="D39" s="9" t="s">
        <v>76</v>
      </c>
      <c r="E39" s="9" t="s">
        <v>39</v>
      </c>
      <c r="F39" s="9" t="s">
        <v>40</v>
      </c>
      <c r="G39" s="9" t="s">
        <v>111</v>
      </c>
      <c r="H39" s="9" t="s">
        <v>42</v>
      </c>
      <c r="I39" s="9" t="s">
        <v>42</v>
      </c>
      <c r="J39" s="9" t="s">
        <v>42</v>
      </c>
      <c r="K39" s="9"/>
      <c r="L39" s="9"/>
      <c r="M39" s="9"/>
      <c r="N39" s="9"/>
      <c r="O39" s="9"/>
      <c r="P39" s="10">
        <f>IF(H39&lt;&gt;"","a","")</f>
        <v>0</v>
      </c>
      <c r="Q39" s="10">
        <f>IF(I39&lt;&gt;"","b","")</f>
        <v>0</v>
      </c>
      <c r="R39" s="10">
        <f>IF(J39&lt;&gt;"","c","")</f>
        <v>0</v>
      </c>
      <c r="S39" s="10">
        <f>IF(K39&lt;&gt;"","d","")</f>
        <v>0</v>
      </c>
      <c r="T39" s="10">
        <f>IF(L39&lt;&gt;"","e","")</f>
        <v>0</v>
      </c>
      <c r="U39" s="10">
        <f>IF(M39&lt;&gt;"","f","")</f>
        <v>0</v>
      </c>
      <c r="V39" s="10">
        <f>IF(N39&lt;&gt;"","g","")</f>
        <v>0</v>
      </c>
      <c r="W39" s="10">
        <f>P39&amp;Q39&amp;R39&amp;S39&amp;T39&amp;U39&amp;V39</f>
        <v>0</v>
      </c>
      <c r="X39" s="10">
        <f>IF(W39="","",VLOOKUP(W39,AA2:AD58,2,0))</f>
        <v>0</v>
      </c>
      <c r="Y39" s="10">
        <f>IF(X39="","",VLOOKUP(W39,AA2:AD58,3,0))</f>
        <v>0</v>
      </c>
      <c r="Z39" s="10">
        <f>IF(Y39="","",VLOOKUP(W39,AA2:AD58,4,0))</f>
        <v>0</v>
      </c>
      <c r="AA39" s="8" t="s">
        <v>171</v>
      </c>
      <c r="AB39" s="8" t="s">
        <v>30</v>
      </c>
      <c r="AC39" s="8" t="s">
        <v>31</v>
      </c>
      <c r="AD39" s="8" t="s">
        <v>33</v>
      </c>
    </row>
    <row r="40" spans="1:30" ht="30" customHeight="1">
      <c r="A40" s="9">
        <v>37</v>
      </c>
      <c r="B40" s="9" t="s">
        <v>14</v>
      </c>
      <c r="C40" s="9" t="s">
        <v>83</v>
      </c>
      <c r="D40" s="9" t="s">
        <v>84</v>
      </c>
      <c r="E40" s="9" t="s">
        <v>39</v>
      </c>
      <c r="F40" s="9" t="s">
        <v>40</v>
      </c>
      <c r="G40" s="9" t="s">
        <v>111</v>
      </c>
      <c r="H40" s="9" t="s">
        <v>42</v>
      </c>
      <c r="I40" s="9" t="s">
        <v>42</v>
      </c>
      <c r="J40" s="9" t="s">
        <v>42</v>
      </c>
      <c r="K40" s="9"/>
      <c r="L40" s="9"/>
      <c r="M40" s="9"/>
      <c r="N40" s="9"/>
      <c r="O40" s="9"/>
      <c r="P40" s="10">
        <f>IF(H40&lt;&gt;"","a","")</f>
        <v>0</v>
      </c>
      <c r="Q40" s="10">
        <f>IF(I40&lt;&gt;"","b","")</f>
        <v>0</v>
      </c>
      <c r="R40" s="10">
        <f>IF(J40&lt;&gt;"","c","")</f>
        <v>0</v>
      </c>
      <c r="S40" s="10">
        <f>IF(K40&lt;&gt;"","d","")</f>
        <v>0</v>
      </c>
      <c r="T40" s="10">
        <f>IF(L40&lt;&gt;"","e","")</f>
        <v>0</v>
      </c>
      <c r="U40" s="10">
        <f>IF(M40&lt;&gt;"","f","")</f>
        <v>0</v>
      </c>
      <c r="V40" s="10">
        <f>IF(N40&lt;&gt;"","g","")</f>
        <v>0</v>
      </c>
      <c r="W40" s="10">
        <f>P40&amp;Q40&amp;R40&amp;S40&amp;T40&amp;U40&amp;V40</f>
        <v>0</v>
      </c>
      <c r="X40" s="10">
        <f>IF(W40="","",VLOOKUP(W40,AA2:AD58,2,0))</f>
        <v>0</v>
      </c>
      <c r="Y40" s="10">
        <f>IF(X40="","",VLOOKUP(W40,AA2:AD58,3,0))</f>
        <v>0</v>
      </c>
      <c r="Z40" s="10">
        <f>IF(Y40="","",VLOOKUP(W40,AA2:AD58,4,0))</f>
        <v>0</v>
      </c>
      <c r="AA40" s="8" t="s">
        <v>172</v>
      </c>
      <c r="AB40" s="8" t="s">
        <v>30</v>
      </c>
      <c r="AC40" s="8" t="s">
        <v>31</v>
      </c>
      <c r="AD40" s="8" t="s">
        <v>34</v>
      </c>
    </row>
    <row r="41" spans="1:30" ht="30" customHeight="1">
      <c r="A41" s="9">
        <v>38</v>
      </c>
      <c r="B41" s="9" t="s">
        <v>14</v>
      </c>
      <c r="C41" s="9" t="s">
        <v>89</v>
      </c>
      <c r="D41" s="9" t="s">
        <v>90</v>
      </c>
      <c r="E41" s="9" t="s">
        <v>39</v>
      </c>
      <c r="F41" s="9" t="s">
        <v>40</v>
      </c>
      <c r="G41" s="9" t="s">
        <v>111</v>
      </c>
      <c r="H41" s="9" t="s">
        <v>42</v>
      </c>
      <c r="I41" s="9" t="s">
        <v>42</v>
      </c>
      <c r="J41" s="9" t="s">
        <v>42</v>
      </c>
      <c r="K41" s="9"/>
      <c r="L41" s="9"/>
      <c r="M41" s="9"/>
      <c r="N41" s="9"/>
      <c r="O41" s="9"/>
      <c r="P41" s="10">
        <f>IF(H41&lt;&gt;"","a","")</f>
        <v>0</v>
      </c>
      <c r="Q41" s="10">
        <f>IF(I41&lt;&gt;"","b","")</f>
        <v>0</v>
      </c>
      <c r="R41" s="10">
        <f>IF(J41&lt;&gt;"","c","")</f>
        <v>0</v>
      </c>
      <c r="S41" s="10">
        <f>IF(K41&lt;&gt;"","d","")</f>
        <v>0</v>
      </c>
      <c r="T41" s="10">
        <f>IF(L41&lt;&gt;"","e","")</f>
        <v>0</v>
      </c>
      <c r="U41" s="10">
        <f>IF(M41&lt;&gt;"","f","")</f>
        <v>0</v>
      </c>
      <c r="V41" s="10">
        <f>IF(N41&lt;&gt;"","g","")</f>
        <v>0</v>
      </c>
      <c r="W41" s="10">
        <f>P41&amp;Q41&amp;R41&amp;S41&amp;T41&amp;U41&amp;V41</f>
        <v>0</v>
      </c>
      <c r="X41" s="10">
        <f>IF(W41="","",VLOOKUP(W41,AA2:AD58,2,0))</f>
        <v>0</v>
      </c>
      <c r="Y41" s="10">
        <f>IF(X41="","",VLOOKUP(W41,AA2:AD58,3,0))</f>
        <v>0</v>
      </c>
      <c r="Z41" s="10">
        <f>IF(Y41="","",VLOOKUP(W41,AA2:AD58,4,0))</f>
        <v>0</v>
      </c>
      <c r="AA41" s="8" t="s">
        <v>173</v>
      </c>
      <c r="AB41" s="8" t="s">
        <v>30</v>
      </c>
      <c r="AC41" s="8" t="s">
        <v>31</v>
      </c>
      <c r="AD41" s="8" t="s">
        <v>35</v>
      </c>
    </row>
    <row r="42" spans="1:30" ht="30" customHeight="1">
      <c r="A42" s="9">
        <v>39</v>
      </c>
      <c r="B42" s="9" t="s">
        <v>14</v>
      </c>
      <c r="C42" s="9" t="s">
        <v>81</v>
      </c>
      <c r="D42" s="9" t="s">
        <v>82</v>
      </c>
      <c r="E42" s="9" t="s">
        <v>39</v>
      </c>
      <c r="F42" s="9" t="s">
        <v>40</v>
      </c>
      <c r="G42" s="9" t="s">
        <v>111</v>
      </c>
      <c r="H42" s="9" t="s">
        <v>42</v>
      </c>
      <c r="I42" s="9" t="s">
        <v>42</v>
      </c>
      <c r="J42" s="9" t="s">
        <v>42</v>
      </c>
      <c r="K42" s="9"/>
      <c r="L42" s="9"/>
      <c r="M42" s="9"/>
      <c r="N42" s="9"/>
      <c r="O42" s="9"/>
      <c r="P42" s="10">
        <f>IF(H42&lt;&gt;"","a","")</f>
        <v>0</v>
      </c>
      <c r="Q42" s="10">
        <f>IF(I42&lt;&gt;"","b","")</f>
        <v>0</v>
      </c>
      <c r="R42" s="10">
        <f>IF(J42&lt;&gt;"","c","")</f>
        <v>0</v>
      </c>
      <c r="S42" s="10">
        <f>IF(K42&lt;&gt;"","d","")</f>
        <v>0</v>
      </c>
      <c r="T42" s="10">
        <f>IF(L42&lt;&gt;"","e","")</f>
        <v>0</v>
      </c>
      <c r="U42" s="10">
        <f>IF(M42&lt;&gt;"","f","")</f>
        <v>0</v>
      </c>
      <c r="V42" s="10">
        <f>IF(N42&lt;&gt;"","g","")</f>
        <v>0</v>
      </c>
      <c r="W42" s="10">
        <f>P42&amp;Q42&amp;R42&amp;S42&amp;T42&amp;U42&amp;V42</f>
        <v>0</v>
      </c>
      <c r="X42" s="10">
        <f>IF(W42="","",VLOOKUP(W42,AA2:AD58,2,0))</f>
        <v>0</v>
      </c>
      <c r="Y42" s="10">
        <f>IF(X42="","",VLOOKUP(W42,AA2:AD58,3,0))</f>
        <v>0</v>
      </c>
      <c r="Z42" s="10">
        <f>IF(Y42="","",VLOOKUP(W42,AA2:AD58,4,0))</f>
        <v>0</v>
      </c>
      <c r="AA42" s="8" t="s">
        <v>174</v>
      </c>
      <c r="AB42" s="8" t="s">
        <v>30</v>
      </c>
      <c r="AC42" s="8" t="s">
        <v>32</v>
      </c>
      <c r="AD42" s="8" t="s">
        <v>33</v>
      </c>
    </row>
    <row r="43" spans="1:30" ht="30" customHeight="1">
      <c r="A43" s="9">
        <v>40</v>
      </c>
      <c r="B43" s="9" t="s">
        <v>14</v>
      </c>
      <c r="C43" s="9" t="s">
        <v>97</v>
      </c>
      <c r="D43" s="9" t="s">
        <v>98</v>
      </c>
      <c r="E43" s="9" t="s">
        <v>39</v>
      </c>
      <c r="F43" s="9" t="s">
        <v>40</v>
      </c>
      <c r="G43" s="9" t="s">
        <v>111</v>
      </c>
      <c r="H43" s="9" t="s">
        <v>42</v>
      </c>
      <c r="I43" s="9" t="s">
        <v>42</v>
      </c>
      <c r="J43" s="9" t="s">
        <v>42</v>
      </c>
      <c r="K43" s="9"/>
      <c r="L43" s="9"/>
      <c r="M43" s="9"/>
      <c r="N43" s="9"/>
      <c r="O43" s="9"/>
      <c r="P43" s="10">
        <f>IF(H43&lt;&gt;"","a","")</f>
        <v>0</v>
      </c>
      <c r="Q43" s="10">
        <f>IF(I43&lt;&gt;"","b","")</f>
        <v>0</v>
      </c>
      <c r="R43" s="10">
        <f>IF(J43&lt;&gt;"","c","")</f>
        <v>0</v>
      </c>
      <c r="S43" s="10">
        <f>IF(K43&lt;&gt;"","d","")</f>
        <v>0</v>
      </c>
      <c r="T43" s="10">
        <f>IF(L43&lt;&gt;"","e","")</f>
        <v>0</v>
      </c>
      <c r="U43" s="10">
        <f>IF(M43&lt;&gt;"","f","")</f>
        <v>0</v>
      </c>
      <c r="V43" s="10">
        <f>IF(N43&lt;&gt;"","g","")</f>
        <v>0</v>
      </c>
      <c r="W43" s="10">
        <f>P43&amp;Q43&amp;R43&amp;S43&amp;T43&amp;U43&amp;V43</f>
        <v>0</v>
      </c>
      <c r="X43" s="10">
        <f>IF(W43="","",VLOOKUP(W43,AA2:AD58,2,0))</f>
        <v>0</v>
      </c>
      <c r="Y43" s="10">
        <f>IF(X43="","",VLOOKUP(W43,AA2:AD58,3,0))</f>
        <v>0</v>
      </c>
      <c r="Z43" s="10">
        <f>IF(Y43="","",VLOOKUP(W43,AA2:AD58,4,0))</f>
        <v>0</v>
      </c>
      <c r="AA43" s="8" t="s">
        <v>175</v>
      </c>
      <c r="AB43" s="8" t="s">
        <v>30</v>
      </c>
      <c r="AC43" s="8" t="s">
        <v>32</v>
      </c>
      <c r="AD43" s="8" t="s">
        <v>34</v>
      </c>
    </row>
    <row r="44" spans="1:30" ht="30" customHeight="1">
      <c r="A44" s="9">
        <v>41</v>
      </c>
      <c r="B44" s="9" t="s">
        <v>14</v>
      </c>
      <c r="C44" s="9" t="s">
        <v>112</v>
      </c>
      <c r="D44" s="9" t="s">
        <v>113</v>
      </c>
      <c r="E44" s="9" t="s">
        <v>39</v>
      </c>
      <c r="F44" s="9" t="s">
        <v>40</v>
      </c>
      <c r="G44" s="9" t="s">
        <v>111</v>
      </c>
      <c r="H44" s="9" t="s">
        <v>42</v>
      </c>
      <c r="I44" s="9" t="s">
        <v>42</v>
      </c>
      <c r="J44" s="9" t="s">
        <v>42</v>
      </c>
      <c r="K44" s="9"/>
      <c r="L44" s="9"/>
      <c r="M44" s="9"/>
      <c r="N44" s="9"/>
      <c r="O44" s="9"/>
      <c r="P44" s="10">
        <f>IF(H44&lt;&gt;"","a","")</f>
        <v>0</v>
      </c>
      <c r="Q44" s="10">
        <f>IF(I44&lt;&gt;"","b","")</f>
        <v>0</v>
      </c>
      <c r="R44" s="10">
        <f>IF(J44&lt;&gt;"","c","")</f>
        <v>0</v>
      </c>
      <c r="S44" s="10">
        <f>IF(K44&lt;&gt;"","d","")</f>
        <v>0</v>
      </c>
      <c r="T44" s="10">
        <f>IF(L44&lt;&gt;"","e","")</f>
        <v>0</v>
      </c>
      <c r="U44" s="10">
        <f>IF(M44&lt;&gt;"","f","")</f>
        <v>0</v>
      </c>
      <c r="V44" s="10">
        <f>IF(N44&lt;&gt;"","g","")</f>
        <v>0</v>
      </c>
      <c r="W44" s="10">
        <f>P44&amp;Q44&amp;R44&amp;S44&amp;T44&amp;U44&amp;V44</f>
        <v>0</v>
      </c>
      <c r="X44" s="10">
        <f>IF(W44="","",VLOOKUP(W44,AA2:AD58,2,0))</f>
        <v>0</v>
      </c>
      <c r="Y44" s="10">
        <f>IF(X44="","",VLOOKUP(W44,AA2:AD58,3,0))</f>
        <v>0</v>
      </c>
      <c r="Z44" s="10">
        <f>IF(Y44="","",VLOOKUP(W44,AA2:AD58,4,0))</f>
        <v>0</v>
      </c>
      <c r="AA44" s="8" t="s">
        <v>176</v>
      </c>
      <c r="AB44" s="8" t="s">
        <v>30</v>
      </c>
      <c r="AC44" s="8" t="s">
        <v>32</v>
      </c>
      <c r="AD44" s="8" t="s">
        <v>35</v>
      </c>
    </row>
    <row r="45" spans="1:30" ht="30" customHeight="1">
      <c r="A45" s="9">
        <v>42</v>
      </c>
      <c r="B45" s="9" t="s">
        <v>14</v>
      </c>
      <c r="C45" s="9" t="s">
        <v>85</v>
      </c>
      <c r="D45" s="9" t="s">
        <v>86</v>
      </c>
      <c r="E45" s="9" t="s">
        <v>39</v>
      </c>
      <c r="F45" s="9" t="s">
        <v>40</v>
      </c>
      <c r="G45" s="9" t="s">
        <v>111</v>
      </c>
      <c r="H45" s="9" t="s">
        <v>42</v>
      </c>
      <c r="I45" s="9" t="s">
        <v>42</v>
      </c>
      <c r="J45" s="9" t="s">
        <v>42</v>
      </c>
      <c r="K45" s="9"/>
      <c r="L45" s="9"/>
      <c r="M45" s="9"/>
      <c r="N45" s="9"/>
      <c r="O45" s="9"/>
      <c r="P45" s="10">
        <f>IF(H45&lt;&gt;"","a","")</f>
        <v>0</v>
      </c>
      <c r="Q45" s="10">
        <f>IF(I45&lt;&gt;"","b","")</f>
        <v>0</v>
      </c>
      <c r="R45" s="10">
        <f>IF(J45&lt;&gt;"","c","")</f>
        <v>0</v>
      </c>
      <c r="S45" s="10">
        <f>IF(K45&lt;&gt;"","d","")</f>
        <v>0</v>
      </c>
      <c r="T45" s="10">
        <f>IF(L45&lt;&gt;"","e","")</f>
        <v>0</v>
      </c>
      <c r="U45" s="10">
        <f>IF(M45&lt;&gt;"","f","")</f>
        <v>0</v>
      </c>
      <c r="V45" s="10">
        <f>IF(N45&lt;&gt;"","g","")</f>
        <v>0</v>
      </c>
      <c r="W45" s="10">
        <f>P45&amp;Q45&amp;R45&amp;S45&amp;T45&amp;U45&amp;V45</f>
        <v>0</v>
      </c>
      <c r="X45" s="10">
        <f>IF(W45="","",VLOOKUP(W45,AA2:AD58,2,0))</f>
        <v>0</v>
      </c>
      <c r="Y45" s="10">
        <f>IF(X45="","",VLOOKUP(W45,AA2:AD58,3,0))</f>
        <v>0</v>
      </c>
      <c r="Z45" s="10">
        <f>IF(Y45="","",VLOOKUP(W45,AA2:AD58,4,0))</f>
        <v>0</v>
      </c>
      <c r="AA45" s="8" t="s">
        <v>177</v>
      </c>
      <c r="AB45" s="8" t="s">
        <v>30</v>
      </c>
      <c r="AC45" s="8" t="s">
        <v>33</v>
      </c>
      <c r="AD45" s="8" t="s">
        <v>34</v>
      </c>
    </row>
    <row r="46" spans="1:30" ht="30" customHeight="1">
      <c r="A46" s="9">
        <v>43</v>
      </c>
      <c r="B46" s="9" t="s">
        <v>14</v>
      </c>
      <c r="C46" s="9" t="s">
        <v>87</v>
      </c>
      <c r="D46" s="9" t="s">
        <v>88</v>
      </c>
      <c r="E46" s="9" t="s">
        <v>39</v>
      </c>
      <c r="F46" s="9" t="s">
        <v>40</v>
      </c>
      <c r="G46" s="9" t="s">
        <v>111</v>
      </c>
      <c r="H46" s="9" t="s">
        <v>42</v>
      </c>
      <c r="I46" s="9" t="s">
        <v>42</v>
      </c>
      <c r="J46" s="9" t="s">
        <v>42</v>
      </c>
      <c r="K46" s="9"/>
      <c r="L46" s="9"/>
      <c r="M46" s="9"/>
      <c r="N46" s="9"/>
      <c r="O46" s="9"/>
      <c r="P46" s="10">
        <f>IF(H46&lt;&gt;"","a","")</f>
        <v>0</v>
      </c>
      <c r="Q46" s="10">
        <f>IF(I46&lt;&gt;"","b","")</f>
        <v>0</v>
      </c>
      <c r="R46" s="10">
        <f>IF(J46&lt;&gt;"","c","")</f>
        <v>0</v>
      </c>
      <c r="S46" s="10">
        <f>IF(K46&lt;&gt;"","d","")</f>
        <v>0</v>
      </c>
      <c r="T46" s="10">
        <f>IF(L46&lt;&gt;"","e","")</f>
        <v>0</v>
      </c>
      <c r="U46" s="10">
        <f>IF(M46&lt;&gt;"","f","")</f>
        <v>0</v>
      </c>
      <c r="V46" s="10">
        <f>IF(N46&lt;&gt;"","g","")</f>
        <v>0</v>
      </c>
      <c r="W46" s="10">
        <f>P46&amp;Q46&amp;R46&amp;S46&amp;T46&amp;U46&amp;V46</f>
        <v>0</v>
      </c>
      <c r="X46" s="10">
        <f>IF(W46="","",VLOOKUP(W46,AA2:AD58,2,0))</f>
        <v>0</v>
      </c>
      <c r="Y46" s="10">
        <f>IF(X46="","",VLOOKUP(W46,AA2:AD58,3,0))</f>
        <v>0</v>
      </c>
      <c r="Z46" s="10">
        <f>IF(Y46="","",VLOOKUP(W46,AA2:AD58,4,0))</f>
        <v>0</v>
      </c>
      <c r="AA46" s="8" t="s">
        <v>178</v>
      </c>
      <c r="AB46" s="8" t="s">
        <v>30</v>
      </c>
      <c r="AC46" s="8" t="s">
        <v>33</v>
      </c>
      <c r="AD46" s="8" t="s">
        <v>35</v>
      </c>
    </row>
    <row r="47" spans="1:30" ht="30" customHeight="1">
      <c r="A47" s="9">
        <v>44</v>
      </c>
      <c r="B47" s="9" t="s">
        <v>14</v>
      </c>
      <c r="C47" s="9" t="s">
        <v>114</v>
      </c>
      <c r="D47" s="9" t="s">
        <v>115</v>
      </c>
      <c r="E47" s="9" t="s">
        <v>39</v>
      </c>
      <c r="F47" s="9" t="s">
        <v>40</v>
      </c>
      <c r="G47" s="9" t="s">
        <v>116</v>
      </c>
      <c r="H47" s="9"/>
      <c r="I47" s="9"/>
      <c r="J47" s="9"/>
      <c r="K47" s="9" t="s">
        <v>42</v>
      </c>
      <c r="L47" s="9"/>
      <c r="M47" s="9"/>
      <c r="N47" s="9"/>
      <c r="O47" s="9"/>
      <c r="P47" s="10">
        <f>IF(H47&lt;&gt;"","a","")</f>
        <v>0</v>
      </c>
      <c r="Q47" s="10">
        <f>IF(I47&lt;&gt;"","b","")</f>
        <v>0</v>
      </c>
      <c r="R47" s="10">
        <f>IF(J47&lt;&gt;"","c","")</f>
        <v>0</v>
      </c>
      <c r="S47" s="10">
        <f>IF(K47&lt;&gt;"","d","")</f>
        <v>0</v>
      </c>
      <c r="T47" s="10">
        <f>IF(L47&lt;&gt;"","e","")</f>
        <v>0</v>
      </c>
      <c r="U47" s="10">
        <f>IF(M47&lt;&gt;"","f","")</f>
        <v>0</v>
      </c>
      <c r="V47" s="10">
        <f>IF(N47&lt;&gt;"","g","")</f>
        <v>0</v>
      </c>
      <c r="W47" s="10">
        <f>P47&amp;Q47&amp;R47&amp;S47&amp;T47&amp;U47&amp;V47</f>
        <v>0</v>
      </c>
      <c r="X47" s="10">
        <f>IF(W47="","",VLOOKUP(W47,AA2:AD58,2,0))</f>
        <v>0</v>
      </c>
      <c r="Y47" s="10">
        <f>IF(X47="","",VLOOKUP(W47,AA2:AD58,3,0))</f>
        <v>0</v>
      </c>
      <c r="Z47" s="10">
        <f>IF(Y47="","",VLOOKUP(W47,AA2:AD58,4,0))</f>
        <v>0</v>
      </c>
      <c r="AA47" s="8" t="s">
        <v>179</v>
      </c>
      <c r="AB47" s="8" t="s">
        <v>31</v>
      </c>
      <c r="AC47" s="8" t="s">
        <v>32</v>
      </c>
      <c r="AD47" s="8" t="s">
        <v>33</v>
      </c>
    </row>
    <row r="48" spans="1:30" ht="30" customHeight="1">
      <c r="A48" s="9">
        <v>45</v>
      </c>
      <c r="B48" s="9" t="s">
        <v>14</v>
      </c>
      <c r="C48" s="9" t="s">
        <v>117</v>
      </c>
      <c r="D48" s="9" t="s">
        <v>118</v>
      </c>
      <c r="E48" s="9" t="s">
        <v>39</v>
      </c>
      <c r="F48" s="9" t="s">
        <v>119</v>
      </c>
      <c r="G48" s="9"/>
      <c r="H48" s="9" t="s">
        <v>42</v>
      </c>
      <c r="I48" s="9"/>
      <c r="J48" s="9"/>
      <c r="K48" s="9"/>
      <c r="L48" s="9"/>
      <c r="M48" s="9"/>
      <c r="N48" s="9"/>
      <c r="O48" s="9"/>
      <c r="P48" s="10">
        <f>IF(H48&lt;&gt;"","a","")</f>
        <v>0</v>
      </c>
      <c r="Q48" s="10">
        <f>IF(I48&lt;&gt;"","b","")</f>
        <v>0</v>
      </c>
      <c r="R48" s="10">
        <f>IF(J48&lt;&gt;"","c","")</f>
        <v>0</v>
      </c>
      <c r="S48" s="10">
        <f>IF(K48&lt;&gt;"","d","")</f>
        <v>0</v>
      </c>
      <c r="T48" s="10">
        <f>IF(L48&lt;&gt;"","e","")</f>
        <v>0</v>
      </c>
      <c r="U48" s="10">
        <f>IF(M48&lt;&gt;"","f","")</f>
        <v>0</v>
      </c>
      <c r="V48" s="10">
        <f>IF(N48&lt;&gt;"","g","")</f>
        <v>0</v>
      </c>
      <c r="W48" s="10">
        <f>P48&amp;Q48&amp;R48&amp;S48&amp;T48&amp;U48&amp;V48</f>
        <v>0</v>
      </c>
      <c r="X48" s="10">
        <f>IF(W48="","",VLOOKUP(W48,AA2:AD58,2,0))</f>
        <v>0</v>
      </c>
      <c r="Y48" s="10">
        <f>IF(X48="","",VLOOKUP(W48,AA2:AD58,3,0))</f>
        <v>0</v>
      </c>
      <c r="Z48" s="10">
        <f>IF(Y48="","",VLOOKUP(W48,AA2:AD58,4,0))</f>
        <v>0</v>
      </c>
      <c r="AA48" s="8" t="s">
        <v>180</v>
      </c>
      <c r="AB48" s="8" t="s">
        <v>31</v>
      </c>
      <c r="AC48" s="8" t="s">
        <v>32</v>
      </c>
      <c r="AD48" s="8" t="s">
        <v>34</v>
      </c>
    </row>
    <row r="49" spans="1:30" ht="30" customHeight="1">
      <c r="A49" s="9">
        <v>46</v>
      </c>
      <c r="B49" s="9" t="s">
        <v>14</v>
      </c>
      <c r="C49" s="9" t="s">
        <v>120</v>
      </c>
      <c r="D49" s="9" t="s">
        <v>121</v>
      </c>
      <c r="E49" s="9" t="s">
        <v>39</v>
      </c>
      <c r="F49" s="9" t="s">
        <v>122</v>
      </c>
      <c r="G49" s="9"/>
      <c r="H49" s="9" t="s">
        <v>42</v>
      </c>
      <c r="I49" s="9"/>
      <c r="J49" s="9"/>
      <c r="K49" s="9"/>
      <c r="L49" s="9"/>
      <c r="M49" s="9"/>
      <c r="N49" s="9"/>
      <c r="O49" s="9"/>
      <c r="P49" s="10">
        <f>IF(H49&lt;&gt;"","a","")</f>
        <v>0</v>
      </c>
      <c r="Q49" s="10">
        <f>IF(I49&lt;&gt;"","b","")</f>
        <v>0</v>
      </c>
      <c r="R49" s="10">
        <f>IF(J49&lt;&gt;"","c","")</f>
        <v>0</v>
      </c>
      <c r="S49" s="10">
        <f>IF(K49&lt;&gt;"","d","")</f>
        <v>0</v>
      </c>
      <c r="T49" s="10">
        <f>IF(L49&lt;&gt;"","e","")</f>
        <v>0</v>
      </c>
      <c r="U49" s="10">
        <f>IF(M49&lt;&gt;"","f","")</f>
        <v>0</v>
      </c>
      <c r="V49" s="10">
        <f>IF(N49&lt;&gt;"","g","")</f>
        <v>0</v>
      </c>
      <c r="W49" s="10">
        <f>P49&amp;Q49&amp;R49&amp;S49&amp;T49&amp;U49&amp;V49</f>
        <v>0</v>
      </c>
      <c r="X49" s="10">
        <f>IF(W49="","",VLOOKUP(W49,AA2:AD58,2,0))</f>
        <v>0</v>
      </c>
      <c r="Y49" s="10">
        <f>IF(X49="","",VLOOKUP(W49,AA2:AD58,3,0))</f>
        <v>0</v>
      </c>
      <c r="Z49" s="10">
        <f>IF(Y49="","",VLOOKUP(W49,AA2:AD58,4,0))</f>
        <v>0</v>
      </c>
      <c r="AA49" s="8" t="s">
        <v>181</v>
      </c>
      <c r="AB49" s="8" t="s">
        <v>31</v>
      </c>
      <c r="AC49" s="8" t="s">
        <v>32</v>
      </c>
      <c r="AD49" s="8" t="s">
        <v>35</v>
      </c>
    </row>
    <row r="50" spans="1:30" ht="30" customHeight="1">
      <c r="A50" s="9">
        <v>47</v>
      </c>
      <c r="B50" s="9" t="s">
        <v>14</v>
      </c>
      <c r="C50" s="9" t="s">
        <v>123</v>
      </c>
      <c r="D50" s="9" t="s">
        <v>121</v>
      </c>
      <c r="E50" s="9" t="s">
        <v>39</v>
      </c>
      <c r="F50" s="9" t="s">
        <v>122</v>
      </c>
      <c r="G50" s="9"/>
      <c r="H50" s="9" t="s">
        <v>42</v>
      </c>
      <c r="I50" s="9"/>
      <c r="J50" s="9"/>
      <c r="K50" s="9"/>
      <c r="L50" s="9"/>
      <c r="M50" s="9"/>
      <c r="N50" s="9"/>
      <c r="O50" s="9"/>
      <c r="P50" s="10">
        <f>IF(H50&lt;&gt;"","a","")</f>
        <v>0</v>
      </c>
      <c r="Q50" s="10">
        <f>IF(I50&lt;&gt;"","b","")</f>
        <v>0</v>
      </c>
      <c r="R50" s="10">
        <f>IF(J50&lt;&gt;"","c","")</f>
        <v>0</v>
      </c>
      <c r="S50" s="10">
        <f>IF(K50&lt;&gt;"","d","")</f>
        <v>0</v>
      </c>
      <c r="T50" s="10">
        <f>IF(L50&lt;&gt;"","e","")</f>
        <v>0</v>
      </c>
      <c r="U50" s="10">
        <f>IF(M50&lt;&gt;"","f","")</f>
        <v>0</v>
      </c>
      <c r="V50" s="10">
        <f>IF(N50&lt;&gt;"","g","")</f>
        <v>0</v>
      </c>
      <c r="W50" s="10">
        <f>P50&amp;Q50&amp;R50&amp;S50&amp;T50&amp;U50&amp;V50</f>
        <v>0</v>
      </c>
      <c r="X50" s="10">
        <f>IF(W50="","",VLOOKUP(W50,AA2:AD58,2,0))</f>
        <v>0</v>
      </c>
      <c r="Y50" s="10">
        <f>IF(X50="","",VLOOKUP(W50,AA2:AD58,3,0))</f>
        <v>0</v>
      </c>
      <c r="Z50" s="10">
        <f>IF(Y50="","",VLOOKUP(W50,AA2:AD58,4,0))</f>
        <v>0</v>
      </c>
      <c r="AA50" s="8" t="s">
        <v>182</v>
      </c>
      <c r="AB50" s="8" t="s">
        <v>31</v>
      </c>
      <c r="AC50" s="8" t="s">
        <v>33</v>
      </c>
      <c r="AD50" s="8" t="s">
        <v>34</v>
      </c>
    </row>
    <row r="51" spans="1:30" ht="30" customHeight="1">
      <c r="A51" s="9">
        <v>48</v>
      </c>
      <c r="B51" s="9" t="s">
        <v>14</v>
      </c>
      <c r="C51" s="9" t="s">
        <v>124</v>
      </c>
      <c r="D51" s="9" t="s">
        <v>125</v>
      </c>
      <c r="E51" s="9" t="s">
        <v>39</v>
      </c>
      <c r="F51" s="9" t="s">
        <v>122</v>
      </c>
      <c r="G51" s="9"/>
      <c r="H51" s="9" t="s">
        <v>42</v>
      </c>
      <c r="I51" s="9"/>
      <c r="J51" s="9"/>
      <c r="K51" s="9"/>
      <c r="L51" s="9"/>
      <c r="M51" s="9"/>
      <c r="N51" s="9"/>
      <c r="O51" s="9"/>
      <c r="P51" s="10">
        <f>IF(H51&lt;&gt;"","a","")</f>
        <v>0</v>
      </c>
      <c r="Q51" s="10">
        <f>IF(I51&lt;&gt;"","b","")</f>
        <v>0</v>
      </c>
      <c r="R51" s="10">
        <f>IF(J51&lt;&gt;"","c","")</f>
        <v>0</v>
      </c>
      <c r="S51" s="10">
        <f>IF(K51&lt;&gt;"","d","")</f>
        <v>0</v>
      </c>
      <c r="T51" s="10">
        <f>IF(L51&lt;&gt;"","e","")</f>
        <v>0</v>
      </c>
      <c r="U51" s="10">
        <f>IF(M51&lt;&gt;"","f","")</f>
        <v>0</v>
      </c>
      <c r="V51" s="10">
        <f>IF(N51&lt;&gt;"","g","")</f>
        <v>0</v>
      </c>
      <c r="W51" s="10">
        <f>P51&amp;Q51&amp;R51&amp;S51&amp;T51&amp;U51&amp;V51</f>
        <v>0</v>
      </c>
      <c r="X51" s="10">
        <f>IF(W51="","",VLOOKUP(W51,AA2:AD58,2,0))</f>
        <v>0</v>
      </c>
      <c r="Y51" s="10">
        <f>IF(X51="","",VLOOKUP(W51,AA2:AD58,3,0))</f>
        <v>0</v>
      </c>
      <c r="Z51" s="10">
        <f>IF(Y51="","",VLOOKUP(W51,AA2:AD58,4,0))</f>
        <v>0</v>
      </c>
      <c r="AA51" s="8" t="s">
        <v>183</v>
      </c>
      <c r="AB51" s="8" t="s">
        <v>31</v>
      </c>
      <c r="AC51" s="8" t="s">
        <v>33</v>
      </c>
      <c r="AD51" s="8" t="s">
        <v>35</v>
      </c>
    </row>
    <row r="52" spans="1:30" ht="30" customHeight="1">
      <c r="A52" s="9">
        <v>49</v>
      </c>
      <c r="B52" s="9" t="s">
        <v>14</v>
      </c>
      <c r="C52" s="9" t="s">
        <v>126</v>
      </c>
      <c r="D52" s="9" t="s">
        <v>127</v>
      </c>
      <c r="E52" s="9" t="s">
        <v>39</v>
      </c>
      <c r="F52" s="9" t="s">
        <v>122</v>
      </c>
      <c r="G52" s="9"/>
      <c r="H52" s="9" t="s">
        <v>42</v>
      </c>
      <c r="I52" s="9"/>
      <c r="J52" s="9"/>
      <c r="K52" s="9"/>
      <c r="L52" s="9"/>
      <c r="M52" s="9"/>
      <c r="N52" s="9"/>
      <c r="O52" s="9"/>
      <c r="P52" s="10">
        <f>IF(H52&lt;&gt;"","a","")</f>
        <v>0</v>
      </c>
      <c r="Q52" s="10">
        <f>IF(I52&lt;&gt;"","b","")</f>
        <v>0</v>
      </c>
      <c r="R52" s="10">
        <f>IF(J52&lt;&gt;"","c","")</f>
        <v>0</v>
      </c>
      <c r="S52" s="10">
        <f>IF(K52&lt;&gt;"","d","")</f>
        <v>0</v>
      </c>
      <c r="T52" s="10">
        <f>IF(L52&lt;&gt;"","e","")</f>
        <v>0</v>
      </c>
      <c r="U52" s="10">
        <f>IF(M52&lt;&gt;"","f","")</f>
        <v>0</v>
      </c>
      <c r="V52" s="10">
        <f>IF(N52&lt;&gt;"","g","")</f>
        <v>0</v>
      </c>
      <c r="W52" s="10">
        <f>P52&amp;Q52&amp;R52&amp;S52&amp;T52&amp;U52&amp;V52</f>
        <v>0</v>
      </c>
      <c r="X52" s="10">
        <f>IF(W52="","",VLOOKUP(W52,AA2:AD58,2,0))</f>
        <v>0</v>
      </c>
      <c r="Y52" s="10">
        <f>IF(X52="","",VLOOKUP(W52,AA2:AD58,3,0))</f>
        <v>0</v>
      </c>
      <c r="Z52" s="10">
        <f>IF(Y52="","",VLOOKUP(W52,AA2:AD58,4,0))</f>
        <v>0</v>
      </c>
      <c r="AA52" s="8" t="s">
        <v>184</v>
      </c>
      <c r="AB52" s="8" t="s">
        <v>32</v>
      </c>
      <c r="AC52" s="8" t="s">
        <v>33</v>
      </c>
      <c r="AD52" s="8" t="s">
        <v>34</v>
      </c>
    </row>
    <row r="53" spans="1:30" ht="30" customHeight="1">
      <c r="A53" s="9">
        <v>50</v>
      </c>
      <c r="B53" s="9" t="s">
        <v>14</v>
      </c>
      <c r="C53" s="9" t="s">
        <v>128</v>
      </c>
      <c r="D53" s="9" t="s">
        <v>129</v>
      </c>
      <c r="E53" s="9" t="s">
        <v>39</v>
      </c>
      <c r="F53" s="9" t="s">
        <v>122</v>
      </c>
      <c r="G53" s="9"/>
      <c r="H53" s="9" t="s">
        <v>42</v>
      </c>
      <c r="I53" s="9"/>
      <c r="J53" s="9"/>
      <c r="K53" s="9"/>
      <c r="L53" s="9"/>
      <c r="M53" s="9"/>
      <c r="N53" s="9"/>
      <c r="O53" s="9"/>
      <c r="P53" s="10">
        <f>IF(H53&lt;&gt;"","a","")</f>
        <v>0</v>
      </c>
      <c r="Q53" s="10">
        <f>IF(I53&lt;&gt;"","b","")</f>
        <v>0</v>
      </c>
      <c r="R53" s="10">
        <f>IF(J53&lt;&gt;"","c","")</f>
        <v>0</v>
      </c>
      <c r="S53" s="10">
        <f>IF(K53&lt;&gt;"","d","")</f>
        <v>0</v>
      </c>
      <c r="T53" s="10">
        <f>IF(L53&lt;&gt;"","e","")</f>
        <v>0</v>
      </c>
      <c r="U53" s="10">
        <f>IF(M53&lt;&gt;"","f","")</f>
        <v>0</v>
      </c>
      <c r="V53" s="10">
        <f>IF(N53&lt;&gt;"","g","")</f>
        <v>0</v>
      </c>
      <c r="W53" s="10">
        <f>P53&amp;Q53&amp;R53&amp;S53&amp;T53&amp;U53&amp;V53</f>
        <v>0</v>
      </c>
      <c r="X53" s="10">
        <f>IF(W53="","",VLOOKUP(W53,AA2:AD58,2,0))</f>
        <v>0</v>
      </c>
      <c r="Y53" s="10">
        <f>IF(X53="","",VLOOKUP(W53,AA2:AD58,3,0))</f>
        <v>0</v>
      </c>
      <c r="Z53" s="10">
        <f>IF(Y53="","",VLOOKUP(W53,AA2:AD58,4,0))</f>
        <v>0</v>
      </c>
      <c r="AA53" s="8" t="s">
        <v>185</v>
      </c>
      <c r="AB53" s="8" t="s">
        <v>32</v>
      </c>
      <c r="AC53" s="8" t="s">
        <v>33</v>
      </c>
      <c r="AD53" s="8" t="s">
        <v>35</v>
      </c>
    </row>
    <row r="54" spans="1:30" ht="30" customHeight="1">
      <c r="A54" s="9">
        <v>51</v>
      </c>
      <c r="B54" s="9" t="s">
        <v>14</v>
      </c>
      <c r="C54" s="9" t="s">
        <v>130</v>
      </c>
      <c r="D54" s="9" t="s">
        <v>131</v>
      </c>
      <c r="E54" s="9" t="s">
        <v>39</v>
      </c>
      <c r="F54" s="9" t="s">
        <v>132</v>
      </c>
      <c r="G54" s="9"/>
      <c r="H54" s="9" t="s">
        <v>42</v>
      </c>
      <c r="I54" s="9"/>
      <c r="J54" s="9"/>
      <c r="K54" s="9"/>
      <c r="L54" s="9"/>
      <c r="M54" s="9"/>
      <c r="N54" s="9"/>
      <c r="O54" s="9"/>
      <c r="P54" s="10">
        <f>IF(H54&lt;&gt;"","a","")</f>
        <v>0</v>
      </c>
      <c r="Q54" s="10">
        <f>IF(I54&lt;&gt;"","b","")</f>
        <v>0</v>
      </c>
      <c r="R54" s="10">
        <f>IF(J54&lt;&gt;"","c","")</f>
        <v>0</v>
      </c>
      <c r="S54" s="10">
        <f>IF(K54&lt;&gt;"","d","")</f>
        <v>0</v>
      </c>
      <c r="T54" s="10">
        <f>IF(L54&lt;&gt;"","e","")</f>
        <v>0</v>
      </c>
      <c r="U54" s="10">
        <f>IF(M54&lt;&gt;"","f","")</f>
        <v>0</v>
      </c>
      <c r="V54" s="10">
        <f>IF(N54&lt;&gt;"","g","")</f>
        <v>0</v>
      </c>
      <c r="W54" s="10">
        <f>P54&amp;Q54&amp;R54&amp;S54&amp;T54&amp;U54&amp;V54</f>
        <v>0</v>
      </c>
      <c r="X54" s="10">
        <f>IF(W54="","",VLOOKUP(W54,AA2:AD58,2,0))</f>
        <v>0</v>
      </c>
      <c r="Y54" s="10">
        <f>IF(X54="","",VLOOKUP(W54,AA2:AD58,3,0))</f>
        <v>0</v>
      </c>
      <c r="Z54" s="10">
        <f>IF(Y54="","",VLOOKUP(W54,AA2:AD58,4,0))</f>
        <v>0</v>
      </c>
      <c r="AA54" s="8" t="s">
        <v>186</v>
      </c>
      <c r="AB54" s="8" t="s">
        <v>33</v>
      </c>
      <c r="AC54" s="8" t="s">
        <v>34</v>
      </c>
      <c r="AD54" s="8" t="s">
        <v>35</v>
      </c>
    </row>
    <row r="55" spans="1:30" ht="30" customHeight="1">
      <c r="A55" s="9">
        <v>52</v>
      </c>
      <c r="B55" s="9" t="s">
        <v>14</v>
      </c>
      <c r="C55" s="9" t="s">
        <v>133</v>
      </c>
      <c r="D55" s="9"/>
      <c r="E55" s="9" t="s">
        <v>39</v>
      </c>
      <c r="F55" s="9" t="s">
        <v>134</v>
      </c>
      <c r="G55" s="9"/>
      <c r="H55" s="9" t="s">
        <v>42</v>
      </c>
      <c r="I55" s="9"/>
      <c r="J55" s="9"/>
      <c r="K55" s="9"/>
      <c r="L55" s="9"/>
      <c r="M55" s="9"/>
      <c r="N55" s="9"/>
      <c r="O55" s="9"/>
      <c r="P55" s="10">
        <f>IF(H55&lt;&gt;"","a","")</f>
        <v>0</v>
      </c>
      <c r="Q55" s="10">
        <f>IF(I55&lt;&gt;"","b","")</f>
        <v>0</v>
      </c>
      <c r="R55" s="10">
        <f>IF(J55&lt;&gt;"","c","")</f>
        <v>0</v>
      </c>
      <c r="S55" s="10">
        <f>IF(K55&lt;&gt;"","d","")</f>
        <v>0</v>
      </c>
      <c r="T55" s="10">
        <f>IF(L55&lt;&gt;"","e","")</f>
        <v>0</v>
      </c>
      <c r="U55" s="10">
        <f>IF(M55&lt;&gt;"","f","")</f>
        <v>0</v>
      </c>
      <c r="V55" s="10">
        <f>IF(N55&lt;&gt;"","g","")</f>
        <v>0</v>
      </c>
      <c r="W55" s="10">
        <f>P55&amp;Q55&amp;R55&amp;S55&amp;T55&amp;U55&amp;V55</f>
        <v>0</v>
      </c>
      <c r="X55" s="10">
        <f>IF(W55="","",VLOOKUP(W55,AA2:AD58,2,0))</f>
        <v>0</v>
      </c>
      <c r="Y55" s="10">
        <f>IF(X55="","",VLOOKUP(W55,AA2:AD58,3,0))</f>
        <v>0</v>
      </c>
      <c r="Z55" s="10">
        <f>IF(Y55="","",VLOOKUP(W55,AA2:AD58,4,0))</f>
        <v>0</v>
      </c>
    </row>
    <row r="56" spans="1:30" ht="17.25" customHeight="1"/>
    <row r="57" spans="1:30" ht="17.25" customHeight="1"/>
    <row r="58" spans="1:30" ht="17.25" customHeight="1"/>
    <row r="59" spans="1:30" ht="17.25" customHeight="1"/>
    <row r="60" spans="1:30" ht="17.25" customHeight="1"/>
    <row r="61" spans="1:30" ht="17.25" customHeight="1"/>
    <row r="62" spans="1:30" ht="17.25" customHeight="1"/>
    <row r="63" spans="1:30" ht="17.25" customHeight="1"/>
    <row r="64" spans="1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0.2851562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216</v>
      </c>
      <c r="H1" s="7" t="s">
        <v>217</v>
      </c>
      <c r="I1" s="7" t="s">
        <v>218</v>
      </c>
      <c r="J1" s="7" t="s">
        <v>219</v>
      </c>
      <c r="K1" s="7" t="s">
        <v>220</v>
      </c>
      <c r="L1" s="7" t="s">
        <v>221</v>
      </c>
      <c r="M1" s="7" t="s">
        <v>222</v>
      </c>
      <c r="N1" s="7" t="s">
        <v>223</v>
      </c>
      <c r="O1" s="7" t="s">
        <v>224</v>
      </c>
      <c r="P1" s="7" t="s">
        <v>225</v>
      </c>
    </row>
    <row r="2" spans="6:16">
      <c r="F2" s="11" t="s">
        <v>226</v>
      </c>
      <c r="G2" s="11" t="s">
        <v>227</v>
      </c>
      <c r="H2" s="12" t="s">
        <v>228</v>
      </c>
      <c r="I2" s="11" t="s">
        <v>229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230</v>
      </c>
      <c r="G3" s="11" t="s">
        <v>231</v>
      </c>
      <c r="H3" s="12" t="s">
        <v>232</v>
      </c>
      <c r="I3" s="11" t="s">
        <v>229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233</v>
      </c>
      <c r="G4" s="11" t="s">
        <v>234</v>
      </c>
      <c r="H4" s="12" t="s">
        <v>235</v>
      </c>
      <c r="I4" s="11" t="s">
        <v>229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236</v>
      </c>
      <c r="G5" s="11" t="s">
        <v>237</v>
      </c>
      <c r="H5" s="12" t="s">
        <v>238</v>
      </c>
      <c r="I5" s="11" t="s">
        <v>229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239</v>
      </c>
      <c r="G6" s="11" t="s">
        <v>240</v>
      </c>
      <c r="H6" s="12" t="s">
        <v>241</v>
      </c>
      <c r="I6" s="11" t="s">
        <v>229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242</v>
      </c>
      <c r="G7" s="11" t="s">
        <v>243</v>
      </c>
      <c r="H7" s="12" t="s">
        <v>244</v>
      </c>
      <c r="I7" s="11" t="s">
        <v>229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245</v>
      </c>
      <c r="G8" s="11" t="s">
        <v>246</v>
      </c>
      <c r="H8" s="12" t="s">
        <v>247</v>
      </c>
      <c r="I8" s="11" t="s">
        <v>229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248</v>
      </c>
      <c r="G9" s="11" t="s">
        <v>249</v>
      </c>
      <c r="H9" s="12" t="s">
        <v>250</v>
      </c>
      <c r="I9" s="11" t="s">
        <v>229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251</v>
      </c>
      <c r="G10" s="11" t="s">
        <v>252</v>
      </c>
      <c r="H10" s="12" t="s">
        <v>253</v>
      </c>
      <c r="I10" s="11" t="s">
        <v>229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254</v>
      </c>
      <c r="G11" s="11" t="s">
        <v>255</v>
      </c>
      <c r="H11" s="12" t="s">
        <v>256</v>
      </c>
      <c r="I11" s="11" t="s">
        <v>229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257</v>
      </c>
      <c r="G12" s="11" t="s">
        <v>258</v>
      </c>
      <c r="H12" s="12" t="s">
        <v>259</v>
      </c>
      <c r="I12" s="11" t="s">
        <v>229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260</v>
      </c>
      <c r="G13" s="11" t="s">
        <v>261</v>
      </c>
      <c r="H13" s="12" t="s">
        <v>262</v>
      </c>
      <c r="I13" s="11" t="s">
        <v>229</v>
      </c>
      <c r="J13" s="11"/>
      <c r="K13" s="11"/>
      <c r="L13" s="11"/>
      <c r="M13" s="11"/>
      <c r="N13" s="11"/>
      <c r="O13" s="11"/>
      <c r="P13" s="11" t="s">
        <v>42</v>
      </c>
    </row>
    <row r="14" spans="6:16">
      <c r="F14" s="11" t="s">
        <v>263</v>
      </c>
      <c r="G14" s="11" t="s">
        <v>264</v>
      </c>
      <c r="H14" s="12" t="s">
        <v>265</v>
      </c>
      <c r="I14" s="11" t="s">
        <v>229</v>
      </c>
      <c r="J14" s="11"/>
      <c r="K14" s="11"/>
      <c r="L14" s="11"/>
      <c r="M14" s="11"/>
      <c r="N14" s="11"/>
      <c r="O14" s="11"/>
      <c r="P14" s="11" t="s">
        <v>42</v>
      </c>
    </row>
    <row r="15" spans="6:16">
      <c r="F15" s="11" t="s">
        <v>266</v>
      </c>
      <c r="G15" s="11" t="s">
        <v>267</v>
      </c>
      <c r="H15" s="12" t="s">
        <v>268</v>
      </c>
      <c r="I15" s="11" t="s">
        <v>229</v>
      </c>
      <c r="J15" s="11"/>
      <c r="K15" s="11"/>
      <c r="L15" s="11"/>
      <c r="M15" s="11"/>
      <c r="N15" s="11"/>
      <c r="O15" s="11"/>
      <c r="P15" s="11" t="s">
        <v>42</v>
      </c>
    </row>
    <row r="16" spans="6:16">
      <c r="F16" s="11" t="s">
        <v>269</v>
      </c>
      <c r="G16" s="11" t="s">
        <v>270</v>
      </c>
      <c r="H16" s="12" t="s">
        <v>271</v>
      </c>
      <c r="I16" s="11" t="s">
        <v>229</v>
      </c>
      <c r="J16" s="11"/>
      <c r="K16" s="11"/>
      <c r="L16" s="11"/>
      <c r="M16" s="11"/>
      <c r="N16" s="11"/>
      <c r="O16" s="11"/>
      <c r="P16" s="11" t="s">
        <v>42</v>
      </c>
    </row>
    <row r="17" spans="1:16">
      <c r="F17" s="11" t="s">
        <v>272</v>
      </c>
      <c r="G17" s="11" t="s">
        <v>273</v>
      </c>
      <c r="H17" s="12" t="s">
        <v>274</v>
      </c>
      <c r="I17" s="11" t="s">
        <v>229</v>
      </c>
      <c r="J17" s="11"/>
      <c r="K17" s="11"/>
      <c r="L17" s="11"/>
      <c r="M17" s="11"/>
      <c r="N17" s="11"/>
      <c r="O17" s="11"/>
      <c r="P17" s="11" t="s">
        <v>42</v>
      </c>
    </row>
    <row r="18" spans="1:16">
      <c r="F18" s="11" t="s">
        <v>275</v>
      </c>
      <c r="G18" s="11" t="s">
        <v>276</v>
      </c>
      <c r="H18" s="12" t="s">
        <v>277</v>
      </c>
      <c r="I18" s="11" t="s">
        <v>229</v>
      </c>
      <c r="J18" s="11"/>
      <c r="K18" s="11"/>
      <c r="L18" s="11"/>
      <c r="M18" s="11"/>
      <c r="N18" s="11"/>
      <c r="O18" s="11"/>
      <c r="P18" s="11" t="s">
        <v>42</v>
      </c>
    </row>
    <row r="19" spans="1:16">
      <c r="F19" s="11" t="s">
        <v>278</v>
      </c>
      <c r="G19" s="11" t="s">
        <v>279</v>
      </c>
      <c r="H19" s="12" t="s">
        <v>280</v>
      </c>
      <c r="I19" s="11" t="s">
        <v>229</v>
      </c>
      <c r="J19" s="11"/>
      <c r="K19" s="11"/>
      <c r="L19" s="11"/>
      <c r="M19" s="11"/>
      <c r="N19" s="11"/>
      <c r="O19" s="11"/>
      <c r="P19" s="11" t="s">
        <v>42</v>
      </c>
    </row>
    <row r="20" spans="1:16">
      <c r="F20" s="11" t="s">
        <v>281</v>
      </c>
      <c r="G20" s="11" t="s">
        <v>282</v>
      </c>
      <c r="H20" s="12" t="s">
        <v>283</v>
      </c>
      <c r="I20" s="11" t="s">
        <v>229</v>
      </c>
      <c r="J20" s="11"/>
      <c r="K20" s="11"/>
      <c r="L20" s="11"/>
      <c r="M20" s="11"/>
      <c r="N20" s="11"/>
      <c r="O20" s="11"/>
      <c r="P20" s="11" t="s">
        <v>42</v>
      </c>
    </row>
    <row r="21" spans="1:16">
      <c r="A21" s="13" t="s">
        <v>187</v>
      </c>
      <c r="B21" s="13" t="s">
        <v>188</v>
      </c>
      <c r="C21" s="13" t="s">
        <v>189</v>
      </c>
      <c r="F21" s="11" t="s">
        <v>284</v>
      </c>
      <c r="G21" s="11" t="s">
        <v>285</v>
      </c>
      <c r="H21" s="12" t="s">
        <v>286</v>
      </c>
      <c r="I21" s="11" t="s">
        <v>229</v>
      </c>
      <c r="J21" s="11"/>
      <c r="K21" s="11"/>
      <c r="L21" s="11"/>
      <c r="M21" s="11"/>
      <c r="N21" s="11"/>
      <c r="O21" s="11"/>
      <c r="P21" s="11" t="s">
        <v>42</v>
      </c>
    </row>
    <row r="22" spans="1:16">
      <c r="A22" s="11" t="s">
        <v>190</v>
      </c>
      <c r="B22" s="14" t="s">
        <v>195</v>
      </c>
      <c r="C22" s="11">
        <v>5</v>
      </c>
      <c r="F22" s="11" t="s">
        <v>287</v>
      </c>
      <c r="G22" s="11" t="s">
        <v>288</v>
      </c>
      <c r="H22" s="12" t="s">
        <v>289</v>
      </c>
      <c r="I22" s="11" t="s">
        <v>229</v>
      </c>
      <c r="J22" s="11"/>
      <c r="K22" s="11"/>
      <c r="L22" s="11"/>
      <c r="M22" s="11"/>
      <c r="N22" s="11"/>
      <c r="O22" s="11"/>
      <c r="P22" s="11" t="s">
        <v>42</v>
      </c>
    </row>
    <row r="23" spans="1:16">
      <c r="A23" s="11"/>
      <c r="B23" s="14" t="s">
        <v>196</v>
      </c>
      <c r="C23" s="11">
        <v>3</v>
      </c>
      <c r="F23" s="11" t="s">
        <v>290</v>
      </c>
      <c r="G23" s="11" t="s">
        <v>291</v>
      </c>
      <c r="H23" s="12" t="s">
        <v>292</v>
      </c>
      <c r="I23" s="11" t="s">
        <v>229</v>
      </c>
      <c r="J23" s="11"/>
      <c r="K23" s="11"/>
      <c r="L23" s="11">
        <v>1</v>
      </c>
      <c r="M23" s="11"/>
      <c r="N23" s="11"/>
      <c r="O23" s="11"/>
      <c r="P23" s="11" t="s">
        <v>42</v>
      </c>
    </row>
    <row r="24" spans="1:16">
      <c r="A24" s="11"/>
      <c r="B24" s="14" t="s">
        <v>197</v>
      </c>
      <c r="C24" s="11">
        <v>1</v>
      </c>
    </row>
    <row r="25" spans="1:16">
      <c r="A25" s="11"/>
      <c r="B25" s="14" t="s">
        <v>197</v>
      </c>
      <c r="C25" s="11">
        <v>0</v>
      </c>
    </row>
    <row r="26" spans="1:16">
      <c r="A26" s="11" t="s">
        <v>191</v>
      </c>
      <c r="B26" s="14" t="s">
        <v>198</v>
      </c>
      <c r="C26" s="11">
        <v>5</v>
      </c>
    </row>
    <row r="27" spans="1:16">
      <c r="A27" s="11"/>
      <c r="B27" s="14" t="s">
        <v>199</v>
      </c>
      <c r="C27" s="11">
        <v>4</v>
      </c>
    </row>
    <row r="28" spans="1:16">
      <c r="A28" s="11"/>
      <c r="B28" s="14" t="s">
        <v>200</v>
      </c>
      <c r="C28" s="11">
        <v>3</v>
      </c>
    </row>
    <row r="29" spans="1:16">
      <c r="A29" s="11"/>
      <c r="B29" s="14" t="s">
        <v>201</v>
      </c>
      <c r="C29" s="11">
        <v>2</v>
      </c>
    </row>
    <row r="30" spans="1:16">
      <c r="A30" s="11"/>
      <c r="B30" s="14" t="s">
        <v>202</v>
      </c>
      <c r="C30" s="11">
        <v>1</v>
      </c>
    </row>
    <row r="31" spans="1:16">
      <c r="A31" s="11"/>
      <c r="B31" s="14" t="s">
        <v>203</v>
      </c>
      <c r="C31" s="11">
        <v>0</v>
      </c>
    </row>
    <row r="32" spans="1:16">
      <c r="A32" s="11" t="s">
        <v>192</v>
      </c>
      <c r="B32" s="14" t="s">
        <v>204</v>
      </c>
      <c r="C32" s="11">
        <v>5</v>
      </c>
    </row>
    <row r="33" spans="1:3">
      <c r="A33" s="11"/>
      <c r="B33" s="14" t="s">
        <v>205</v>
      </c>
      <c r="C33" s="11">
        <v>4</v>
      </c>
    </row>
    <row r="34" spans="1:3">
      <c r="A34" s="11"/>
      <c r="B34" s="14" t="s">
        <v>206</v>
      </c>
      <c r="C34" s="11">
        <v>3</v>
      </c>
    </row>
    <row r="35" spans="1:3">
      <c r="A35" s="11"/>
      <c r="B35" s="14" t="s">
        <v>207</v>
      </c>
      <c r="C35" s="11">
        <v>2</v>
      </c>
    </row>
    <row r="36" spans="1:3">
      <c r="A36" s="11"/>
      <c r="B36" s="14" t="s">
        <v>208</v>
      </c>
      <c r="C36" s="11">
        <v>1</v>
      </c>
    </row>
    <row r="37" spans="1:3">
      <c r="A37" s="11" t="s">
        <v>193</v>
      </c>
      <c r="B37" s="14" t="s">
        <v>209</v>
      </c>
      <c r="C37" s="11">
        <v>5</v>
      </c>
    </row>
    <row r="38" spans="1:3">
      <c r="A38" s="11"/>
      <c r="B38" s="14" t="s">
        <v>210</v>
      </c>
      <c r="C38" s="11">
        <v>3</v>
      </c>
    </row>
    <row r="39" spans="1:3">
      <c r="A39" s="11"/>
      <c r="B39" s="14" t="s">
        <v>211</v>
      </c>
      <c r="C39" s="11">
        <v>1</v>
      </c>
    </row>
    <row r="40" spans="1:3">
      <c r="A40" s="11"/>
      <c r="B40" s="14" t="s">
        <v>212</v>
      </c>
      <c r="C40" s="11">
        <v>0</v>
      </c>
    </row>
    <row r="41" spans="1:3">
      <c r="A41" s="11" t="s">
        <v>194</v>
      </c>
      <c r="B41" s="14" t="s">
        <v>213</v>
      </c>
      <c r="C41" s="11">
        <v>5</v>
      </c>
    </row>
    <row r="42" spans="1:3">
      <c r="A42" s="11"/>
      <c r="B42" s="14" t="s">
        <v>214</v>
      </c>
      <c r="C42" s="11">
        <v>3</v>
      </c>
    </row>
    <row r="43" spans="1:3">
      <c r="A43" s="11"/>
      <c r="B43" s="14" t="s">
        <v>215</v>
      </c>
      <c r="C43" s="11">
        <v>1</v>
      </c>
    </row>
    <row r="44" spans="1:3">
      <c r="A44" s="11"/>
      <c r="B44" s="14" t="s">
        <v>212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60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9" width="20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293</v>
      </c>
      <c r="F1" s="7" t="s">
        <v>24</v>
      </c>
      <c r="G1" s="7" t="s">
        <v>295</v>
      </c>
      <c r="H1" s="7" t="s">
        <v>296</v>
      </c>
      <c r="I1" s="7" t="s">
        <v>297</v>
      </c>
      <c r="J1" s="7" t="s">
        <v>301</v>
      </c>
      <c r="K1" s="7"/>
      <c r="L1" s="7"/>
      <c r="M1" s="7"/>
      <c r="N1" s="7"/>
      <c r="O1" s="7"/>
      <c r="P1" s="7" t="s">
        <v>307</v>
      </c>
      <c r="Q1" s="7"/>
      <c r="R1" s="7"/>
      <c r="S1" s="7"/>
      <c r="T1" s="7"/>
      <c r="U1" s="7"/>
      <c r="V1" s="7" t="s">
        <v>308</v>
      </c>
      <c r="W1" s="7"/>
      <c r="X1" s="7"/>
      <c r="Y1" s="7"/>
      <c r="Z1" s="7"/>
      <c r="AA1" s="7"/>
      <c r="AB1" s="7" t="s">
        <v>298</v>
      </c>
      <c r="AC1" s="7" t="s">
        <v>299</v>
      </c>
      <c r="AD1" s="7" t="s">
        <v>300</v>
      </c>
    </row>
    <row r="2" spans="1:39">
      <c r="A2" s="7"/>
      <c r="B2" s="7"/>
      <c r="C2" s="7"/>
      <c r="D2" s="7"/>
      <c r="E2" s="7"/>
      <c r="F2" s="7" t="s">
        <v>294</v>
      </c>
      <c r="G2" s="7" t="s">
        <v>28</v>
      </c>
      <c r="H2" s="7"/>
      <c r="I2" s="7"/>
      <c r="J2" s="7" t="s">
        <v>301</v>
      </c>
      <c r="K2" s="7" t="s">
        <v>302</v>
      </c>
      <c r="L2" s="7" t="s">
        <v>303</v>
      </c>
      <c r="M2" s="7" t="s">
        <v>304</v>
      </c>
      <c r="N2" s="7" t="s">
        <v>305</v>
      </c>
      <c r="O2" s="7" t="s">
        <v>306</v>
      </c>
      <c r="P2" s="7" t="s">
        <v>307</v>
      </c>
      <c r="Q2" s="7" t="s">
        <v>302</v>
      </c>
      <c r="R2" s="7" t="s">
        <v>303</v>
      </c>
      <c r="S2" s="7" t="s">
        <v>304</v>
      </c>
      <c r="T2" s="7" t="s">
        <v>305</v>
      </c>
      <c r="U2" s="7" t="s">
        <v>306</v>
      </c>
      <c r="V2" s="7" t="s">
        <v>308</v>
      </c>
      <c r="W2" s="7" t="s">
        <v>302</v>
      </c>
      <c r="X2" s="7" t="s">
        <v>303</v>
      </c>
      <c r="Y2" s="7" t="s">
        <v>304</v>
      </c>
      <c r="Z2" s="7" t="s">
        <v>305</v>
      </c>
      <c r="AA2" s="7" t="s">
        <v>306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309</v>
      </c>
      <c r="I3" s="11" t="s">
        <v>310</v>
      </c>
      <c r="J3" s="8">
        <f>IF('2-定性盤查'!X4&lt;&gt;"",IF('2-定性盤查'!X4&lt;&gt;0,'2-定性盤查'!X4,""),"")</f>
        <v>0</v>
      </c>
      <c r="K3" s="15">
        <f>'3.1-排放係數'!D3</f>
        <v>0</v>
      </c>
      <c r="L3" s="11">
        <f>'3.1-排放係數'!E3</f>
        <v>0</v>
      </c>
      <c r="M3" s="16">
        <f>IF(J3="","",H3*K3)</f>
        <v>0</v>
      </c>
      <c r="N3" s="11">
        <f>附表二、含氟氣體之GWP值!G3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IF('3.1-排放係數'!H3="", "", '3.1-排放係數'!H3)</f>
        <v>0</v>
      </c>
      <c r="R3" s="11">
        <f>IF(Q3="","",'3.1-排放係數'!I3)</f>
        <v>0</v>
      </c>
      <c r="S3" s="16">
        <f>IF(P3="","",H3*Q3)</f>
        <v>0</v>
      </c>
      <c r="T3" s="11">
        <f>IF(S3="", "", 附表二、含氟氣體之GWP值!G4)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IF('3.1-排放係數'!L3 ="", "", '3.1-排放係數'!L3)</f>
        <v>0</v>
      </c>
      <c r="X3" s="11">
        <f>IF(W3="","",'3.1-排放係數'!M3)</f>
        <v>0</v>
      </c>
      <c r="Y3" s="16">
        <f>IF(V3="","",H3*W3)</f>
        <v>0</v>
      </c>
      <c r="Z3" s="11">
        <f>IF(Y3="", "", 附表二、含氟氣體之GWP值!G5)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309</v>
      </c>
      <c r="I4" s="11" t="s">
        <v>310</v>
      </c>
      <c r="J4" s="8">
        <f>IF('2-定性盤查'!X5&lt;&gt;"",IF('2-定性盤查'!X5&lt;&gt;0,'2-定性盤查'!X5,""),"")</f>
        <v>0</v>
      </c>
      <c r="K4" s="15">
        <f>'3.1-排放係數'!D4</f>
        <v>0</v>
      </c>
      <c r="L4" s="11">
        <f>'3.1-排放係數'!E4</f>
        <v>0</v>
      </c>
      <c r="M4" s="16">
        <f>IF(J4="","",H4*K4)</f>
        <v>0</v>
      </c>
      <c r="N4" s="11">
        <f>附表二、含氟氣體之GWP值!G3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IF('3.1-排放係數'!H4="", "", '3.1-排放係數'!H4)</f>
        <v>0</v>
      </c>
      <c r="R4" s="11">
        <f>IF(Q4="","",'3.1-排放係數'!I4)</f>
        <v>0</v>
      </c>
      <c r="S4" s="16">
        <f>IF(P4="","",H4*Q4)</f>
        <v>0</v>
      </c>
      <c r="T4" s="11">
        <f>IF(S4="", "", 附表二、含氟氣體之GWP值!G4)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IF('3.1-排放係數'!L4 ="", "", '3.1-排放係數'!L4)</f>
        <v>0</v>
      </c>
      <c r="X4" s="11">
        <f>IF(W4="","",'3.1-排放係數'!M4)</f>
        <v>0</v>
      </c>
      <c r="Y4" s="16">
        <f>IF(V4="","",H4*W4)</f>
        <v>0</v>
      </c>
      <c r="Z4" s="11">
        <f>IF(Y4="", "", 附表二、含氟氣體之GWP值!G5)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309</v>
      </c>
      <c r="I5" s="11" t="s">
        <v>310</v>
      </c>
      <c r="J5" s="8">
        <f>IF('2-定性盤查'!X6&lt;&gt;"",IF('2-定性盤查'!X6&lt;&gt;0,'2-定性盤查'!X6,""),"")</f>
        <v>0</v>
      </c>
      <c r="K5" s="15">
        <f>'3.1-排放係數'!D5</f>
        <v>0</v>
      </c>
      <c r="L5" s="11">
        <f>'3.1-排放係數'!E5</f>
        <v>0</v>
      </c>
      <c r="M5" s="16">
        <f>IF(J5="","",H5*K5)</f>
        <v>0</v>
      </c>
      <c r="N5" s="11">
        <f>附表二、含氟氣體之GWP值!G3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IF('3.1-排放係數'!H5="", "", '3.1-排放係數'!H5)</f>
        <v>0</v>
      </c>
      <c r="R5" s="11">
        <f>IF(Q5="","",'3.1-排放係數'!I5)</f>
        <v>0</v>
      </c>
      <c r="S5" s="16">
        <f>IF(P5="","",H5*Q5)</f>
        <v>0</v>
      </c>
      <c r="T5" s="11">
        <f>IF(S5="", "", 附表二、含氟氣體之GWP值!G4)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IF('3.1-排放係數'!L5 ="", "", '3.1-排放係數'!L5)</f>
        <v>0</v>
      </c>
      <c r="X5" s="11">
        <f>IF(W5="","",'3.1-排放係數'!M5)</f>
        <v>0</v>
      </c>
      <c r="Y5" s="16">
        <f>IF(V5="","",H5*W5)</f>
        <v>0</v>
      </c>
      <c r="Z5" s="11">
        <f>IF(Y5="", "", 附表二、含氟氣體之GWP值!G5)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309</v>
      </c>
      <c r="I6" s="11" t="s">
        <v>310</v>
      </c>
      <c r="J6" s="8">
        <f>IF('2-定性盤查'!X7&lt;&gt;"",IF('2-定性盤查'!X7&lt;&gt;0,'2-定性盤查'!X7,""),"")</f>
        <v>0</v>
      </c>
      <c r="K6" s="15">
        <f>'3.1-排放係數'!D6</f>
        <v>0</v>
      </c>
      <c r="L6" s="11">
        <f>'3.1-排放係數'!E6</f>
        <v>0</v>
      </c>
      <c r="M6" s="16">
        <f>IF(J6="","",H6*K6)</f>
        <v>0</v>
      </c>
      <c r="N6" s="11">
        <f>附表二、含氟氣體之GWP值!G3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IF('3.1-排放係數'!H6="", "", '3.1-排放係數'!H6)</f>
        <v>0</v>
      </c>
      <c r="R6" s="11">
        <f>IF(Q6="","",'3.1-排放係數'!I6)</f>
        <v>0</v>
      </c>
      <c r="S6" s="16">
        <f>IF(P6="","",H6*Q6)</f>
        <v>0</v>
      </c>
      <c r="T6" s="11">
        <f>IF(S6="", "", 附表二、含氟氣體之GWP值!G4)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IF('3.1-排放係數'!L6 ="", "", '3.1-排放係數'!L6)</f>
        <v>0</v>
      </c>
      <c r="X6" s="11">
        <f>IF(W6="","",'3.1-排放係數'!M6)</f>
        <v>0</v>
      </c>
      <c r="Y6" s="16">
        <f>IF(V6="","",H6*W6)</f>
        <v>0</v>
      </c>
      <c r="Z6" s="11">
        <f>IF(Y6="", "", 附表二、含氟氣體之GWP值!G5)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309</v>
      </c>
      <c r="I7" s="11" t="s">
        <v>310</v>
      </c>
      <c r="J7" s="8">
        <f>IF('2-定性盤查'!X8&lt;&gt;"",IF('2-定性盤查'!X8&lt;&gt;0,'2-定性盤查'!X8,""),"")</f>
        <v>0</v>
      </c>
      <c r="K7" s="15">
        <f>'3.1-排放係數'!D7</f>
        <v>0</v>
      </c>
      <c r="L7" s="11">
        <f>'3.1-排放係數'!E7</f>
        <v>0</v>
      </c>
      <c r="M7" s="16">
        <f>IF(J7="","",H7*K7)</f>
        <v>0</v>
      </c>
      <c r="N7" s="11">
        <f>附表二、含氟氣體之GWP值!G3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IF('3.1-排放係數'!H7="", "", '3.1-排放係數'!H7)</f>
        <v>0</v>
      </c>
      <c r="R7" s="11">
        <f>IF(Q7="","",'3.1-排放係數'!I7)</f>
        <v>0</v>
      </c>
      <c r="S7" s="16">
        <f>IF(P7="","",H7*Q7)</f>
        <v>0</v>
      </c>
      <c r="T7" s="11">
        <f>IF(S7="", "", 附表二、含氟氣體之GWP值!G4)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IF('3.1-排放係數'!L7 ="", "", '3.1-排放係數'!L7)</f>
        <v>0</v>
      </c>
      <c r="X7" s="11">
        <f>IF(W7="","",'3.1-排放係數'!M7)</f>
        <v>0</v>
      </c>
      <c r="Y7" s="16">
        <f>IF(V7="","",H7*W7)</f>
        <v>0</v>
      </c>
      <c r="Z7" s="11">
        <f>IF(Y7="", "", 附表二、含氟氣體之GWP值!G5)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309</v>
      </c>
      <c r="I8" s="11" t="s">
        <v>310</v>
      </c>
      <c r="J8" s="8">
        <f>IF('2-定性盤查'!X9&lt;&gt;"",IF('2-定性盤查'!X9&lt;&gt;0,'2-定性盤查'!X9,""),"")</f>
        <v>0</v>
      </c>
      <c r="K8" s="15">
        <f>'3.1-排放係數'!D8</f>
        <v>0</v>
      </c>
      <c r="L8" s="11">
        <f>'3.1-排放係數'!E8</f>
        <v>0</v>
      </c>
      <c r="M8" s="16">
        <f>IF(J8="","",H8*K8)</f>
        <v>0</v>
      </c>
      <c r="N8" s="11">
        <f>附表二、含氟氣體之GWP值!G3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IF('3.1-排放係數'!H8="", "", '3.1-排放係數'!H8)</f>
        <v>0</v>
      </c>
      <c r="R8" s="11">
        <f>IF(Q8="","",'3.1-排放係數'!I8)</f>
        <v>0</v>
      </c>
      <c r="S8" s="16">
        <f>IF(P8="","",H8*Q8)</f>
        <v>0</v>
      </c>
      <c r="T8" s="11">
        <f>IF(S8="", "", 附表二、含氟氣體之GWP值!G4)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IF('3.1-排放係數'!L8 ="", "", '3.1-排放係數'!L8)</f>
        <v>0</v>
      </c>
      <c r="X8" s="11">
        <f>IF(W8="","",'3.1-排放係數'!M8)</f>
        <v>0</v>
      </c>
      <c r="Y8" s="16">
        <f>IF(V8="","",H8*W8)</f>
        <v>0</v>
      </c>
      <c r="Z8" s="11">
        <f>IF(Y8="", "", 附表二、含氟氣體之GWP值!G5)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323</v>
      </c>
      <c r="AF8" s="10"/>
      <c r="AG8" s="10"/>
      <c r="AH8" s="10"/>
      <c r="AI8" s="10"/>
      <c r="AJ8" s="10"/>
      <c r="AK8" s="10"/>
      <c r="AL8" s="10"/>
      <c r="AM8" s="10" t="s">
        <v>324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309</v>
      </c>
      <c r="I9" s="11" t="s">
        <v>310</v>
      </c>
      <c r="J9" s="8">
        <f>IF('2-定性盤查'!X10&lt;&gt;"",IF('2-定性盤查'!X10&lt;&gt;0,'2-定性盤查'!X10,""),"")</f>
        <v>0</v>
      </c>
      <c r="K9" s="15">
        <f>'3.1-排放係數'!D9</f>
        <v>0</v>
      </c>
      <c r="L9" s="11">
        <f>'3.1-排放係數'!E9</f>
        <v>0</v>
      </c>
      <c r="M9" s="16">
        <f>IF(J9="","",H9*K9)</f>
        <v>0</v>
      </c>
      <c r="N9" s="11">
        <f>附表二、含氟氣體之GWP值!G3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IF('3.1-排放係數'!H9="", "", '3.1-排放係數'!H9)</f>
        <v>0</v>
      </c>
      <c r="R9" s="11">
        <f>IF(Q9="","",'3.1-排放係數'!I9)</f>
        <v>0</v>
      </c>
      <c r="S9" s="16">
        <f>IF(P9="","",H9*Q9)</f>
        <v>0</v>
      </c>
      <c r="T9" s="11">
        <f>IF(S9="", "", 附表二、含氟氣體之GWP值!G4)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IF('3.1-排放係數'!L9 ="", "", '3.1-排放係數'!L9)</f>
        <v>0</v>
      </c>
      <c r="X9" s="11">
        <f>IF(W9="","",'3.1-排放係數'!M9)</f>
        <v>0</v>
      </c>
      <c r="Y9" s="16">
        <f>IF(V9="","",H9*W9)</f>
        <v>0</v>
      </c>
      <c r="Z9" s="11">
        <f>IF(Y9="", "", 附表二、含氟氣體之GWP值!G5)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309</v>
      </c>
      <c r="I10" s="11" t="s">
        <v>310</v>
      </c>
      <c r="J10" s="8">
        <f>IF('2-定性盤查'!X11&lt;&gt;"",IF('2-定性盤查'!X11&lt;&gt;0,'2-定性盤查'!X11,""),"")</f>
        <v>0</v>
      </c>
      <c r="K10" s="15">
        <f>'3.1-排放係數'!D10</f>
        <v>0</v>
      </c>
      <c r="L10" s="11">
        <f>'3.1-排放係數'!E10</f>
        <v>0</v>
      </c>
      <c r="M10" s="16">
        <f>IF(J10="","",H10*K10)</f>
        <v>0</v>
      </c>
      <c r="N10" s="11">
        <f>附表二、含氟氣體之GWP值!G3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IF('3.1-排放係數'!H10="", "", '3.1-排放係數'!H10)</f>
        <v>0</v>
      </c>
      <c r="R10" s="11">
        <f>IF(Q10="","",'3.1-排放係數'!I10)</f>
        <v>0</v>
      </c>
      <c r="S10" s="16">
        <f>IF(P10="","",H10*Q10)</f>
        <v>0</v>
      </c>
      <c r="T10" s="11">
        <f>IF(S10="", "", 附表二、含氟氣體之GWP值!G4)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IF('3.1-排放係數'!L10 ="", "", '3.1-排放係數'!L10)</f>
        <v>0</v>
      </c>
      <c r="X10" s="11">
        <f>IF(W10="","",'3.1-排放係數'!M10)</f>
        <v>0</v>
      </c>
      <c r="Y10" s="16">
        <f>IF(V10="","",H10*W10)</f>
        <v>0</v>
      </c>
      <c r="Z10" s="11">
        <f>IF(Y10="", "", 附表二、含氟氣體之GWP值!G5)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309</v>
      </c>
      <c r="I11" s="11" t="s">
        <v>310</v>
      </c>
      <c r="J11" s="8">
        <f>IF('2-定性盤查'!X12&lt;&gt;"",IF('2-定性盤查'!X12&lt;&gt;0,'2-定性盤查'!X12,""),"")</f>
        <v>0</v>
      </c>
      <c r="K11" s="15">
        <f>'3.1-排放係數'!D11</f>
        <v>0</v>
      </c>
      <c r="L11" s="11">
        <f>'3.1-排放係數'!E11</f>
        <v>0</v>
      </c>
      <c r="M11" s="16">
        <f>IF(J11="","",H11*K11)</f>
        <v>0</v>
      </c>
      <c r="N11" s="11">
        <f>附表二、含氟氣體之GWP值!G3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IF('3.1-排放係數'!H11="", "", '3.1-排放係數'!H11)</f>
        <v>0</v>
      </c>
      <c r="R11" s="11">
        <f>IF(Q11="","",'3.1-排放係數'!I11)</f>
        <v>0</v>
      </c>
      <c r="S11" s="16">
        <f>IF(P11="","",H11*Q11)</f>
        <v>0</v>
      </c>
      <c r="T11" s="11">
        <f>IF(S11="", "", 附表二、含氟氣體之GWP值!G4)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IF('3.1-排放係數'!L11 ="", "", '3.1-排放係數'!L11)</f>
        <v>0</v>
      </c>
      <c r="X11" s="11">
        <f>IF(W11="","",'3.1-排放係數'!M11)</f>
        <v>0</v>
      </c>
      <c r="Y11" s="16">
        <f>IF(V11="","",H11*W11)</f>
        <v>0</v>
      </c>
      <c r="Z11" s="11">
        <f>IF(Y11="", "", 附表二、含氟氣體之GWP值!G5)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309</v>
      </c>
      <c r="I12" s="11" t="s">
        <v>310</v>
      </c>
      <c r="J12" s="8">
        <f>IF('2-定性盤查'!X13&lt;&gt;"",IF('2-定性盤查'!X13&lt;&gt;0,'2-定性盤查'!X13,""),"")</f>
        <v>0</v>
      </c>
      <c r="K12" s="15">
        <f>'3.1-排放係數'!D12</f>
        <v>0</v>
      </c>
      <c r="L12" s="11">
        <f>'3.1-排放係數'!E12</f>
        <v>0</v>
      </c>
      <c r="M12" s="16">
        <f>IF(J12="","",H12*K12)</f>
        <v>0</v>
      </c>
      <c r="N12" s="11">
        <f>附表二、含氟氣體之GWP值!G3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IF('3.1-排放係數'!H12="", "", '3.1-排放係數'!H12)</f>
        <v>0</v>
      </c>
      <c r="R12" s="11">
        <f>IF(Q12="","",'3.1-排放係數'!I12)</f>
        <v>0</v>
      </c>
      <c r="S12" s="16">
        <f>IF(P12="","",H12*Q12)</f>
        <v>0</v>
      </c>
      <c r="T12" s="11">
        <f>IF(S12="", "", 附表二、含氟氣體之GWP值!G4)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IF('3.1-排放係數'!L12 ="", "", '3.1-排放係數'!L12)</f>
        <v>0</v>
      </c>
      <c r="X12" s="11">
        <f>IF(W12="","",'3.1-排放係數'!M12)</f>
        <v>0</v>
      </c>
      <c r="Y12" s="16">
        <f>IF(V12="","",H12*W12)</f>
        <v>0</v>
      </c>
      <c r="Z12" s="11">
        <f>IF(Y12="", "", 附表二、含氟氣體之GWP值!G5)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309</v>
      </c>
      <c r="I13" s="11" t="s">
        <v>310</v>
      </c>
      <c r="J13" s="8">
        <f>IF('2-定性盤查'!X14&lt;&gt;"",IF('2-定性盤查'!X14&lt;&gt;0,'2-定性盤查'!X14,""),"")</f>
        <v>0</v>
      </c>
      <c r="K13" s="15">
        <f>'3.1-排放係數'!D13</f>
        <v>0</v>
      </c>
      <c r="L13" s="11">
        <f>'3.1-排放係數'!E13</f>
        <v>0</v>
      </c>
      <c r="M13" s="16">
        <f>IF(J13="","",H13*K13)</f>
        <v>0</v>
      </c>
      <c r="N13" s="11">
        <f>附表二、含氟氣體之GWP值!G3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IF('3.1-排放係數'!H13="", "", '3.1-排放係數'!H13)</f>
        <v>0</v>
      </c>
      <c r="R13" s="11">
        <f>IF(Q13="","",'3.1-排放係數'!I13)</f>
        <v>0</v>
      </c>
      <c r="S13" s="16">
        <f>IF(P13="","",H13*Q13)</f>
        <v>0</v>
      </c>
      <c r="T13" s="11">
        <f>IF(S13="", "", 附表二、含氟氣體之GWP值!G4)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IF('3.1-排放係數'!L13 ="", "", '3.1-排放係數'!L13)</f>
        <v>0</v>
      </c>
      <c r="X13" s="11">
        <f>IF(W13="","",'3.1-排放係數'!M13)</f>
        <v>0</v>
      </c>
      <c r="Y13" s="16">
        <f>IF(V13="","",H13*W13)</f>
        <v>0</v>
      </c>
      <c r="Z13" s="11">
        <f>IF(Y13="", "", 附表二、含氟氣體之GWP值!G5)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309</v>
      </c>
      <c r="I14" s="11" t="s">
        <v>310</v>
      </c>
      <c r="J14" s="8">
        <f>IF('2-定性盤查'!X15&lt;&gt;"",IF('2-定性盤查'!X15&lt;&gt;0,'2-定性盤查'!X15,""),"")</f>
        <v>0</v>
      </c>
      <c r="K14" s="15">
        <f>'3.1-排放係數'!D14</f>
        <v>0</v>
      </c>
      <c r="L14" s="11">
        <f>'3.1-排放係數'!E14</f>
        <v>0</v>
      </c>
      <c r="M14" s="16">
        <f>IF(J14="","",H14*K14)</f>
        <v>0</v>
      </c>
      <c r="N14" s="11">
        <f>附表二、含氟氣體之GWP值!G3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IF('3.1-排放係數'!H14="", "", '3.1-排放係數'!H14)</f>
        <v>0</v>
      </c>
      <c r="R14" s="11">
        <f>IF(Q14="","",'3.1-排放係數'!I14)</f>
        <v>0</v>
      </c>
      <c r="S14" s="16">
        <f>IF(P14="","",H14*Q14)</f>
        <v>0</v>
      </c>
      <c r="T14" s="11">
        <f>IF(S14="", "", 附表二、含氟氣體之GWP值!G4)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IF('3.1-排放係數'!L14 ="", "", '3.1-排放係數'!L14)</f>
        <v>0</v>
      </c>
      <c r="X14" s="11">
        <f>IF(W14="","",'3.1-排放係數'!M14)</f>
        <v>0</v>
      </c>
      <c r="Y14" s="16">
        <f>IF(V14="","",H14*W14)</f>
        <v>0</v>
      </c>
      <c r="Z14" s="11">
        <f>IF(Y14="", "", 附表二、含氟氣體之GWP值!G5)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309</v>
      </c>
      <c r="I15" s="11" t="s">
        <v>311</v>
      </c>
      <c r="J15" s="8">
        <f>IF('2-定性盤查'!X16&lt;&gt;"",IF('2-定性盤查'!X16&lt;&gt;0,'2-定性盤查'!X16,""),"")</f>
        <v>0</v>
      </c>
      <c r="K15" s="15">
        <f>'3.1-排放係數'!D15</f>
        <v>0</v>
      </c>
      <c r="L15" s="11">
        <f>'3.1-排放係數'!E15</f>
        <v>0</v>
      </c>
      <c r="M15" s="16">
        <f>IF(J15="","",H15*K15)</f>
        <v>0</v>
      </c>
      <c r="N15" s="11">
        <f>附表二、含氟氣體之GWP值!G3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IF('3.1-排放係數'!H15="", "", '3.1-排放係數'!H15)</f>
        <v>0</v>
      </c>
      <c r="R15" s="11">
        <f>IF(Q15="","",'3.1-排放係數'!I15)</f>
        <v>0</v>
      </c>
      <c r="S15" s="16">
        <f>IF(P15="","",H15*Q15)</f>
        <v>0</v>
      </c>
      <c r="T15" s="11">
        <f>IF(S15="", "", 附表二、含氟氣體之GWP值!G4)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IF('3.1-排放係數'!L15 ="", "", '3.1-排放係數'!L15)</f>
        <v>0</v>
      </c>
      <c r="X15" s="11">
        <f>IF(W15="","",'3.1-排放係數'!M15)</f>
        <v>0</v>
      </c>
      <c r="Y15" s="16">
        <f>IF(V15="","",H15*W15)</f>
        <v>0</v>
      </c>
      <c r="Z15" s="11">
        <f>IF(Y15="", "", 附表二、含氟氣體之GWP值!G5)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309</v>
      </c>
      <c r="I16" s="11" t="s">
        <v>311</v>
      </c>
      <c r="J16" s="8">
        <f>IF('2-定性盤查'!X17&lt;&gt;"",IF('2-定性盤查'!X17&lt;&gt;0,'2-定性盤查'!X17,""),"")</f>
        <v>0</v>
      </c>
      <c r="K16" s="15">
        <f>'3.1-排放係數'!D16</f>
        <v>0</v>
      </c>
      <c r="L16" s="11">
        <f>'3.1-排放係數'!E16</f>
        <v>0</v>
      </c>
      <c r="M16" s="16">
        <f>IF(J16="","",H16*K16)</f>
        <v>0</v>
      </c>
      <c r="N16" s="11">
        <f>附表二、含氟氣體之GWP值!G3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IF('3.1-排放係數'!H16="", "", '3.1-排放係數'!H16)</f>
        <v>0</v>
      </c>
      <c r="R16" s="11">
        <f>IF(Q16="","",'3.1-排放係數'!I16)</f>
        <v>0</v>
      </c>
      <c r="S16" s="16">
        <f>IF(P16="","",H16*Q16)</f>
        <v>0</v>
      </c>
      <c r="T16" s="11">
        <f>IF(S16="", "", 附表二、含氟氣體之GWP值!G4)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IF('3.1-排放係數'!L16 ="", "", '3.1-排放係數'!L16)</f>
        <v>0</v>
      </c>
      <c r="X16" s="11">
        <f>IF(W16="","",'3.1-排放係數'!M16)</f>
        <v>0</v>
      </c>
      <c r="Y16" s="16">
        <f>IF(V16="","",H16*W16)</f>
        <v>0</v>
      </c>
      <c r="Z16" s="11">
        <f>IF(Y16="", "", 附表二、含氟氣體之GWP值!G5)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309</v>
      </c>
      <c r="I17" s="11" t="s">
        <v>312</v>
      </c>
      <c r="J17" s="8">
        <f>IF('2-定性盤查'!X18&lt;&gt;"",IF('2-定性盤查'!X18&lt;&gt;0,'2-定性盤查'!X18,""),"")</f>
        <v>0</v>
      </c>
      <c r="K17" s="15">
        <f>'3.1-排放係數'!D17</f>
        <v>0</v>
      </c>
      <c r="L17" s="11">
        <f>'3.1-排放係數'!E17</f>
        <v>0</v>
      </c>
      <c r="M17" s="16">
        <f>IF(J17="","",H17*K17)</f>
        <v>0</v>
      </c>
      <c r="N17" s="11">
        <f>附表二、含氟氣體之GWP值!G3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IF('3.1-排放係數'!H17="", "", '3.1-排放係數'!H17)</f>
        <v>0</v>
      </c>
      <c r="R17" s="11">
        <f>IF(Q17="","",'3.1-排放係數'!I17)</f>
        <v>0</v>
      </c>
      <c r="S17" s="16">
        <f>IF(P17="","",H17*Q17)</f>
        <v>0</v>
      </c>
      <c r="T17" s="11">
        <f>IF(S17="", "", 附表二、含氟氣體之GWP值!G4)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IF('3.1-排放係數'!L17 ="", "", '3.1-排放係數'!L17)</f>
        <v>0</v>
      </c>
      <c r="X17" s="11">
        <f>IF(W17="","",'3.1-排放係數'!M17)</f>
        <v>0</v>
      </c>
      <c r="Y17" s="16">
        <f>IF(V17="","",H17*W17)</f>
        <v>0</v>
      </c>
      <c r="Z17" s="11">
        <f>IF(Y17="", "", 附表二、含氟氣體之GWP值!G5)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309</v>
      </c>
      <c r="I18" s="11" t="s">
        <v>311</v>
      </c>
      <c r="J18" s="8">
        <f>IF('2-定性盤查'!X19&lt;&gt;"",IF('2-定性盤查'!X19&lt;&gt;0,'2-定性盤查'!X19,""),"")</f>
        <v>0</v>
      </c>
      <c r="K18" s="15">
        <f>'3.1-排放係數'!D18</f>
        <v>0</v>
      </c>
      <c r="L18" s="11">
        <f>'3.1-排放係數'!E18</f>
        <v>0</v>
      </c>
      <c r="M18" s="16">
        <f>IF(J18="","",H18*K18)</f>
        <v>0</v>
      </c>
      <c r="N18" s="11">
        <f>附表二、含氟氣體之GWP值!G3</f>
        <v>0</v>
      </c>
      <c r="O18" s="16">
        <f>IF(M18="","",M18*N18)</f>
        <v>0</v>
      </c>
      <c r="P18" s="8">
        <f>IF('2-定性盤查'!Y19&lt;&gt;"",IF('2-定性盤查'!Y19&lt;&gt;0,'2-定性盤查'!Y19,""),"")</f>
        <v>0</v>
      </c>
      <c r="Q18" s="15">
        <f>IF('3.1-排放係數'!H18="", "", '3.1-排放係數'!H18)</f>
        <v>0</v>
      </c>
      <c r="R18" s="11">
        <f>IF(Q18="","",'3.1-排放係數'!I18)</f>
        <v>0</v>
      </c>
      <c r="S18" s="16">
        <f>IF(P18="","",H18*Q18)</f>
        <v>0</v>
      </c>
      <c r="T18" s="11">
        <f>IF(S18="", "", 附表二、含氟氣體之GWP值!G4)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IF('3.1-排放係數'!L18 ="", "", '3.1-排放係數'!L18)</f>
        <v>0</v>
      </c>
      <c r="X18" s="11">
        <f>IF(W18="","",'3.1-排放係數'!M18)</f>
        <v>0</v>
      </c>
      <c r="Y18" s="16">
        <f>IF(V18="","",H18*W18)</f>
        <v>0</v>
      </c>
      <c r="Z18" s="11">
        <f>IF(Y18="", "", 附表二、含氟氣體之GWP值!G5)</f>
        <v>0</v>
      </c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IF('2-定性盤查'!A20&lt;&gt;"",'2-定性盤查'!A20,"")</f>
        <v>0</v>
      </c>
      <c r="B19" s="8">
        <f>IF('2-定性盤查'!B20&lt;&gt;"",'2-定性盤查'!B20,"")</f>
        <v>0</v>
      </c>
      <c r="C19" s="8">
        <f>IF('2-定性盤查'!C20&lt;&gt;"",'2-定性盤查'!C20,"")</f>
        <v>0</v>
      </c>
      <c r="D19" s="8">
        <f>IF('2-定性盤查'!D20&lt;&gt;"",'2-定性盤查'!D20,"")</f>
        <v>0</v>
      </c>
      <c r="E19" s="8">
        <f>IF('2-定性盤查'!E20&lt;&gt;"",'2-定性盤查'!E20,"")</f>
        <v>0</v>
      </c>
      <c r="F19" s="8">
        <f>IF('2-定性盤查'!F20&lt;&gt;"",'2-定性盤查'!F20,"")</f>
        <v>0</v>
      </c>
      <c r="G19" s="8">
        <f>IF('2-定性盤查'!G20&lt;&gt;"",'2-定性盤查'!G20,"")</f>
        <v>0</v>
      </c>
      <c r="H19" s="11" t="s">
        <v>309</v>
      </c>
      <c r="I19" s="11" t="s">
        <v>311</v>
      </c>
      <c r="J19" s="8">
        <f>IF('2-定性盤查'!X20&lt;&gt;"",IF('2-定性盤查'!X20&lt;&gt;0,'2-定性盤查'!X20,""),"")</f>
        <v>0</v>
      </c>
      <c r="K19" s="15">
        <f>'3.1-排放係數'!D19</f>
        <v>0</v>
      </c>
      <c r="L19" s="11">
        <f>'3.1-排放係數'!E19</f>
        <v>0</v>
      </c>
      <c r="M19" s="16">
        <f>IF(J19="","",H19*K19)</f>
        <v>0</v>
      </c>
      <c r="N19" s="11">
        <f>附表二、含氟氣體之GWP值!G3</f>
        <v>0</v>
      </c>
      <c r="O19" s="16">
        <f>IF(M19="","",M19*N19)</f>
        <v>0</v>
      </c>
      <c r="P19" s="8">
        <f>IF('2-定性盤查'!Y20&lt;&gt;"",IF('2-定性盤查'!Y20&lt;&gt;0,'2-定性盤查'!Y20,""),"")</f>
        <v>0</v>
      </c>
      <c r="Q19" s="15">
        <f>IF('3.1-排放係數'!H19="", "", '3.1-排放係數'!H19)</f>
        <v>0</v>
      </c>
      <c r="R19" s="11">
        <f>IF(Q19="","",'3.1-排放係數'!I19)</f>
        <v>0</v>
      </c>
      <c r="S19" s="16">
        <f>IF(P19="","",H19*Q19)</f>
        <v>0</v>
      </c>
      <c r="T19" s="11">
        <f>IF(S19="", "", 附表二、含氟氣體之GWP值!G4)</f>
        <v>0</v>
      </c>
      <c r="U19" s="16">
        <f>IF(S19="","",S19*T19)</f>
        <v>0</v>
      </c>
      <c r="V19" s="8">
        <f>IF('2-定性盤查'!Z20&lt;&gt;"",IF('2-定性盤查'!Z20&lt;&gt;0,'2-定性盤查'!Z20,""),"")</f>
        <v>0</v>
      </c>
      <c r="W19" s="15">
        <f>IF('3.1-排放係數'!L19 ="", "", '3.1-排放係數'!L19)</f>
        <v>0</v>
      </c>
      <c r="X19" s="11">
        <f>IF(W19="","",'3.1-排放係數'!M19)</f>
        <v>0</v>
      </c>
      <c r="Y19" s="16">
        <f>IF(V19="","",H19*W19)</f>
        <v>0</v>
      </c>
      <c r="Z19" s="11">
        <f>IF(Y19="", "", 附表二、含氟氣體之GWP值!G5)</f>
        <v>0</v>
      </c>
      <c r="AA19" s="16">
        <f>IF(Y19="","",Y19*Z19)</f>
        <v>0</v>
      </c>
      <c r="AB19" s="16">
        <f>IF('2-定性盤查'!E20="是",IF(J19="CO2",SUM(U19,AA19),SUM(O19,U19,AA19)),IF(SUM(O19,U19,AA19)&lt;&gt;0,SUM(O19,U19,AA19),0))</f>
        <v>0</v>
      </c>
      <c r="AC19" s="16">
        <f>IF('2-定性盤查'!E20="是",IF(J19="CO2",O19,""),"")</f>
        <v>0</v>
      </c>
      <c r="AD19" s="17">
        <f>IF(AB19&lt;&gt;"",AB19/'6-彙總表'!$J$5,"")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IF('2-定性盤查'!A21&lt;&gt;"",'2-定性盤查'!A21,"")</f>
        <v>0</v>
      </c>
      <c r="B20" s="8">
        <f>IF('2-定性盤查'!B21&lt;&gt;"",'2-定性盤查'!B21,"")</f>
        <v>0</v>
      </c>
      <c r="C20" s="8">
        <f>IF('2-定性盤查'!C21&lt;&gt;"",'2-定性盤查'!C21,"")</f>
        <v>0</v>
      </c>
      <c r="D20" s="8">
        <f>IF('2-定性盤查'!D21&lt;&gt;"",'2-定性盤查'!D21,"")</f>
        <v>0</v>
      </c>
      <c r="E20" s="8">
        <f>IF('2-定性盤查'!E21&lt;&gt;"",'2-定性盤查'!E21,"")</f>
        <v>0</v>
      </c>
      <c r="F20" s="8">
        <f>IF('2-定性盤查'!F21&lt;&gt;"",'2-定性盤查'!F21,"")</f>
        <v>0</v>
      </c>
      <c r="G20" s="8">
        <f>IF('2-定性盤查'!G21&lt;&gt;"",'2-定性盤查'!G21,"")</f>
        <v>0</v>
      </c>
      <c r="H20" s="11" t="s">
        <v>309</v>
      </c>
      <c r="I20" s="11" t="s">
        <v>312</v>
      </c>
      <c r="J20" s="8">
        <f>IF('2-定性盤查'!X21&lt;&gt;"",IF('2-定性盤查'!X21&lt;&gt;0,'2-定性盤查'!X21,""),"")</f>
        <v>0</v>
      </c>
      <c r="K20" s="15">
        <f>'3.1-排放係數'!D20</f>
        <v>0</v>
      </c>
      <c r="L20" s="11">
        <f>'3.1-排放係數'!E20</f>
        <v>0</v>
      </c>
      <c r="M20" s="16">
        <f>IF(J20="","",H20*K20)</f>
        <v>0</v>
      </c>
      <c r="N20" s="11">
        <f>附表二、含氟氣體之GWP值!G3</f>
        <v>0</v>
      </c>
      <c r="O20" s="16">
        <f>IF(M20="","",M20*N20)</f>
        <v>0</v>
      </c>
      <c r="P20" s="8">
        <f>IF('2-定性盤查'!Y21&lt;&gt;"",IF('2-定性盤查'!Y21&lt;&gt;0,'2-定性盤查'!Y21,""),"")</f>
        <v>0</v>
      </c>
      <c r="Q20" s="15">
        <f>IF('3.1-排放係數'!H20="", "", '3.1-排放係數'!H20)</f>
        <v>0</v>
      </c>
      <c r="R20" s="11">
        <f>IF(Q20="","",'3.1-排放係數'!I20)</f>
        <v>0</v>
      </c>
      <c r="S20" s="16">
        <f>IF(P20="","",H20*Q20)</f>
        <v>0</v>
      </c>
      <c r="T20" s="11">
        <f>IF(S20="", "", 附表二、含氟氣體之GWP值!G4)</f>
        <v>0</v>
      </c>
      <c r="U20" s="16">
        <f>IF(S20="","",S20*T20)</f>
        <v>0</v>
      </c>
      <c r="V20" s="8">
        <f>IF('2-定性盤查'!Z21&lt;&gt;"",IF('2-定性盤查'!Z21&lt;&gt;0,'2-定性盤查'!Z21,""),"")</f>
        <v>0</v>
      </c>
      <c r="W20" s="15">
        <f>IF('3.1-排放係數'!L20 ="", "", '3.1-排放係數'!L20)</f>
        <v>0</v>
      </c>
      <c r="X20" s="11">
        <f>IF(W20="","",'3.1-排放係數'!M20)</f>
        <v>0</v>
      </c>
      <c r="Y20" s="16">
        <f>IF(V20="","",H20*W20)</f>
        <v>0</v>
      </c>
      <c r="Z20" s="11">
        <f>IF(Y20="", "", 附表二、含氟氣體之GWP值!G5)</f>
        <v>0</v>
      </c>
      <c r="AA20" s="16">
        <f>IF(Y20="","",Y20*Z20)</f>
        <v>0</v>
      </c>
      <c r="AB20" s="16">
        <f>IF('2-定性盤查'!E21="是",IF(J20="CO2",SUM(U20,AA20),SUM(O20,U20,AA20)),IF(SUM(O20,U20,AA20)&lt;&gt;0,SUM(O20,U20,AA20),0))</f>
        <v>0</v>
      </c>
      <c r="AC20" s="16">
        <f>IF('2-定性盤查'!E21="是",IF(J20="CO2",O20,""),"")</f>
        <v>0</v>
      </c>
      <c r="AD20" s="17">
        <f>IF(AB20&lt;&gt;"",AB20/'6-彙總表'!$J$5,"")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IF('2-定性盤查'!A22&lt;&gt;"",'2-定性盤查'!A22,"")</f>
        <v>0</v>
      </c>
      <c r="B21" s="8">
        <f>IF('2-定性盤查'!B22&lt;&gt;"",'2-定性盤查'!B22,"")</f>
        <v>0</v>
      </c>
      <c r="C21" s="8">
        <f>IF('2-定性盤查'!C22&lt;&gt;"",'2-定性盤查'!C22,"")</f>
        <v>0</v>
      </c>
      <c r="D21" s="8">
        <f>IF('2-定性盤查'!D22&lt;&gt;"",'2-定性盤查'!D22,"")</f>
        <v>0</v>
      </c>
      <c r="E21" s="8">
        <f>IF('2-定性盤查'!E22&lt;&gt;"",'2-定性盤查'!E22,"")</f>
        <v>0</v>
      </c>
      <c r="F21" s="8">
        <f>IF('2-定性盤查'!F22&lt;&gt;"",'2-定性盤查'!F22,"")</f>
        <v>0</v>
      </c>
      <c r="G21" s="8">
        <f>IF('2-定性盤查'!G22&lt;&gt;"",'2-定性盤查'!G22,"")</f>
        <v>0</v>
      </c>
      <c r="H21" s="11" t="s">
        <v>309</v>
      </c>
      <c r="I21" s="11" t="s">
        <v>312</v>
      </c>
      <c r="J21" s="8">
        <f>IF('2-定性盤查'!X22&lt;&gt;"",IF('2-定性盤查'!X22&lt;&gt;0,'2-定性盤查'!X22,""),"")</f>
        <v>0</v>
      </c>
      <c r="K21" s="15">
        <f>'3.1-排放係數'!D21</f>
        <v>0</v>
      </c>
      <c r="L21" s="11">
        <f>'3.1-排放係數'!E21</f>
        <v>0</v>
      </c>
      <c r="M21" s="16">
        <f>IF(J21="","",H21*K21)</f>
        <v>0</v>
      </c>
      <c r="N21" s="11">
        <f>附表二、含氟氣體之GWP值!G3</f>
        <v>0</v>
      </c>
      <c r="O21" s="16">
        <f>IF(M21="","",M21*N21)</f>
        <v>0</v>
      </c>
      <c r="P21" s="8">
        <f>IF('2-定性盤查'!Y22&lt;&gt;"",IF('2-定性盤查'!Y22&lt;&gt;0,'2-定性盤查'!Y22,""),"")</f>
        <v>0</v>
      </c>
      <c r="Q21" s="15">
        <f>IF('3.1-排放係數'!H21="", "", '3.1-排放係數'!H21)</f>
        <v>0</v>
      </c>
      <c r="R21" s="11">
        <f>IF(Q21="","",'3.1-排放係數'!I21)</f>
        <v>0</v>
      </c>
      <c r="S21" s="16">
        <f>IF(P21="","",H21*Q21)</f>
        <v>0</v>
      </c>
      <c r="T21" s="11">
        <f>IF(S21="", "", 附表二、含氟氣體之GWP值!G4)</f>
        <v>0</v>
      </c>
      <c r="U21" s="16">
        <f>IF(S21="","",S21*T21)</f>
        <v>0</v>
      </c>
      <c r="V21" s="8">
        <f>IF('2-定性盤查'!Z22&lt;&gt;"",IF('2-定性盤查'!Z22&lt;&gt;0,'2-定性盤查'!Z22,""),"")</f>
        <v>0</v>
      </c>
      <c r="W21" s="15">
        <f>IF('3.1-排放係數'!L21 ="", "", '3.1-排放係數'!L21)</f>
        <v>0</v>
      </c>
      <c r="X21" s="11">
        <f>IF(W21="","",'3.1-排放係數'!M21)</f>
        <v>0</v>
      </c>
      <c r="Y21" s="16">
        <f>IF(V21="","",H21*W21)</f>
        <v>0</v>
      </c>
      <c r="Z21" s="11">
        <f>IF(Y21="", "", 附表二、含氟氣體之GWP值!G5)</f>
        <v>0</v>
      </c>
      <c r="AA21" s="16">
        <f>IF(Y21="","",Y21*Z21)</f>
        <v>0</v>
      </c>
      <c r="AB21" s="16">
        <f>IF('2-定性盤查'!E22="是",IF(J21="CO2",SUM(U21,AA21),SUM(O21,U21,AA21)),IF(SUM(O21,U21,AA21)&lt;&gt;0,SUM(O21,U21,AA21),0))</f>
        <v>0</v>
      </c>
      <c r="AC21" s="16">
        <f>IF('2-定性盤查'!E22="是",IF(J21="CO2",O21,""),"")</f>
        <v>0</v>
      </c>
      <c r="AD21" s="17">
        <f>IF(AB21&lt;&gt;"",AB21/'6-彙總表'!$J$5,"")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IF('2-定性盤查'!A23&lt;&gt;"",'2-定性盤查'!A23,"")</f>
        <v>0</v>
      </c>
      <c r="B22" s="8">
        <f>IF('2-定性盤查'!B23&lt;&gt;"",'2-定性盤查'!B23,"")</f>
        <v>0</v>
      </c>
      <c r="C22" s="8">
        <f>IF('2-定性盤查'!C23&lt;&gt;"",'2-定性盤查'!C23,"")</f>
        <v>0</v>
      </c>
      <c r="D22" s="8">
        <f>IF('2-定性盤查'!D23&lt;&gt;"",'2-定性盤查'!D23,"")</f>
        <v>0</v>
      </c>
      <c r="E22" s="8">
        <f>IF('2-定性盤查'!E23&lt;&gt;"",'2-定性盤查'!E23,"")</f>
        <v>0</v>
      </c>
      <c r="F22" s="8">
        <f>IF('2-定性盤查'!F23&lt;&gt;"",'2-定性盤查'!F23,"")</f>
        <v>0</v>
      </c>
      <c r="G22" s="8">
        <f>IF('2-定性盤查'!G23&lt;&gt;"",'2-定性盤查'!G23,"")</f>
        <v>0</v>
      </c>
      <c r="H22" s="11" t="s">
        <v>309</v>
      </c>
      <c r="I22" s="11" t="s">
        <v>312</v>
      </c>
      <c r="J22" s="8">
        <f>IF('2-定性盤查'!X23&lt;&gt;"",IF('2-定性盤查'!X23&lt;&gt;0,'2-定性盤查'!X23,""),"")</f>
        <v>0</v>
      </c>
      <c r="K22" s="15">
        <f>'3.1-排放係數'!D22</f>
        <v>0</v>
      </c>
      <c r="L22" s="11">
        <f>'3.1-排放係數'!E22</f>
        <v>0</v>
      </c>
      <c r="M22" s="16">
        <f>IF(J22="","",H22*K22)</f>
        <v>0</v>
      </c>
      <c r="N22" s="11">
        <f>附表二、含氟氣體之GWP值!G3</f>
        <v>0</v>
      </c>
      <c r="O22" s="16">
        <f>IF(M22="","",M22*N22)</f>
        <v>0</v>
      </c>
      <c r="P22" s="8">
        <f>IF('2-定性盤查'!Y23&lt;&gt;"",IF('2-定性盤查'!Y23&lt;&gt;0,'2-定性盤查'!Y23,""),"")</f>
        <v>0</v>
      </c>
      <c r="Q22" s="15">
        <f>IF('3.1-排放係數'!H22="", "", '3.1-排放係數'!H22)</f>
        <v>0</v>
      </c>
      <c r="R22" s="11">
        <f>IF(Q22="","",'3.1-排放係數'!I22)</f>
        <v>0</v>
      </c>
      <c r="S22" s="16">
        <f>IF(P22="","",H22*Q22)</f>
        <v>0</v>
      </c>
      <c r="T22" s="11">
        <f>IF(S22="", "", 附表二、含氟氣體之GWP值!G4)</f>
        <v>0</v>
      </c>
      <c r="U22" s="16">
        <f>IF(S22="","",S22*T22)</f>
        <v>0</v>
      </c>
      <c r="V22" s="8">
        <f>IF('2-定性盤查'!Z23&lt;&gt;"",IF('2-定性盤查'!Z23&lt;&gt;0,'2-定性盤查'!Z23,""),"")</f>
        <v>0</v>
      </c>
      <c r="W22" s="15">
        <f>IF('3.1-排放係數'!L22 ="", "", '3.1-排放係數'!L22)</f>
        <v>0</v>
      </c>
      <c r="X22" s="11">
        <f>IF(W22="","",'3.1-排放係數'!M22)</f>
        <v>0</v>
      </c>
      <c r="Y22" s="16">
        <f>IF(V22="","",H22*W22)</f>
        <v>0</v>
      </c>
      <c r="Z22" s="11">
        <f>IF(Y22="", "", 附表二、含氟氣體之GWP值!G5)</f>
        <v>0</v>
      </c>
      <c r="AA22" s="16">
        <f>IF(Y22="","",Y22*Z22)</f>
        <v>0</v>
      </c>
      <c r="AB22" s="16">
        <f>IF('2-定性盤查'!E23="是",IF(J22="CO2",SUM(U22,AA22),SUM(O22,U22,AA22)),IF(SUM(O22,U22,AA22)&lt;&gt;0,SUM(O22,U22,AA22),0))</f>
        <v>0</v>
      </c>
      <c r="AC22" s="16">
        <f>IF('2-定性盤查'!E23="是",IF(J22="CO2",O22,""),"")</f>
        <v>0</v>
      </c>
      <c r="AD22" s="17">
        <f>IF(AB22&lt;&gt;"",AB22/'6-彙總表'!$J$5,"")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IF('2-定性盤查'!A24&lt;&gt;"",'2-定性盤查'!A24,"")</f>
        <v>0</v>
      </c>
      <c r="B23" s="8">
        <f>IF('2-定性盤查'!B24&lt;&gt;"",'2-定性盤查'!B24,"")</f>
        <v>0</v>
      </c>
      <c r="C23" s="8">
        <f>IF('2-定性盤查'!C24&lt;&gt;"",'2-定性盤查'!C24,"")</f>
        <v>0</v>
      </c>
      <c r="D23" s="8">
        <f>IF('2-定性盤查'!D24&lt;&gt;"",'2-定性盤查'!D24,"")</f>
        <v>0</v>
      </c>
      <c r="E23" s="8">
        <f>IF('2-定性盤查'!E24&lt;&gt;"",'2-定性盤查'!E24,"")</f>
        <v>0</v>
      </c>
      <c r="F23" s="8">
        <f>IF('2-定性盤查'!F24&lt;&gt;"",'2-定性盤查'!F24,"")</f>
        <v>0</v>
      </c>
      <c r="G23" s="8">
        <f>IF('2-定性盤查'!G24&lt;&gt;"",'2-定性盤查'!G24,"")</f>
        <v>0</v>
      </c>
      <c r="H23" s="11" t="s">
        <v>309</v>
      </c>
      <c r="I23" s="11" t="s">
        <v>312</v>
      </c>
      <c r="J23" s="8">
        <f>IF('2-定性盤查'!X24&lt;&gt;"",IF('2-定性盤查'!X24&lt;&gt;0,'2-定性盤查'!X24,""),"")</f>
        <v>0</v>
      </c>
      <c r="K23" s="15">
        <f>'3.1-排放係數'!D23</f>
        <v>0</v>
      </c>
      <c r="L23" s="11">
        <f>'3.1-排放係數'!E23</f>
        <v>0</v>
      </c>
      <c r="M23" s="16">
        <f>IF(J23="","",H23*K23)</f>
        <v>0</v>
      </c>
      <c r="N23" s="11">
        <f>附表二、含氟氣體之GWP值!G3</f>
        <v>0</v>
      </c>
      <c r="O23" s="16">
        <f>IF(M23="","",M23*N23)</f>
        <v>0</v>
      </c>
      <c r="P23" s="8">
        <f>IF('2-定性盤查'!Y24&lt;&gt;"",IF('2-定性盤查'!Y24&lt;&gt;0,'2-定性盤查'!Y24,""),"")</f>
        <v>0</v>
      </c>
      <c r="Q23" s="15">
        <f>IF('3.1-排放係數'!H23="", "", '3.1-排放係數'!H23)</f>
        <v>0</v>
      </c>
      <c r="R23" s="11">
        <f>IF(Q23="","",'3.1-排放係數'!I23)</f>
        <v>0</v>
      </c>
      <c r="S23" s="16">
        <f>IF(P23="","",H23*Q23)</f>
        <v>0</v>
      </c>
      <c r="T23" s="11">
        <f>IF(S23="", "", 附表二、含氟氣體之GWP值!G4)</f>
        <v>0</v>
      </c>
      <c r="U23" s="16">
        <f>IF(S23="","",S23*T23)</f>
        <v>0</v>
      </c>
      <c r="V23" s="8">
        <f>IF('2-定性盤查'!Z24&lt;&gt;"",IF('2-定性盤查'!Z24&lt;&gt;0,'2-定性盤查'!Z24,""),"")</f>
        <v>0</v>
      </c>
      <c r="W23" s="15">
        <f>IF('3.1-排放係數'!L23 ="", "", '3.1-排放係數'!L23)</f>
        <v>0</v>
      </c>
      <c r="X23" s="11">
        <f>IF(W23="","",'3.1-排放係數'!M23)</f>
        <v>0</v>
      </c>
      <c r="Y23" s="16">
        <f>IF(V23="","",H23*W23)</f>
        <v>0</v>
      </c>
      <c r="Z23" s="11">
        <f>IF(Y23="", "", 附表二、含氟氣體之GWP值!G5)</f>
        <v>0</v>
      </c>
      <c r="AA23" s="16">
        <f>IF(Y23="","",Y23*Z23)</f>
        <v>0</v>
      </c>
      <c r="AB23" s="16">
        <f>IF('2-定性盤查'!E24="是",IF(J23="CO2",SUM(U23,AA23),SUM(O23,U23,AA23)),IF(SUM(O23,U23,AA23)&lt;&gt;0,SUM(O23,U23,AA23),0))</f>
        <v>0</v>
      </c>
      <c r="AC23" s="16">
        <f>IF('2-定性盤查'!E24="是",IF(J23="CO2",O23,""),"")</f>
        <v>0</v>
      </c>
      <c r="AD23" s="17">
        <f>IF(AB23&lt;&gt;"",AB23/'6-彙總表'!$J$5,"")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 ht="30" customHeight="1">
      <c r="A24" s="8">
        <f>IF('2-定性盤查'!A25&lt;&gt;"",'2-定性盤查'!A25,"")</f>
        <v>0</v>
      </c>
      <c r="B24" s="8">
        <f>IF('2-定性盤查'!B25&lt;&gt;"",'2-定性盤查'!B25,"")</f>
        <v>0</v>
      </c>
      <c r="C24" s="8">
        <f>IF('2-定性盤查'!C25&lt;&gt;"",'2-定性盤查'!C25,"")</f>
        <v>0</v>
      </c>
      <c r="D24" s="8">
        <f>IF('2-定性盤查'!D25&lt;&gt;"",'2-定性盤查'!D25,"")</f>
        <v>0</v>
      </c>
      <c r="E24" s="8">
        <f>IF('2-定性盤查'!E25&lt;&gt;"",'2-定性盤查'!E25,"")</f>
        <v>0</v>
      </c>
      <c r="F24" s="8">
        <f>IF('2-定性盤查'!F25&lt;&gt;"",'2-定性盤查'!F25,"")</f>
        <v>0</v>
      </c>
      <c r="G24" s="8">
        <f>IF('2-定性盤查'!G25&lt;&gt;"",'2-定性盤查'!G25,"")</f>
        <v>0</v>
      </c>
      <c r="H24" s="11" t="s">
        <v>309</v>
      </c>
      <c r="I24" s="11" t="s">
        <v>312</v>
      </c>
      <c r="J24" s="8">
        <f>IF('2-定性盤查'!X25&lt;&gt;"",IF('2-定性盤查'!X25&lt;&gt;0,'2-定性盤查'!X25,""),"")</f>
        <v>0</v>
      </c>
      <c r="K24" s="15">
        <f>'3.1-排放係數'!D24</f>
        <v>0</v>
      </c>
      <c r="L24" s="11">
        <f>'3.1-排放係數'!E24</f>
        <v>0</v>
      </c>
      <c r="M24" s="16">
        <f>IF(J24="","",H24*K24)</f>
        <v>0</v>
      </c>
      <c r="N24" s="11">
        <f>附表二、含氟氣體之GWP值!G3</f>
        <v>0</v>
      </c>
      <c r="O24" s="16">
        <f>IF(M24="","",M24*N24)</f>
        <v>0</v>
      </c>
      <c r="P24" s="8">
        <f>IF('2-定性盤查'!Y25&lt;&gt;"",IF('2-定性盤查'!Y25&lt;&gt;0,'2-定性盤查'!Y25,""),"")</f>
        <v>0</v>
      </c>
      <c r="Q24" s="15">
        <f>IF('3.1-排放係數'!H24="", "", '3.1-排放係數'!H24)</f>
        <v>0</v>
      </c>
      <c r="R24" s="11">
        <f>IF(Q24="","",'3.1-排放係數'!I24)</f>
        <v>0</v>
      </c>
      <c r="S24" s="16">
        <f>IF(P24="","",H24*Q24)</f>
        <v>0</v>
      </c>
      <c r="T24" s="11">
        <f>IF(S24="", "", 附表二、含氟氣體之GWP值!G4)</f>
        <v>0</v>
      </c>
      <c r="U24" s="16">
        <f>IF(S24="","",S24*T24)</f>
        <v>0</v>
      </c>
      <c r="V24" s="8">
        <f>IF('2-定性盤查'!Z25&lt;&gt;"",IF('2-定性盤查'!Z25&lt;&gt;0,'2-定性盤查'!Z25,""),"")</f>
        <v>0</v>
      </c>
      <c r="W24" s="15">
        <f>IF('3.1-排放係數'!L24 ="", "", '3.1-排放係數'!L24)</f>
        <v>0</v>
      </c>
      <c r="X24" s="11">
        <f>IF(W24="","",'3.1-排放係數'!M24)</f>
        <v>0</v>
      </c>
      <c r="Y24" s="16">
        <f>IF(V24="","",H24*W24)</f>
        <v>0</v>
      </c>
      <c r="Z24" s="11">
        <f>IF(Y24="", "", 附表二、含氟氣體之GWP值!G5)</f>
        <v>0</v>
      </c>
      <c r="AA24" s="16">
        <f>IF(Y24="","",Y24*Z24)</f>
        <v>0</v>
      </c>
      <c r="AB24" s="16">
        <f>IF('2-定性盤查'!E25="是",IF(J24="CO2",SUM(U24,AA24),SUM(O24,U24,AA24)),IF(SUM(O24,U24,AA24)&lt;&gt;0,SUM(O24,U24,AA24),0))</f>
        <v>0</v>
      </c>
      <c r="AC24" s="16">
        <f>IF('2-定性盤查'!E25="是",IF(J24="CO2",O24,""),"")</f>
        <v>0</v>
      </c>
      <c r="AD24" s="17">
        <f>IF(AB24&lt;&gt;"",AB24/'6-彙總表'!$J$5,"")</f>
        <v>0</v>
      </c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 ht="30" customHeight="1">
      <c r="A25" s="8">
        <f>IF('2-定性盤查'!A26&lt;&gt;"",'2-定性盤查'!A26,"")</f>
        <v>0</v>
      </c>
      <c r="B25" s="8">
        <f>IF('2-定性盤查'!B26&lt;&gt;"",'2-定性盤查'!B26,"")</f>
        <v>0</v>
      </c>
      <c r="C25" s="8">
        <f>IF('2-定性盤查'!C26&lt;&gt;"",'2-定性盤查'!C26,"")</f>
        <v>0</v>
      </c>
      <c r="D25" s="8">
        <f>IF('2-定性盤查'!D26&lt;&gt;"",'2-定性盤查'!D26,"")</f>
        <v>0</v>
      </c>
      <c r="E25" s="8">
        <f>IF('2-定性盤查'!E26&lt;&gt;"",'2-定性盤查'!E26,"")</f>
        <v>0</v>
      </c>
      <c r="F25" s="8">
        <f>IF('2-定性盤查'!F26&lt;&gt;"",'2-定性盤查'!F26,"")</f>
        <v>0</v>
      </c>
      <c r="G25" s="8">
        <f>IF('2-定性盤查'!G26&lt;&gt;"",'2-定性盤查'!G26,"")</f>
        <v>0</v>
      </c>
      <c r="H25" s="11" t="s">
        <v>309</v>
      </c>
      <c r="I25" s="11" t="s">
        <v>312</v>
      </c>
      <c r="J25" s="8">
        <f>IF('2-定性盤查'!X26&lt;&gt;"",IF('2-定性盤查'!X26&lt;&gt;0,'2-定性盤查'!X26,""),"")</f>
        <v>0</v>
      </c>
      <c r="K25" s="15">
        <f>'3.1-排放係數'!D25</f>
        <v>0</v>
      </c>
      <c r="L25" s="11">
        <f>'3.1-排放係數'!E25</f>
        <v>0</v>
      </c>
      <c r="M25" s="16">
        <f>IF(J25="","",H25*K25)</f>
        <v>0</v>
      </c>
      <c r="N25" s="11">
        <f>附表二、含氟氣體之GWP值!G3</f>
        <v>0</v>
      </c>
      <c r="O25" s="16">
        <f>IF(M25="","",M25*N25)</f>
        <v>0</v>
      </c>
      <c r="P25" s="8">
        <f>IF('2-定性盤查'!Y26&lt;&gt;"",IF('2-定性盤查'!Y26&lt;&gt;0,'2-定性盤查'!Y26,""),"")</f>
        <v>0</v>
      </c>
      <c r="Q25" s="15">
        <f>IF('3.1-排放係數'!H25="", "", '3.1-排放係數'!H25)</f>
        <v>0</v>
      </c>
      <c r="R25" s="11">
        <f>IF(Q25="","",'3.1-排放係數'!I25)</f>
        <v>0</v>
      </c>
      <c r="S25" s="16">
        <f>IF(P25="","",H25*Q25)</f>
        <v>0</v>
      </c>
      <c r="T25" s="11">
        <f>IF(S25="", "", 附表二、含氟氣體之GWP值!G4)</f>
        <v>0</v>
      </c>
      <c r="U25" s="16">
        <f>IF(S25="","",S25*T25)</f>
        <v>0</v>
      </c>
      <c r="V25" s="8">
        <f>IF('2-定性盤查'!Z26&lt;&gt;"",IF('2-定性盤查'!Z26&lt;&gt;0,'2-定性盤查'!Z26,""),"")</f>
        <v>0</v>
      </c>
      <c r="W25" s="15">
        <f>IF('3.1-排放係數'!L25 ="", "", '3.1-排放係數'!L25)</f>
        <v>0</v>
      </c>
      <c r="X25" s="11">
        <f>IF(W25="","",'3.1-排放係數'!M25)</f>
        <v>0</v>
      </c>
      <c r="Y25" s="16">
        <f>IF(V25="","",H25*W25)</f>
        <v>0</v>
      </c>
      <c r="Z25" s="11">
        <f>IF(Y25="", "", 附表二、含氟氣體之GWP值!G5)</f>
        <v>0</v>
      </c>
      <c r="AA25" s="16">
        <f>IF(Y25="","",Y25*Z25)</f>
        <v>0</v>
      </c>
      <c r="AB25" s="16">
        <f>IF('2-定性盤查'!E26="是",IF(J25="CO2",SUM(U25,AA25),SUM(O25,U25,AA25)),IF(SUM(O25,U25,AA25)&lt;&gt;0,SUM(O25,U25,AA25),0))</f>
        <v>0</v>
      </c>
      <c r="AC25" s="16">
        <f>IF('2-定性盤查'!E26="是",IF(J25="CO2",O25,""),"")</f>
        <v>0</v>
      </c>
      <c r="AD25" s="17">
        <f>IF(AB25&lt;&gt;"",AB25/'6-彙總表'!$J$5,"")</f>
        <v>0</v>
      </c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 ht="30" customHeight="1">
      <c r="A26" s="8">
        <f>IF('2-定性盤查'!A27&lt;&gt;"",'2-定性盤查'!A27,"")</f>
        <v>0</v>
      </c>
      <c r="B26" s="8">
        <f>IF('2-定性盤查'!B27&lt;&gt;"",'2-定性盤查'!B27,"")</f>
        <v>0</v>
      </c>
      <c r="C26" s="8">
        <f>IF('2-定性盤查'!C27&lt;&gt;"",'2-定性盤查'!C27,"")</f>
        <v>0</v>
      </c>
      <c r="D26" s="8">
        <f>IF('2-定性盤查'!D27&lt;&gt;"",'2-定性盤查'!D27,"")</f>
        <v>0</v>
      </c>
      <c r="E26" s="8">
        <f>IF('2-定性盤查'!E27&lt;&gt;"",'2-定性盤查'!E27,"")</f>
        <v>0</v>
      </c>
      <c r="F26" s="8">
        <f>IF('2-定性盤查'!F27&lt;&gt;"",'2-定性盤查'!F27,"")</f>
        <v>0</v>
      </c>
      <c r="G26" s="8">
        <f>IF('2-定性盤查'!G27&lt;&gt;"",'2-定性盤查'!G27,"")</f>
        <v>0</v>
      </c>
      <c r="H26" s="11" t="s">
        <v>309</v>
      </c>
      <c r="I26" s="11" t="s">
        <v>312</v>
      </c>
      <c r="J26" s="8">
        <f>IF('2-定性盤查'!X27&lt;&gt;"",IF('2-定性盤查'!X27&lt;&gt;0,'2-定性盤查'!X27,""),"")</f>
        <v>0</v>
      </c>
      <c r="K26" s="15">
        <f>'3.1-排放係數'!D26</f>
        <v>0</v>
      </c>
      <c r="L26" s="11">
        <f>'3.1-排放係數'!E26</f>
        <v>0</v>
      </c>
      <c r="M26" s="16">
        <f>IF(J26="","",H26*K26)</f>
        <v>0</v>
      </c>
      <c r="N26" s="11">
        <f>附表二、含氟氣體之GWP值!G3</f>
        <v>0</v>
      </c>
      <c r="O26" s="16">
        <f>IF(M26="","",M26*N26)</f>
        <v>0</v>
      </c>
      <c r="P26" s="8">
        <f>IF('2-定性盤查'!Y27&lt;&gt;"",IF('2-定性盤查'!Y27&lt;&gt;0,'2-定性盤查'!Y27,""),"")</f>
        <v>0</v>
      </c>
      <c r="Q26" s="15">
        <f>IF('3.1-排放係數'!H26="", "", '3.1-排放係數'!H26)</f>
        <v>0</v>
      </c>
      <c r="R26" s="11">
        <f>IF(Q26="","",'3.1-排放係數'!I26)</f>
        <v>0</v>
      </c>
      <c r="S26" s="16">
        <f>IF(P26="","",H26*Q26)</f>
        <v>0</v>
      </c>
      <c r="T26" s="11">
        <f>IF(S26="", "", 附表二、含氟氣體之GWP值!G4)</f>
        <v>0</v>
      </c>
      <c r="U26" s="16">
        <f>IF(S26="","",S26*T26)</f>
        <v>0</v>
      </c>
      <c r="V26" s="8">
        <f>IF('2-定性盤查'!Z27&lt;&gt;"",IF('2-定性盤查'!Z27&lt;&gt;0,'2-定性盤查'!Z27,""),"")</f>
        <v>0</v>
      </c>
      <c r="W26" s="15">
        <f>IF('3.1-排放係數'!L26 ="", "", '3.1-排放係數'!L26)</f>
        <v>0</v>
      </c>
      <c r="X26" s="11">
        <f>IF(W26="","",'3.1-排放係數'!M26)</f>
        <v>0</v>
      </c>
      <c r="Y26" s="16">
        <f>IF(V26="","",H26*W26)</f>
        <v>0</v>
      </c>
      <c r="Z26" s="11">
        <f>IF(Y26="", "", 附表二、含氟氣體之GWP值!G5)</f>
        <v>0</v>
      </c>
      <c r="AA26" s="16">
        <f>IF(Y26="","",Y26*Z26)</f>
        <v>0</v>
      </c>
      <c r="AB26" s="16">
        <f>IF('2-定性盤查'!E27="是",IF(J26="CO2",SUM(U26,AA26),SUM(O26,U26,AA26)),IF(SUM(O26,U26,AA26)&lt;&gt;0,SUM(O26,U26,AA26),0))</f>
        <v>0</v>
      </c>
      <c r="AC26" s="16">
        <f>IF('2-定性盤查'!E27="是",IF(J26="CO2",O26,""),"")</f>
        <v>0</v>
      </c>
      <c r="AD26" s="17">
        <f>IF(AB26&lt;&gt;"",AB26/'6-彙總表'!$J$5,"")</f>
        <v>0</v>
      </c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 ht="30" customHeight="1">
      <c r="A27" s="8">
        <f>IF('2-定性盤查'!A28&lt;&gt;"",'2-定性盤查'!A28,"")</f>
        <v>0</v>
      </c>
      <c r="B27" s="8">
        <f>IF('2-定性盤查'!B28&lt;&gt;"",'2-定性盤查'!B28,"")</f>
        <v>0</v>
      </c>
      <c r="C27" s="8">
        <f>IF('2-定性盤查'!C28&lt;&gt;"",'2-定性盤查'!C28,"")</f>
        <v>0</v>
      </c>
      <c r="D27" s="8">
        <f>IF('2-定性盤查'!D28&lt;&gt;"",'2-定性盤查'!D28,"")</f>
        <v>0</v>
      </c>
      <c r="E27" s="8">
        <f>IF('2-定性盤查'!E28&lt;&gt;"",'2-定性盤查'!E28,"")</f>
        <v>0</v>
      </c>
      <c r="F27" s="8">
        <f>IF('2-定性盤查'!F28&lt;&gt;"",'2-定性盤查'!F28,"")</f>
        <v>0</v>
      </c>
      <c r="G27" s="8">
        <f>IF('2-定性盤查'!G28&lt;&gt;"",'2-定性盤查'!G28,"")</f>
        <v>0</v>
      </c>
      <c r="H27" s="11" t="s">
        <v>309</v>
      </c>
      <c r="I27" s="11" t="s">
        <v>312</v>
      </c>
      <c r="J27" s="8">
        <f>IF('2-定性盤查'!X28&lt;&gt;"",IF('2-定性盤查'!X28&lt;&gt;0,'2-定性盤查'!X28,""),"")</f>
        <v>0</v>
      </c>
      <c r="K27" s="15">
        <f>'3.1-排放係數'!D27</f>
        <v>0</v>
      </c>
      <c r="L27" s="11">
        <f>'3.1-排放係數'!E27</f>
        <v>0</v>
      </c>
      <c r="M27" s="16">
        <f>IF(J27="","",H27*K27)</f>
        <v>0</v>
      </c>
      <c r="N27" s="11">
        <f>附表二、含氟氣體之GWP值!G3</f>
        <v>0</v>
      </c>
      <c r="O27" s="16">
        <f>IF(M27="","",M27*N27)</f>
        <v>0</v>
      </c>
      <c r="P27" s="8">
        <f>IF('2-定性盤查'!Y28&lt;&gt;"",IF('2-定性盤查'!Y28&lt;&gt;0,'2-定性盤查'!Y28,""),"")</f>
        <v>0</v>
      </c>
      <c r="Q27" s="15">
        <f>IF('3.1-排放係數'!H27="", "", '3.1-排放係數'!H27)</f>
        <v>0</v>
      </c>
      <c r="R27" s="11">
        <f>IF(Q27="","",'3.1-排放係數'!I27)</f>
        <v>0</v>
      </c>
      <c r="S27" s="16">
        <f>IF(P27="","",H27*Q27)</f>
        <v>0</v>
      </c>
      <c r="T27" s="11">
        <f>IF(S27="", "", 附表二、含氟氣體之GWP值!G4)</f>
        <v>0</v>
      </c>
      <c r="U27" s="16">
        <f>IF(S27="","",S27*T27)</f>
        <v>0</v>
      </c>
      <c r="V27" s="8">
        <f>IF('2-定性盤查'!Z28&lt;&gt;"",IF('2-定性盤查'!Z28&lt;&gt;0,'2-定性盤查'!Z28,""),"")</f>
        <v>0</v>
      </c>
      <c r="W27" s="15">
        <f>IF('3.1-排放係數'!L27 ="", "", '3.1-排放係數'!L27)</f>
        <v>0</v>
      </c>
      <c r="X27" s="11">
        <f>IF(W27="","",'3.1-排放係數'!M27)</f>
        <v>0</v>
      </c>
      <c r="Y27" s="16">
        <f>IF(V27="","",H27*W27)</f>
        <v>0</v>
      </c>
      <c r="Z27" s="11">
        <f>IF(Y27="", "", 附表二、含氟氣體之GWP值!G5)</f>
        <v>0</v>
      </c>
      <c r="AA27" s="16">
        <f>IF(Y27="","",Y27*Z27)</f>
        <v>0</v>
      </c>
      <c r="AB27" s="16">
        <f>IF('2-定性盤查'!E28="是",IF(J27="CO2",SUM(U27,AA27),SUM(O27,U27,AA27)),IF(SUM(O27,U27,AA27)&lt;&gt;0,SUM(O27,U27,AA27),0))</f>
        <v>0</v>
      </c>
      <c r="AC27" s="16">
        <f>IF('2-定性盤查'!E28="是",IF(J27="CO2",O27,""),"")</f>
        <v>0</v>
      </c>
      <c r="AD27" s="17">
        <f>IF(AB27&lt;&gt;"",AB27/'6-彙總表'!$J$5,"")</f>
        <v>0</v>
      </c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 ht="30" customHeight="1">
      <c r="A28" s="8">
        <f>IF('2-定性盤查'!A29&lt;&gt;"",'2-定性盤查'!A29,"")</f>
        <v>0</v>
      </c>
      <c r="B28" s="8">
        <f>IF('2-定性盤查'!B29&lt;&gt;"",'2-定性盤查'!B29,"")</f>
        <v>0</v>
      </c>
      <c r="C28" s="8">
        <f>IF('2-定性盤查'!C29&lt;&gt;"",'2-定性盤查'!C29,"")</f>
        <v>0</v>
      </c>
      <c r="D28" s="8">
        <f>IF('2-定性盤查'!D29&lt;&gt;"",'2-定性盤查'!D29,"")</f>
        <v>0</v>
      </c>
      <c r="E28" s="8">
        <f>IF('2-定性盤查'!E29&lt;&gt;"",'2-定性盤查'!E29,"")</f>
        <v>0</v>
      </c>
      <c r="F28" s="8">
        <f>IF('2-定性盤查'!F29&lt;&gt;"",'2-定性盤查'!F29,"")</f>
        <v>0</v>
      </c>
      <c r="G28" s="8">
        <f>IF('2-定性盤查'!G29&lt;&gt;"",'2-定性盤查'!G29,"")</f>
        <v>0</v>
      </c>
      <c r="H28" s="11" t="s">
        <v>309</v>
      </c>
      <c r="I28" s="11" t="s">
        <v>312</v>
      </c>
      <c r="J28" s="8">
        <f>IF('2-定性盤查'!X29&lt;&gt;"",IF('2-定性盤查'!X29&lt;&gt;0,'2-定性盤查'!X29,""),"")</f>
        <v>0</v>
      </c>
      <c r="K28" s="15">
        <f>'3.1-排放係數'!D28</f>
        <v>0</v>
      </c>
      <c r="L28" s="11">
        <f>'3.1-排放係數'!E28</f>
        <v>0</v>
      </c>
      <c r="M28" s="16">
        <f>IF(J28="","",H28*K28)</f>
        <v>0</v>
      </c>
      <c r="N28" s="11">
        <f>附表二、含氟氣體之GWP值!G3</f>
        <v>0</v>
      </c>
      <c r="O28" s="16">
        <f>IF(M28="","",M28*N28)</f>
        <v>0</v>
      </c>
      <c r="P28" s="8">
        <f>IF('2-定性盤查'!Y29&lt;&gt;"",IF('2-定性盤查'!Y29&lt;&gt;0,'2-定性盤查'!Y29,""),"")</f>
        <v>0</v>
      </c>
      <c r="Q28" s="15">
        <f>IF('3.1-排放係數'!H28="", "", '3.1-排放係數'!H28)</f>
        <v>0</v>
      </c>
      <c r="R28" s="11">
        <f>IF(Q28="","",'3.1-排放係數'!I28)</f>
        <v>0</v>
      </c>
      <c r="S28" s="16">
        <f>IF(P28="","",H28*Q28)</f>
        <v>0</v>
      </c>
      <c r="T28" s="11">
        <f>IF(S28="", "", 附表二、含氟氣體之GWP值!G4)</f>
        <v>0</v>
      </c>
      <c r="U28" s="16">
        <f>IF(S28="","",S28*T28)</f>
        <v>0</v>
      </c>
      <c r="V28" s="8">
        <f>IF('2-定性盤查'!Z29&lt;&gt;"",IF('2-定性盤查'!Z29&lt;&gt;0,'2-定性盤查'!Z29,""),"")</f>
        <v>0</v>
      </c>
      <c r="W28" s="15">
        <f>IF('3.1-排放係數'!L28 ="", "", '3.1-排放係數'!L28)</f>
        <v>0</v>
      </c>
      <c r="X28" s="11">
        <f>IF(W28="","",'3.1-排放係數'!M28)</f>
        <v>0</v>
      </c>
      <c r="Y28" s="16">
        <f>IF(V28="","",H28*W28)</f>
        <v>0</v>
      </c>
      <c r="Z28" s="11">
        <f>IF(Y28="", "", 附表二、含氟氣體之GWP值!G5)</f>
        <v>0</v>
      </c>
      <c r="AA28" s="16">
        <f>IF(Y28="","",Y28*Z28)</f>
        <v>0</v>
      </c>
      <c r="AB28" s="16">
        <f>IF('2-定性盤查'!E29="是",IF(J28="CO2",SUM(U28,AA28),SUM(O28,U28,AA28)),IF(SUM(O28,U28,AA28)&lt;&gt;0,SUM(O28,U28,AA28),0))</f>
        <v>0</v>
      </c>
      <c r="AC28" s="16">
        <f>IF('2-定性盤查'!E29="是",IF(J28="CO2",O28,""),"")</f>
        <v>0</v>
      </c>
      <c r="AD28" s="17">
        <f>IF(AB28&lt;&gt;"",AB28/'6-彙總表'!$J$5,"")</f>
        <v>0</v>
      </c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 ht="30" customHeight="1">
      <c r="A29" s="8">
        <f>IF('2-定性盤查'!A30&lt;&gt;"",'2-定性盤查'!A30,"")</f>
        <v>0</v>
      </c>
      <c r="B29" s="8">
        <f>IF('2-定性盤查'!B30&lt;&gt;"",'2-定性盤查'!B30,"")</f>
        <v>0</v>
      </c>
      <c r="C29" s="8">
        <f>IF('2-定性盤查'!C30&lt;&gt;"",'2-定性盤查'!C30,"")</f>
        <v>0</v>
      </c>
      <c r="D29" s="8">
        <f>IF('2-定性盤查'!D30&lt;&gt;"",'2-定性盤查'!D30,"")</f>
        <v>0</v>
      </c>
      <c r="E29" s="8">
        <f>IF('2-定性盤查'!E30&lt;&gt;"",'2-定性盤查'!E30,"")</f>
        <v>0</v>
      </c>
      <c r="F29" s="8">
        <f>IF('2-定性盤查'!F30&lt;&gt;"",'2-定性盤查'!F30,"")</f>
        <v>0</v>
      </c>
      <c r="G29" s="8">
        <f>IF('2-定性盤查'!G30&lt;&gt;"",'2-定性盤查'!G30,"")</f>
        <v>0</v>
      </c>
      <c r="H29" s="11" t="s">
        <v>309</v>
      </c>
      <c r="I29" s="11" t="s">
        <v>311</v>
      </c>
      <c r="J29" s="8">
        <f>IF('2-定性盤查'!X30&lt;&gt;"",IF('2-定性盤查'!X30&lt;&gt;0,'2-定性盤查'!X30,""),"")</f>
        <v>0</v>
      </c>
      <c r="K29" s="15">
        <f>'3.1-排放係數'!D29</f>
        <v>0</v>
      </c>
      <c r="L29" s="11">
        <f>'3.1-排放係數'!E29</f>
        <v>0</v>
      </c>
      <c r="M29" s="16">
        <f>IF(J29="","",H29*K29)</f>
        <v>0</v>
      </c>
      <c r="N29" s="11">
        <f>附表二、含氟氣體之GWP值!G3</f>
        <v>0</v>
      </c>
      <c r="O29" s="16">
        <f>IF(M29="","",M29*N29)</f>
        <v>0</v>
      </c>
      <c r="P29" s="8">
        <f>IF('2-定性盤查'!Y30&lt;&gt;"",IF('2-定性盤查'!Y30&lt;&gt;0,'2-定性盤查'!Y30,""),"")</f>
        <v>0</v>
      </c>
      <c r="Q29" s="15">
        <f>IF('3.1-排放係數'!H29="", "", '3.1-排放係數'!H29)</f>
        <v>0</v>
      </c>
      <c r="R29" s="11">
        <f>IF(Q29="","",'3.1-排放係數'!I29)</f>
        <v>0</v>
      </c>
      <c r="S29" s="16">
        <f>IF(P29="","",H29*Q29)</f>
        <v>0</v>
      </c>
      <c r="T29" s="11">
        <f>IF(S29="", "", 附表二、含氟氣體之GWP值!G4)</f>
        <v>0</v>
      </c>
      <c r="U29" s="16">
        <f>IF(S29="","",S29*T29)</f>
        <v>0</v>
      </c>
      <c r="V29" s="8">
        <f>IF('2-定性盤查'!Z30&lt;&gt;"",IF('2-定性盤查'!Z30&lt;&gt;0,'2-定性盤查'!Z30,""),"")</f>
        <v>0</v>
      </c>
      <c r="W29" s="15">
        <f>IF('3.1-排放係數'!L29 ="", "", '3.1-排放係數'!L29)</f>
        <v>0</v>
      </c>
      <c r="X29" s="11">
        <f>IF(W29="","",'3.1-排放係數'!M29)</f>
        <v>0</v>
      </c>
      <c r="Y29" s="16">
        <f>IF(V29="","",H29*W29)</f>
        <v>0</v>
      </c>
      <c r="Z29" s="11">
        <f>IF(Y29="", "", 附表二、含氟氣體之GWP值!G5)</f>
        <v>0</v>
      </c>
      <c r="AA29" s="16">
        <f>IF(Y29="","",Y29*Z29)</f>
        <v>0</v>
      </c>
      <c r="AB29" s="16">
        <f>IF('2-定性盤查'!E30="是",IF(J29="CO2",SUM(U29,AA29),SUM(O29,U29,AA29)),IF(SUM(O29,U29,AA29)&lt;&gt;0,SUM(O29,U29,AA29),0))</f>
        <v>0</v>
      </c>
      <c r="AC29" s="16">
        <f>IF('2-定性盤查'!E30="是",IF(J29="CO2",O29,""),"")</f>
        <v>0</v>
      </c>
      <c r="AD29" s="17">
        <f>IF(AB29&lt;&gt;"",AB29/'6-彙總表'!$J$5,"")</f>
        <v>0</v>
      </c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  <row r="30" spans="1:39" ht="30" customHeight="1">
      <c r="A30" s="8">
        <f>IF('2-定性盤查'!A31&lt;&gt;"",'2-定性盤查'!A31,"")</f>
        <v>0</v>
      </c>
      <c r="B30" s="8">
        <f>IF('2-定性盤查'!B31&lt;&gt;"",'2-定性盤查'!B31,"")</f>
        <v>0</v>
      </c>
      <c r="C30" s="8">
        <f>IF('2-定性盤查'!C31&lt;&gt;"",'2-定性盤查'!C31,"")</f>
        <v>0</v>
      </c>
      <c r="D30" s="8">
        <f>IF('2-定性盤查'!D31&lt;&gt;"",'2-定性盤查'!D31,"")</f>
        <v>0</v>
      </c>
      <c r="E30" s="8">
        <f>IF('2-定性盤查'!E31&lt;&gt;"",'2-定性盤查'!E31,"")</f>
        <v>0</v>
      </c>
      <c r="F30" s="8">
        <f>IF('2-定性盤查'!F31&lt;&gt;"",'2-定性盤查'!F31,"")</f>
        <v>0</v>
      </c>
      <c r="G30" s="8">
        <f>IF('2-定性盤查'!G31&lt;&gt;"",'2-定性盤查'!G31,"")</f>
        <v>0</v>
      </c>
      <c r="H30" s="11" t="s">
        <v>309</v>
      </c>
      <c r="I30" s="11" t="s">
        <v>310</v>
      </c>
      <c r="J30" s="8">
        <f>IF('2-定性盤查'!X31&lt;&gt;"",IF('2-定性盤查'!X31&lt;&gt;0,'2-定性盤查'!X31,""),"")</f>
        <v>0</v>
      </c>
      <c r="K30" s="15">
        <f>'3.1-排放係數'!D30</f>
        <v>0</v>
      </c>
      <c r="L30" s="11">
        <f>'3.1-排放係數'!E30</f>
        <v>0</v>
      </c>
      <c r="M30" s="16">
        <f>IF(J30="","",H30*K30)</f>
        <v>0</v>
      </c>
      <c r="N30" s="11">
        <f>附表二、含氟氣體之GWP值!G3</f>
        <v>0</v>
      </c>
      <c r="O30" s="16">
        <f>IF(M30="","",M30*N30)</f>
        <v>0</v>
      </c>
      <c r="P30" s="8">
        <f>IF('2-定性盤查'!Y31&lt;&gt;"",IF('2-定性盤查'!Y31&lt;&gt;0,'2-定性盤查'!Y31,""),"")</f>
        <v>0</v>
      </c>
      <c r="Q30" s="15">
        <f>IF('3.1-排放係數'!H30="", "", '3.1-排放係數'!H30)</f>
        <v>0</v>
      </c>
      <c r="R30" s="11">
        <f>IF(Q30="","",'3.1-排放係數'!I30)</f>
        <v>0</v>
      </c>
      <c r="S30" s="16">
        <f>IF(P30="","",H30*Q30)</f>
        <v>0</v>
      </c>
      <c r="T30" s="11">
        <f>IF(S30="", "", 附表二、含氟氣體之GWP值!G4)</f>
        <v>0</v>
      </c>
      <c r="U30" s="16">
        <f>IF(S30="","",S30*T30)</f>
        <v>0</v>
      </c>
      <c r="V30" s="8">
        <f>IF('2-定性盤查'!Z31&lt;&gt;"",IF('2-定性盤查'!Z31&lt;&gt;0,'2-定性盤查'!Z31,""),"")</f>
        <v>0</v>
      </c>
      <c r="W30" s="15">
        <f>IF('3.1-排放係數'!L30 ="", "", '3.1-排放係數'!L30)</f>
        <v>0</v>
      </c>
      <c r="X30" s="11">
        <f>IF(W30="","",'3.1-排放係數'!M30)</f>
        <v>0</v>
      </c>
      <c r="Y30" s="16">
        <f>IF(V30="","",H30*W30)</f>
        <v>0</v>
      </c>
      <c r="Z30" s="11">
        <f>IF(Y30="", "", 附表二、含氟氣體之GWP值!G5)</f>
        <v>0</v>
      </c>
      <c r="AA30" s="16">
        <f>IF(Y30="","",Y30*Z30)</f>
        <v>0</v>
      </c>
      <c r="AB30" s="16">
        <f>IF('2-定性盤查'!E31="是",IF(J30="CO2",SUM(U30,AA30),SUM(O30,U30,AA30)),IF(SUM(O30,U30,AA30)&lt;&gt;0,SUM(O30,U30,AA30),0))</f>
        <v>0</v>
      </c>
      <c r="AC30" s="16">
        <f>IF('2-定性盤查'!E31="是",IF(J30="CO2",O30,""),"")</f>
        <v>0</v>
      </c>
      <c r="AD30" s="17">
        <f>IF(AB30&lt;&gt;"",AB30/'6-彙總表'!$J$5,"")</f>
        <v>0</v>
      </c>
      <c r="AE30" s="10">
        <f>F24&amp;J24&amp;E24</f>
        <v>0</v>
      </c>
      <c r="AF30" s="10">
        <f>F24&amp;J24</f>
        <v>0</v>
      </c>
      <c r="AG30" s="10">
        <f>F24&amp;P24</f>
        <v>0</v>
      </c>
      <c r="AH30" s="10">
        <f>F24&amp;V24</f>
        <v>0</v>
      </c>
      <c r="AI30" s="10">
        <f>F24&amp;G24</f>
        <v>0</v>
      </c>
      <c r="AJ30" s="10">
        <f>F24&amp;G24</f>
        <v>0</v>
      </c>
      <c r="AK30" s="10">
        <f>F24&amp;G24</f>
        <v>0</v>
      </c>
      <c r="AL30" s="10">
        <f>F24&amp;J24&amp;G24&amp;E24</f>
        <v>0</v>
      </c>
      <c r="AM30" s="10">
        <f>IFERROR(ABS(AB24),"")</f>
        <v>0</v>
      </c>
    </row>
    <row r="31" spans="1:39" ht="30" customHeight="1">
      <c r="A31" s="8">
        <f>IF('2-定性盤查'!A32&lt;&gt;"",'2-定性盤查'!A32,"")</f>
        <v>0</v>
      </c>
      <c r="B31" s="8">
        <f>IF('2-定性盤查'!B32&lt;&gt;"",'2-定性盤查'!B32,"")</f>
        <v>0</v>
      </c>
      <c r="C31" s="8">
        <f>IF('2-定性盤查'!C32&lt;&gt;"",'2-定性盤查'!C32,"")</f>
        <v>0</v>
      </c>
      <c r="D31" s="8">
        <f>IF('2-定性盤查'!D32&lt;&gt;"",'2-定性盤查'!D32,"")</f>
        <v>0</v>
      </c>
      <c r="E31" s="8">
        <f>IF('2-定性盤查'!E32&lt;&gt;"",'2-定性盤查'!E32,"")</f>
        <v>0</v>
      </c>
      <c r="F31" s="8">
        <f>IF('2-定性盤查'!F32&lt;&gt;"",'2-定性盤查'!F32,"")</f>
        <v>0</v>
      </c>
      <c r="G31" s="8">
        <f>IF('2-定性盤查'!G32&lt;&gt;"",'2-定性盤查'!G32,"")</f>
        <v>0</v>
      </c>
      <c r="H31" s="11" t="s">
        <v>309</v>
      </c>
      <c r="I31" s="11" t="s">
        <v>312</v>
      </c>
      <c r="J31" s="8">
        <f>IF('2-定性盤查'!X32&lt;&gt;"",IF('2-定性盤查'!X32&lt;&gt;0,'2-定性盤查'!X32,""),"")</f>
        <v>0</v>
      </c>
      <c r="K31" s="15">
        <f>'3.1-排放係數'!D31</f>
        <v>0</v>
      </c>
      <c r="L31" s="11">
        <f>'3.1-排放係數'!E31</f>
        <v>0</v>
      </c>
      <c r="M31" s="16">
        <f>IF(J31="","",H31*K31)</f>
        <v>0</v>
      </c>
      <c r="N31" s="11">
        <f>附表二、含氟氣體之GWP值!G3</f>
        <v>0</v>
      </c>
      <c r="O31" s="16">
        <f>IF(M31="","",M31*N31)</f>
        <v>0</v>
      </c>
      <c r="P31" s="8">
        <f>IF('2-定性盤查'!Y32&lt;&gt;"",IF('2-定性盤查'!Y32&lt;&gt;0,'2-定性盤查'!Y32,""),"")</f>
        <v>0</v>
      </c>
      <c r="Q31" s="15">
        <f>IF('3.1-排放係數'!H31="", "", '3.1-排放係數'!H31)</f>
        <v>0</v>
      </c>
      <c r="R31" s="11">
        <f>IF(Q31="","",'3.1-排放係數'!I31)</f>
        <v>0</v>
      </c>
      <c r="S31" s="16">
        <f>IF(P31="","",H31*Q31)</f>
        <v>0</v>
      </c>
      <c r="T31" s="11">
        <f>IF(S31="", "", 附表二、含氟氣體之GWP值!G4)</f>
        <v>0</v>
      </c>
      <c r="U31" s="16">
        <f>IF(S31="","",S31*T31)</f>
        <v>0</v>
      </c>
      <c r="V31" s="8">
        <f>IF('2-定性盤查'!Z32&lt;&gt;"",IF('2-定性盤查'!Z32&lt;&gt;0,'2-定性盤查'!Z32,""),"")</f>
        <v>0</v>
      </c>
      <c r="W31" s="15">
        <f>IF('3.1-排放係數'!L31 ="", "", '3.1-排放係數'!L31)</f>
        <v>0</v>
      </c>
      <c r="X31" s="11">
        <f>IF(W31="","",'3.1-排放係數'!M31)</f>
        <v>0</v>
      </c>
      <c r="Y31" s="16">
        <f>IF(V31="","",H31*W31)</f>
        <v>0</v>
      </c>
      <c r="Z31" s="11">
        <f>IF(Y31="", "", 附表二、含氟氣體之GWP值!G5)</f>
        <v>0</v>
      </c>
      <c r="AA31" s="16">
        <f>IF(Y31="","",Y31*Z31)</f>
        <v>0</v>
      </c>
      <c r="AB31" s="16">
        <f>IF('2-定性盤查'!E32="是",IF(J31="CO2",SUM(U31,AA31),SUM(O31,U31,AA31)),IF(SUM(O31,U31,AA31)&lt;&gt;0,SUM(O31,U31,AA31),0))</f>
        <v>0</v>
      </c>
      <c r="AC31" s="16">
        <f>IF('2-定性盤查'!E32="是",IF(J31="CO2",O31,""),"")</f>
        <v>0</v>
      </c>
      <c r="AD31" s="17">
        <f>IF(AB31&lt;&gt;"",AB31/'6-彙總表'!$J$5,"")</f>
        <v>0</v>
      </c>
      <c r="AE31" s="10">
        <f>F25&amp;J25&amp;E25</f>
        <v>0</v>
      </c>
      <c r="AF31" s="10">
        <f>F25&amp;J25</f>
        <v>0</v>
      </c>
      <c r="AG31" s="10">
        <f>F25&amp;P25</f>
        <v>0</v>
      </c>
      <c r="AH31" s="10">
        <f>F25&amp;V25</f>
        <v>0</v>
      </c>
      <c r="AI31" s="10">
        <f>F25&amp;G25</f>
        <v>0</v>
      </c>
      <c r="AJ31" s="10">
        <f>F25&amp;G25</f>
        <v>0</v>
      </c>
      <c r="AK31" s="10">
        <f>F25&amp;G25</f>
        <v>0</v>
      </c>
      <c r="AL31" s="10">
        <f>F25&amp;J25&amp;G25&amp;E25</f>
        <v>0</v>
      </c>
      <c r="AM31" s="10">
        <f>IFERROR(ABS(AB25),"")</f>
        <v>0</v>
      </c>
    </row>
    <row r="32" spans="1:39" ht="30" customHeight="1">
      <c r="A32" s="8">
        <f>IF('2-定性盤查'!A33&lt;&gt;"",'2-定性盤查'!A33,"")</f>
        <v>0</v>
      </c>
      <c r="B32" s="8">
        <f>IF('2-定性盤查'!B33&lt;&gt;"",'2-定性盤查'!B33,"")</f>
        <v>0</v>
      </c>
      <c r="C32" s="8">
        <f>IF('2-定性盤查'!C33&lt;&gt;"",'2-定性盤查'!C33,"")</f>
        <v>0</v>
      </c>
      <c r="D32" s="8">
        <f>IF('2-定性盤查'!D33&lt;&gt;"",'2-定性盤查'!D33,"")</f>
        <v>0</v>
      </c>
      <c r="E32" s="8">
        <f>IF('2-定性盤查'!E33&lt;&gt;"",'2-定性盤查'!E33,"")</f>
        <v>0</v>
      </c>
      <c r="F32" s="8">
        <f>IF('2-定性盤查'!F33&lt;&gt;"",'2-定性盤查'!F33,"")</f>
        <v>0</v>
      </c>
      <c r="G32" s="8">
        <f>IF('2-定性盤查'!G33&lt;&gt;"",'2-定性盤查'!G33,"")</f>
        <v>0</v>
      </c>
      <c r="H32" s="11" t="s">
        <v>309</v>
      </c>
      <c r="I32" s="11" t="s">
        <v>312</v>
      </c>
      <c r="J32" s="8">
        <f>IF('2-定性盤查'!X33&lt;&gt;"",IF('2-定性盤查'!X33&lt;&gt;0,'2-定性盤查'!X33,""),"")</f>
        <v>0</v>
      </c>
      <c r="K32" s="15">
        <f>'3.1-排放係數'!D32</f>
        <v>0</v>
      </c>
      <c r="L32" s="11">
        <f>'3.1-排放係數'!E32</f>
        <v>0</v>
      </c>
      <c r="M32" s="16">
        <f>IF(J32="","",H32*K32)</f>
        <v>0</v>
      </c>
      <c r="N32" s="11">
        <f>附表二、含氟氣體之GWP值!G3</f>
        <v>0</v>
      </c>
      <c r="O32" s="16">
        <f>IF(M32="","",M32*N32)</f>
        <v>0</v>
      </c>
      <c r="P32" s="8">
        <f>IF('2-定性盤查'!Y33&lt;&gt;"",IF('2-定性盤查'!Y33&lt;&gt;0,'2-定性盤查'!Y33,""),"")</f>
        <v>0</v>
      </c>
      <c r="Q32" s="15">
        <f>IF('3.1-排放係數'!H32="", "", '3.1-排放係數'!H32)</f>
        <v>0</v>
      </c>
      <c r="R32" s="11">
        <f>IF(Q32="","",'3.1-排放係數'!I32)</f>
        <v>0</v>
      </c>
      <c r="S32" s="16">
        <f>IF(P32="","",H32*Q32)</f>
        <v>0</v>
      </c>
      <c r="T32" s="11">
        <f>IF(S32="", "", 附表二、含氟氣體之GWP值!G4)</f>
        <v>0</v>
      </c>
      <c r="U32" s="16">
        <f>IF(S32="","",S32*T32)</f>
        <v>0</v>
      </c>
      <c r="V32" s="8">
        <f>IF('2-定性盤查'!Z33&lt;&gt;"",IF('2-定性盤查'!Z33&lt;&gt;0,'2-定性盤查'!Z33,""),"")</f>
        <v>0</v>
      </c>
      <c r="W32" s="15">
        <f>IF('3.1-排放係數'!L32 ="", "", '3.1-排放係數'!L32)</f>
        <v>0</v>
      </c>
      <c r="X32" s="11">
        <f>IF(W32="","",'3.1-排放係數'!M32)</f>
        <v>0</v>
      </c>
      <c r="Y32" s="16">
        <f>IF(V32="","",H32*W32)</f>
        <v>0</v>
      </c>
      <c r="Z32" s="11">
        <f>IF(Y32="", "", 附表二、含氟氣體之GWP值!G5)</f>
        <v>0</v>
      </c>
      <c r="AA32" s="16">
        <f>IF(Y32="","",Y32*Z32)</f>
        <v>0</v>
      </c>
      <c r="AB32" s="16">
        <f>IF('2-定性盤查'!E33="是",IF(J32="CO2",SUM(U32,AA32),SUM(O32,U32,AA32)),IF(SUM(O32,U32,AA32)&lt;&gt;0,SUM(O32,U32,AA32),0))</f>
        <v>0</v>
      </c>
      <c r="AC32" s="16">
        <f>IF('2-定性盤查'!E33="是",IF(J32="CO2",O32,""),"")</f>
        <v>0</v>
      </c>
      <c r="AD32" s="17">
        <f>IF(AB32&lt;&gt;"",AB32/'6-彙總表'!$J$5,"")</f>
        <v>0</v>
      </c>
      <c r="AE32" s="10">
        <f>F26&amp;J26&amp;E26</f>
        <v>0</v>
      </c>
      <c r="AF32" s="10">
        <f>F26&amp;J26</f>
        <v>0</v>
      </c>
      <c r="AG32" s="10">
        <f>F26&amp;P26</f>
        <v>0</v>
      </c>
      <c r="AH32" s="10">
        <f>F26&amp;V26</f>
        <v>0</v>
      </c>
      <c r="AI32" s="10">
        <f>F26&amp;G26</f>
        <v>0</v>
      </c>
      <c r="AJ32" s="10">
        <f>F26&amp;G26</f>
        <v>0</v>
      </c>
      <c r="AK32" s="10">
        <f>F26&amp;G26</f>
        <v>0</v>
      </c>
      <c r="AL32" s="10">
        <f>F26&amp;J26&amp;G26&amp;E26</f>
        <v>0</v>
      </c>
      <c r="AM32" s="10">
        <f>IFERROR(ABS(AB26),"")</f>
        <v>0</v>
      </c>
    </row>
    <row r="33" spans="1:39" ht="30" customHeight="1">
      <c r="A33" s="8">
        <f>IF('2-定性盤查'!A34&lt;&gt;"",'2-定性盤查'!A34,"")</f>
        <v>0</v>
      </c>
      <c r="B33" s="8">
        <f>IF('2-定性盤查'!B34&lt;&gt;"",'2-定性盤查'!B34,"")</f>
        <v>0</v>
      </c>
      <c r="C33" s="8">
        <f>IF('2-定性盤查'!C34&lt;&gt;"",'2-定性盤查'!C34,"")</f>
        <v>0</v>
      </c>
      <c r="D33" s="8">
        <f>IF('2-定性盤查'!D34&lt;&gt;"",'2-定性盤查'!D34,"")</f>
        <v>0</v>
      </c>
      <c r="E33" s="8">
        <f>IF('2-定性盤查'!E34&lt;&gt;"",'2-定性盤查'!E34,"")</f>
        <v>0</v>
      </c>
      <c r="F33" s="8">
        <f>IF('2-定性盤查'!F34&lt;&gt;"",'2-定性盤查'!F34,"")</f>
        <v>0</v>
      </c>
      <c r="G33" s="8">
        <f>IF('2-定性盤查'!G34&lt;&gt;"",'2-定性盤查'!G34,"")</f>
        <v>0</v>
      </c>
      <c r="H33" s="11" t="s">
        <v>309</v>
      </c>
      <c r="I33" s="11" t="s">
        <v>310</v>
      </c>
      <c r="J33" s="8">
        <f>IF('2-定性盤查'!X34&lt;&gt;"",IF('2-定性盤查'!X34&lt;&gt;0,'2-定性盤查'!X34,""),"")</f>
        <v>0</v>
      </c>
      <c r="K33" s="15">
        <f>'3.1-排放係數'!D33</f>
        <v>0</v>
      </c>
      <c r="L33" s="11">
        <f>'3.1-排放係數'!E33</f>
        <v>0</v>
      </c>
      <c r="M33" s="16">
        <f>IF(J33="","",H33*K33)</f>
        <v>0</v>
      </c>
      <c r="N33" s="11">
        <f>附表二、含氟氣體之GWP值!G3</f>
        <v>0</v>
      </c>
      <c r="O33" s="16">
        <f>IF(M33="","",M33*N33)</f>
        <v>0</v>
      </c>
      <c r="P33" s="8">
        <f>IF('2-定性盤查'!Y34&lt;&gt;"",IF('2-定性盤查'!Y34&lt;&gt;0,'2-定性盤查'!Y34,""),"")</f>
        <v>0</v>
      </c>
      <c r="Q33" s="15">
        <f>IF('3.1-排放係數'!H33="", "", '3.1-排放係數'!H33)</f>
        <v>0</v>
      </c>
      <c r="R33" s="11">
        <f>IF(Q33="","",'3.1-排放係數'!I33)</f>
        <v>0</v>
      </c>
      <c r="S33" s="16">
        <f>IF(P33="","",H33*Q33)</f>
        <v>0</v>
      </c>
      <c r="T33" s="11">
        <f>IF(S33="", "", 附表二、含氟氣體之GWP值!G4)</f>
        <v>0</v>
      </c>
      <c r="U33" s="16">
        <f>IF(S33="","",S33*T33)</f>
        <v>0</v>
      </c>
      <c r="V33" s="8">
        <f>IF('2-定性盤查'!Z34&lt;&gt;"",IF('2-定性盤查'!Z34&lt;&gt;0,'2-定性盤查'!Z34,""),"")</f>
        <v>0</v>
      </c>
      <c r="W33" s="15">
        <f>IF('3.1-排放係數'!L33 ="", "", '3.1-排放係數'!L33)</f>
        <v>0</v>
      </c>
      <c r="X33" s="11">
        <f>IF(W33="","",'3.1-排放係數'!M33)</f>
        <v>0</v>
      </c>
      <c r="Y33" s="16">
        <f>IF(V33="","",H33*W33)</f>
        <v>0</v>
      </c>
      <c r="Z33" s="11">
        <f>IF(Y33="", "", 附表二、含氟氣體之GWP值!G5)</f>
        <v>0</v>
      </c>
      <c r="AA33" s="16">
        <f>IF(Y33="","",Y33*Z33)</f>
        <v>0</v>
      </c>
      <c r="AB33" s="16">
        <f>IF('2-定性盤查'!E34="是",IF(J33="CO2",SUM(U33,AA33),SUM(O33,U33,AA33)),IF(SUM(O33,U33,AA33)&lt;&gt;0,SUM(O33,U33,AA33),0))</f>
        <v>0</v>
      </c>
      <c r="AC33" s="16">
        <f>IF('2-定性盤查'!E34="是",IF(J33="CO2",O33,""),"")</f>
        <v>0</v>
      </c>
      <c r="AD33" s="17">
        <f>IF(AB33&lt;&gt;"",AB33/'6-彙總表'!$J$5,"")</f>
        <v>0</v>
      </c>
      <c r="AE33" s="10">
        <f>F27&amp;J27&amp;E27</f>
        <v>0</v>
      </c>
      <c r="AF33" s="10">
        <f>F27&amp;J27</f>
        <v>0</v>
      </c>
      <c r="AG33" s="10">
        <f>F27&amp;P27</f>
        <v>0</v>
      </c>
      <c r="AH33" s="10">
        <f>F27&amp;V27</f>
        <v>0</v>
      </c>
      <c r="AI33" s="10">
        <f>F27&amp;G27</f>
        <v>0</v>
      </c>
      <c r="AJ33" s="10">
        <f>F27&amp;G27</f>
        <v>0</v>
      </c>
      <c r="AK33" s="10">
        <f>F27&amp;G27</f>
        <v>0</v>
      </c>
      <c r="AL33" s="10">
        <f>F27&amp;J27&amp;G27&amp;E27</f>
        <v>0</v>
      </c>
      <c r="AM33" s="10">
        <f>IFERROR(ABS(AB27),"")</f>
        <v>0</v>
      </c>
    </row>
    <row r="34" spans="1:39" ht="30" customHeight="1">
      <c r="A34" s="8">
        <f>IF('2-定性盤查'!A35&lt;&gt;"",'2-定性盤查'!A35,"")</f>
        <v>0</v>
      </c>
      <c r="B34" s="8">
        <f>IF('2-定性盤查'!B35&lt;&gt;"",'2-定性盤查'!B35,"")</f>
        <v>0</v>
      </c>
      <c r="C34" s="8">
        <f>IF('2-定性盤查'!C35&lt;&gt;"",'2-定性盤查'!C35,"")</f>
        <v>0</v>
      </c>
      <c r="D34" s="8">
        <f>IF('2-定性盤查'!D35&lt;&gt;"",'2-定性盤查'!D35,"")</f>
        <v>0</v>
      </c>
      <c r="E34" s="8">
        <f>IF('2-定性盤查'!E35&lt;&gt;"",'2-定性盤查'!E35,"")</f>
        <v>0</v>
      </c>
      <c r="F34" s="8">
        <f>IF('2-定性盤查'!F35&lt;&gt;"",'2-定性盤查'!F35,"")</f>
        <v>0</v>
      </c>
      <c r="G34" s="8">
        <f>IF('2-定性盤查'!G35&lt;&gt;"",'2-定性盤查'!G35,"")</f>
        <v>0</v>
      </c>
      <c r="H34" s="11" t="s">
        <v>309</v>
      </c>
      <c r="I34" s="11" t="s">
        <v>312</v>
      </c>
      <c r="J34" s="8">
        <f>IF('2-定性盤查'!X35&lt;&gt;"",IF('2-定性盤查'!X35&lt;&gt;0,'2-定性盤查'!X35,""),"")</f>
        <v>0</v>
      </c>
      <c r="K34" s="15">
        <f>'3.1-排放係數'!D34</f>
        <v>0</v>
      </c>
      <c r="L34" s="11">
        <f>'3.1-排放係數'!E34</f>
        <v>0</v>
      </c>
      <c r="M34" s="16">
        <f>IF(J34="","",H34*K34)</f>
        <v>0</v>
      </c>
      <c r="N34" s="11">
        <f>附表二、含氟氣體之GWP值!G3</f>
        <v>0</v>
      </c>
      <c r="O34" s="16">
        <f>IF(M34="","",M34*N34)</f>
        <v>0</v>
      </c>
      <c r="P34" s="8">
        <f>IF('2-定性盤查'!Y35&lt;&gt;"",IF('2-定性盤查'!Y35&lt;&gt;0,'2-定性盤查'!Y35,""),"")</f>
        <v>0</v>
      </c>
      <c r="Q34" s="15">
        <f>IF('3.1-排放係數'!H34="", "", '3.1-排放係數'!H34)</f>
        <v>0</v>
      </c>
      <c r="R34" s="11">
        <f>IF(Q34="","",'3.1-排放係數'!I34)</f>
        <v>0</v>
      </c>
      <c r="S34" s="16">
        <f>IF(P34="","",H34*Q34)</f>
        <v>0</v>
      </c>
      <c r="T34" s="11">
        <f>IF(S34="", "", 附表二、含氟氣體之GWP值!G4)</f>
        <v>0</v>
      </c>
      <c r="U34" s="16">
        <f>IF(S34="","",S34*T34)</f>
        <v>0</v>
      </c>
      <c r="V34" s="8">
        <f>IF('2-定性盤查'!Z35&lt;&gt;"",IF('2-定性盤查'!Z35&lt;&gt;0,'2-定性盤查'!Z35,""),"")</f>
        <v>0</v>
      </c>
      <c r="W34" s="15">
        <f>IF('3.1-排放係數'!L34 ="", "", '3.1-排放係數'!L34)</f>
        <v>0</v>
      </c>
      <c r="X34" s="11">
        <f>IF(W34="","",'3.1-排放係數'!M34)</f>
        <v>0</v>
      </c>
      <c r="Y34" s="16">
        <f>IF(V34="","",H34*W34)</f>
        <v>0</v>
      </c>
      <c r="Z34" s="11">
        <f>IF(Y34="", "", 附表二、含氟氣體之GWP值!G5)</f>
        <v>0</v>
      </c>
      <c r="AA34" s="16">
        <f>IF(Y34="","",Y34*Z34)</f>
        <v>0</v>
      </c>
      <c r="AB34" s="16">
        <f>IF('2-定性盤查'!E35="是",IF(J34="CO2",SUM(U34,AA34),SUM(O34,U34,AA34)),IF(SUM(O34,U34,AA34)&lt;&gt;0,SUM(O34,U34,AA34),0))</f>
        <v>0</v>
      </c>
      <c r="AC34" s="16">
        <f>IF('2-定性盤查'!E35="是",IF(J34="CO2",O34,""),"")</f>
        <v>0</v>
      </c>
      <c r="AD34" s="17">
        <f>IF(AB34&lt;&gt;"",AB34/'6-彙總表'!$J$5,"")</f>
        <v>0</v>
      </c>
      <c r="AE34" s="10">
        <f>F28&amp;J28&amp;E28</f>
        <v>0</v>
      </c>
      <c r="AF34" s="10">
        <f>F28&amp;J28</f>
        <v>0</v>
      </c>
      <c r="AG34" s="10">
        <f>F28&amp;P28</f>
        <v>0</v>
      </c>
      <c r="AH34" s="10">
        <f>F28&amp;V28</f>
        <v>0</v>
      </c>
      <c r="AI34" s="10">
        <f>F28&amp;G28</f>
        <v>0</v>
      </c>
      <c r="AJ34" s="10">
        <f>F28&amp;G28</f>
        <v>0</v>
      </c>
      <c r="AK34" s="10">
        <f>F28&amp;G28</f>
        <v>0</v>
      </c>
      <c r="AL34" s="10">
        <f>F28&amp;J28&amp;G28&amp;E28</f>
        <v>0</v>
      </c>
      <c r="AM34" s="10">
        <f>IFERROR(ABS(AB28),"")</f>
        <v>0</v>
      </c>
    </row>
    <row r="35" spans="1:39" ht="30" customHeight="1">
      <c r="A35" s="8">
        <f>IF('2-定性盤查'!A36&lt;&gt;"",'2-定性盤查'!A36,"")</f>
        <v>0</v>
      </c>
      <c r="B35" s="8">
        <f>IF('2-定性盤查'!B36&lt;&gt;"",'2-定性盤查'!B36,"")</f>
        <v>0</v>
      </c>
      <c r="C35" s="8">
        <f>IF('2-定性盤查'!C36&lt;&gt;"",'2-定性盤查'!C36,"")</f>
        <v>0</v>
      </c>
      <c r="D35" s="8">
        <f>IF('2-定性盤查'!D36&lt;&gt;"",'2-定性盤查'!D36,"")</f>
        <v>0</v>
      </c>
      <c r="E35" s="8">
        <f>IF('2-定性盤查'!E36&lt;&gt;"",'2-定性盤查'!E36,"")</f>
        <v>0</v>
      </c>
      <c r="F35" s="8">
        <f>IF('2-定性盤查'!F36&lt;&gt;"",'2-定性盤查'!F36,"")</f>
        <v>0</v>
      </c>
      <c r="G35" s="8">
        <f>IF('2-定性盤查'!G36&lt;&gt;"",'2-定性盤查'!G36,"")</f>
        <v>0</v>
      </c>
      <c r="H35" s="11" t="s">
        <v>309</v>
      </c>
      <c r="I35" s="11" t="s">
        <v>310</v>
      </c>
      <c r="J35" s="8">
        <f>IF('2-定性盤查'!X36&lt;&gt;"",IF('2-定性盤查'!X36&lt;&gt;0,'2-定性盤查'!X36,""),"")</f>
        <v>0</v>
      </c>
      <c r="K35" s="15">
        <f>'3.1-排放係數'!D35</f>
        <v>0</v>
      </c>
      <c r="L35" s="11">
        <f>'3.1-排放係數'!E35</f>
        <v>0</v>
      </c>
      <c r="M35" s="16">
        <f>IF(J35="","",H35*K35)</f>
        <v>0</v>
      </c>
      <c r="N35" s="11">
        <f>附表二、含氟氣體之GWP值!G3</f>
        <v>0</v>
      </c>
      <c r="O35" s="16">
        <f>IF(M35="","",M35*N35)</f>
        <v>0</v>
      </c>
      <c r="P35" s="8">
        <f>IF('2-定性盤查'!Y36&lt;&gt;"",IF('2-定性盤查'!Y36&lt;&gt;0,'2-定性盤查'!Y36,""),"")</f>
        <v>0</v>
      </c>
      <c r="Q35" s="15">
        <f>IF('3.1-排放係數'!H35="", "", '3.1-排放係數'!H35)</f>
        <v>0</v>
      </c>
      <c r="R35" s="11">
        <f>IF(Q35="","",'3.1-排放係數'!I35)</f>
        <v>0</v>
      </c>
      <c r="S35" s="16">
        <f>IF(P35="","",H35*Q35)</f>
        <v>0</v>
      </c>
      <c r="T35" s="11">
        <f>IF(S35="", "", 附表二、含氟氣體之GWP值!G4)</f>
        <v>0</v>
      </c>
      <c r="U35" s="16">
        <f>IF(S35="","",S35*T35)</f>
        <v>0</v>
      </c>
      <c r="V35" s="8">
        <f>IF('2-定性盤查'!Z36&lt;&gt;"",IF('2-定性盤查'!Z36&lt;&gt;0,'2-定性盤查'!Z36,""),"")</f>
        <v>0</v>
      </c>
      <c r="W35" s="15">
        <f>IF('3.1-排放係數'!L35 ="", "", '3.1-排放係數'!L35)</f>
        <v>0</v>
      </c>
      <c r="X35" s="11">
        <f>IF(W35="","",'3.1-排放係數'!M35)</f>
        <v>0</v>
      </c>
      <c r="Y35" s="16">
        <f>IF(V35="","",H35*W35)</f>
        <v>0</v>
      </c>
      <c r="Z35" s="11">
        <f>IF(Y35="", "", 附表二、含氟氣體之GWP值!G5)</f>
        <v>0</v>
      </c>
      <c r="AA35" s="16">
        <f>IF(Y35="","",Y35*Z35)</f>
        <v>0</v>
      </c>
      <c r="AB35" s="16">
        <f>IF('2-定性盤查'!E36="是",IF(J35="CO2",SUM(U35,AA35),SUM(O35,U35,AA35)),IF(SUM(O35,U35,AA35)&lt;&gt;0,SUM(O35,U35,AA35),0))</f>
        <v>0</v>
      </c>
      <c r="AC35" s="16">
        <f>IF('2-定性盤查'!E36="是",IF(J35="CO2",O35,""),"")</f>
        <v>0</v>
      </c>
      <c r="AD35" s="17">
        <f>IF(AB35&lt;&gt;"",AB35/'6-彙總表'!$J$5,"")</f>
        <v>0</v>
      </c>
      <c r="AE35" s="10">
        <f>F29&amp;J29&amp;E29</f>
        <v>0</v>
      </c>
      <c r="AF35" s="10">
        <f>F29&amp;J29</f>
        <v>0</v>
      </c>
      <c r="AG35" s="10">
        <f>F29&amp;P29</f>
        <v>0</v>
      </c>
      <c r="AH35" s="10">
        <f>F29&amp;V29</f>
        <v>0</v>
      </c>
      <c r="AI35" s="10">
        <f>F29&amp;G29</f>
        <v>0</v>
      </c>
      <c r="AJ35" s="10">
        <f>F29&amp;G29</f>
        <v>0</v>
      </c>
      <c r="AK35" s="10">
        <f>F29&amp;G29</f>
        <v>0</v>
      </c>
      <c r="AL35" s="10">
        <f>F29&amp;J29&amp;G29&amp;E29</f>
        <v>0</v>
      </c>
      <c r="AM35" s="10">
        <f>IFERROR(ABS(AB29),"")</f>
        <v>0</v>
      </c>
    </row>
    <row r="36" spans="1:39" ht="30" customHeight="1">
      <c r="A36" s="8">
        <f>IF('2-定性盤查'!A37&lt;&gt;"",'2-定性盤查'!A37,"")</f>
        <v>0</v>
      </c>
      <c r="B36" s="8">
        <f>IF('2-定性盤查'!B37&lt;&gt;"",'2-定性盤查'!B37,"")</f>
        <v>0</v>
      </c>
      <c r="C36" s="8">
        <f>IF('2-定性盤查'!C37&lt;&gt;"",'2-定性盤查'!C37,"")</f>
        <v>0</v>
      </c>
      <c r="D36" s="8">
        <f>IF('2-定性盤查'!D37&lt;&gt;"",'2-定性盤查'!D37,"")</f>
        <v>0</v>
      </c>
      <c r="E36" s="8">
        <f>IF('2-定性盤查'!E37&lt;&gt;"",'2-定性盤查'!E37,"")</f>
        <v>0</v>
      </c>
      <c r="F36" s="8">
        <f>IF('2-定性盤查'!F37&lt;&gt;"",'2-定性盤查'!F37,"")</f>
        <v>0</v>
      </c>
      <c r="G36" s="8">
        <f>IF('2-定性盤查'!G37&lt;&gt;"",'2-定性盤查'!G37,"")</f>
        <v>0</v>
      </c>
      <c r="H36" s="11" t="s">
        <v>313</v>
      </c>
      <c r="I36" s="11" t="s">
        <v>310</v>
      </c>
      <c r="J36" s="8">
        <f>IF('2-定性盤查'!X37&lt;&gt;"",IF('2-定性盤查'!X37&lt;&gt;0,'2-定性盤查'!X37,""),"")</f>
        <v>0</v>
      </c>
      <c r="K36" s="15">
        <f>'3.1-排放係數'!D36</f>
        <v>0</v>
      </c>
      <c r="L36" s="11">
        <f>'3.1-排放係數'!E36</f>
        <v>0</v>
      </c>
      <c r="M36" s="16">
        <f>IF(J36="","",H36*K36)</f>
        <v>0</v>
      </c>
      <c r="N36" s="11">
        <f>附表二、含氟氣體之GWP值!G3</f>
        <v>0</v>
      </c>
      <c r="O36" s="16">
        <f>IF(M36="","",M36*N36)</f>
        <v>0</v>
      </c>
      <c r="P36" s="8">
        <f>IF('2-定性盤查'!Y37&lt;&gt;"",IF('2-定性盤查'!Y37&lt;&gt;0,'2-定性盤查'!Y37,""),"")</f>
        <v>0</v>
      </c>
      <c r="Q36" s="15">
        <f>IF('3.1-排放係數'!H36="", "", '3.1-排放係數'!H36)</f>
        <v>0</v>
      </c>
      <c r="R36" s="11">
        <f>IF(Q36="","",'3.1-排放係數'!I36)</f>
        <v>0</v>
      </c>
      <c r="S36" s="16">
        <f>IF(P36="","",H36*Q36)</f>
        <v>0</v>
      </c>
      <c r="T36" s="11">
        <f>IF(S36="", "", 附表二、含氟氣體之GWP值!G4)</f>
        <v>0</v>
      </c>
      <c r="U36" s="16">
        <f>IF(S36="","",S36*T36)</f>
        <v>0</v>
      </c>
      <c r="V36" s="8">
        <f>IF('2-定性盤查'!Z37&lt;&gt;"",IF('2-定性盤查'!Z37&lt;&gt;0,'2-定性盤查'!Z37,""),"")</f>
        <v>0</v>
      </c>
      <c r="W36" s="15">
        <f>IF('3.1-排放係數'!L36 ="", "", '3.1-排放係數'!L36)</f>
        <v>0</v>
      </c>
      <c r="X36" s="11">
        <f>IF(W36="","",'3.1-排放係數'!M36)</f>
        <v>0</v>
      </c>
      <c r="Y36" s="16">
        <f>IF(V36="","",H36*W36)</f>
        <v>0</v>
      </c>
      <c r="Z36" s="11">
        <f>IF(Y36="", "", 附表二、含氟氣體之GWP值!G5)</f>
        <v>0</v>
      </c>
      <c r="AA36" s="16">
        <f>IF(Y36="","",Y36*Z36)</f>
        <v>0</v>
      </c>
      <c r="AB36" s="16">
        <f>IF('2-定性盤查'!E37="是",IF(J36="CO2",SUM(U36,AA36),SUM(O36,U36,AA36)),IF(SUM(O36,U36,AA36)&lt;&gt;0,SUM(O36,U36,AA36),0))</f>
        <v>0</v>
      </c>
      <c r="AC36" s="16">
        <f>IF('2-定性盤查'!E37="是",IF(J36="CO2",O36,""),"")</f>
        <v>0</v>
      </c>
      <c r="AD36" s="17">
        <f>IF(AB36&lt;&gt;"",AB36/'6-彙總表'!$J$5,"")</f>
        <v>0</v>
      </c>
      <c r="AE36" s="10">
        <f>F30&amp;J30&amp;E30</f>
        <v>0</v>
      </c>
      <c r="AF36" s="10">
        <f>F30&amp;J30</f>
        <v>0</v>
      </c>
      <c r="AG36" s="10">
        <f>F30&amp;P30</f>
        <v>0</v>
      </c>
      <c r="AH36" s="10">
        <f>F30&amp;V30</f>
        <v>0</v>
      </c>
      <c r="AI36" s="10">
        <f>F30&amp;G30</f>
        <v>0</v>
      </c>
      <c r="AJ36" s="10">
        <f>F30&amp;G30</f>
        <v>0</v>
      </c>
      <c r="AK36" s="10">
        <f>F30&amp;G30</f>
        <v>0</v>
      </c>
      <c r="AL36" s="10">
        <f>F30&amp;J30&amp;G30&amp;E30</f>
        <v>0</v>
      </c>
      <c r="AM36" s="10">
        <f>IFERROR(ABS(AB30),"")</f>
        <v>0</v>
      </c>
    </row>
    <row r="37" spans="1:39" ht="30" customHeight="1">
      <c r="A37" s="8">
        <f>IF('2-定性盤查'!A38&lt;&gt;"",'2-定性盤查'!A38,"")</f>
        <v>0</v>
      </c>
      <c r="B37" s="8">
        <f>IF('2-定性盤查'!B38&lt;&gt;"",'2-定性盤查'!B38,"")</f>
        <v>0</v>
      </c>
      <c r="C37" s="8">
        <f>IF('2-定性盤查'!C38&lt;&gt;"",'2-定性盤查'!C38,"")</f>
        <v>0</v>
      </c>
      <c r="D37" s="8">
        <f>IF('2-定性盤查'!D38&lt;&gt;"",'2-定性盤查'!D38,"")</f>
        <v>0</v>
      </c>
      <c r="E37" s="8">
        <f>IF('2-定性盤查'!E38&lt;&gt;"",'2-定性盤查'!E38,"")</f>
        <v>0</v>
      </c>
      <c r="F37" s="8">
        <f>IF('2-定性盤查'!F38&lt;&gt;"",'2-定性盤查'!F38,"")</f>
        <v>0</v>
      </c>
      <c r="G37" s="8">
        <f>IF('2-定性盤查'!G38&lt;&gt;"",'2-定性盤查'!G38,"")</f>
        <v>0</v>
      </c>
      <c r="H37" s="11" t="s">
        <v>314</v>
      </c>
      <c r="I37" s="11" t="s">
        <v>310</v>
      </c>
      <c r="J37" s="8">
        <f>IF('2-定性盤查'!X38&lt;&gt;"",IF('2-定性盤查'!X38&lt;&gt;0,'2-定性盤查'!X38,""),"")</f>
        <v>0</v>
      </c>
      <c r="K37" s="15">
        <f>'3.1-排放係數'!D37</f>
        <v>0</v>
      </c>
      <c r="L37" s="11">
        <f>'3.1-排放係數'!E37</f>
        <v>0</v>
      </c>
      <c r="M37" s="16">
        <f>IF(J37="","",H37*K37)</f>
        <v>0</v>
      </c>
      <c r="N37" s="11">
        <f>附表二、含氟氣體之GWP值!G3</f>
        <v>0</v>
      </c>
      <c r="O37" s="16">
        <f>IF(M37="","",M37*N37)</f>
        <v>0</v>
      </c>
      <c r="P37" s="8">
        <f>IF('2-定性盤查'!Y38&lt;&gt;"",IF('2-定性盤查'!Y38&lt;&gt;0,'2-定性盤查'!Y38,""),"")</f>
        <v>0</v>
      </c>
      <c r="Q37" s="15">
        <f>IF('3.1-排放係數'!H37="", "", '3.1-排放係數'!H37)</f>
        <v>0</v>
      </c>
      <c r="R37" s="11">
        <f>IF(Q37="","",'3.1-排放係數'!I37)</f>
        <v>0</v>
      </c>
      <c r="S37" s="16">
        <f>IF(P37="","",H37*Q37)</f>
        <v>0</v>
      </c>
      <c r="T37" s="11">
        <f>IF(S37="", "", 附表二、含氟氣體之GWP值!G4)</f>
        <v>0</v>
      </c>
      <c r="U37" s="16">
        <f>IF(S37="","",S37*T37)</f>
        <v>0</v>
      </c>
      <c r="V37" s="8">
        <f>IF('2-定性盤查'!Z38&lt;&gt;"",IF('2-定性盤查'!Z38&lt;&gt;0,'2-定性盤查'!Z38,""),"")</f>
        <v>0</v>
      </c>
      <c r="W37" s="15">
        <f>IF('3.1-排放係數'!L37 ="", "", '3.1-排放係數'!L37)</f>
        <v>0</v>
      </c>
      <c r="X37" s="11">
        <f>IF(W37="","",'3.1-排放係數'!M37)</f>
        <v>0</v>
      </c>
      <c r="Y37" s="16">
        <f>IF(V37="","",H37*W37)</f>
        <v>0</v>
      </c>
      <c r="Z37" s="11">
        <f>IF(Y37="", "", 附表二、含氟氣體之GWP值!G5)</f>
        <v>0</v>
      </c>
      <c r="AA37" s="16">
        <f>IF(Y37="","",Y37*Z37)</f>
        <v>0</v>
      </c>
      <c r="AB37" s="16">
        <f>IF('2-定性盤查'!E38="是",IF(J37="CO2",SUM(U37,AA37),SUM(O37,U37,AA37)),IF(SUM(O37,U37,AA37)&lt;&gt;0,SUM(O37,U37,AA37),0))</f>
        <v>0</v>
      </c>
      <c r="AC37" s="16">
        <f>IF('2-定性盤查'!E38="是",IF(J37="CO2",O37,""),"")</f>
        <v>0</v>
      </c>
      <c r="AD37" s="17">
        <f>IF(AB37&lt;&gt;"",AB37/'6-彙總表'!$J$5,"")</f>
        <v>0</v>
      </c>
      <c r="AE37" s="10">
        <f>F31&amp;J31&amp;E31</f>
        <v>0</v>
      </c>
      <c r="AF37" s="10">
        <f>F31&amp;J31</f>
        <v>0</v>
      </c>
      <c r="AG37" s="10">
        <f>F31&amp;P31</f>
        <v>0</v>
      </c>
      <c r="AH37" s="10">
        <f>F31&amp;V31</f>
        <v>0</v>
      </c>
      <c r="AI37" s="10">
        <f>F31&amp;G31</f>
        <v>0</v>
      </c>
      <c r="AJ37" s="10">
        <f>F31&amp;G31</f>
        <v>0</v>
      </c>
      <c r="AK37" s="10">
        <f>F31&amp;G31</f>
        <v>0</v>
      </c>
      <c r="AL37" s="10">
        <f>F31&amp;J31&amp;G31&amp;E31</f>
        <v>0</v>
      </c>
      <c r="AM37" s="10">
        <f>IFERROR(ABS(AB31),"")</f>
        <v>0</v>
      </c>
    </row>
    <row r="38" spans="1:39" ht="30" customHeight="1">
      <c r="A38" s="8">
        <f>IF('2-定性盤查'!A39&lt;&gt;"",'2-定性盤查'!A39,"")</f>
        <v>0</v>
      </c>
      <c r="B38" s="8">
        <f>IF('2-定性盤查'!B39&lt;&gt;"",'2-定性盤查'!B39,"")</f>
        <v>0</v>
      </c>
      <c r="C38" s="8">
        <f>IF('2-定性盤查'!C39&lt;&gt;"",'2-定性盤查'!C39,"")</f>
        <v>0</v>
      </c>
      <c r="D38" s="8">
        <f>IF('2-定性盤查'!D39&lt;&gt;"",'2-定性盤查'!D39,"")</f>
        <v>0</v>
      </c>
      <c r="E38" s="8">
        <f>IF('2-定性盤查'!E39&lt;&gt;"",'2-定性盤查'!E39,"")</f>
        <v>0</v>
      </c>
      <c r="F38" s="8">
        <f>IF('2-定性盤查'!F39&lt;&gt;"",'2-定性盤查'!F39,"")</f>
        <v>0</v>
      </c>
      <c r="G38" s="8">
        <f>IF('2-定性盤查'!G39&lt;&gt;"",'2-定性盤查'!G39,"")</f>
        <v>0</v>
      </c>
      <c r="H38" s="11" t="s">
        <v>309</v>
      </c>
      <c r="I38" s="11" t="s">
        <v>312</v>
      </c>
      <c r="J38" s="8">
        <f>IF('2-定性盤查'!X39&lt;&gt;"",IF('2-定性盤查'!X39&lt;&gt;0,'2-定性盤查'!X39,""),"")</f>
        <v>0</v>
      </c>
      <c r="K38" s="15">
        <f>'3.1-排放係數'!D38</f>
        <v>0</v>
      </c>
      <c r="L38" s="11">
        <f>'3.1-排放係數'!E38</f>
        <v>0</v>
      </c>
      <c r="M38" s="16">
        <f>IF(J38="","",H38*K38)</f>
        <v>0</v>
      </c>
      <c r="N38" s="11">
        <f>附表二、含氟氣體之GWP值!G3</f>
        <v>0</v>
      </c>
      <c r="O38" s="16">
        <f>IF(M38="","",M38*N38)</f>
        <v>0</v>
      </c>
      <c r="P38" s="8">
        <f>IF('2-定性盤查'!Y39&lt;&gt;"",IF('2-定性盤查'!Y39&lt;&gt;0,'2-定性盤查'!Y39,""),"")</f>
        <v>0</v>
      </c>
      <c r="Q38" s="15">
        <f>IF('3.1-排放係數'!H38="", "", '3.1-排放係數'!H38)</f>
        <v>0</v>
      </c>
      <c r="R38" s="11">
        <f>IF(Q38="","",'3.1-排放係數'!I38)</f>
        <v>0</v>
      </c>
      <c r="S38" s="16">
        <f>IF(P38="","",H38*Q38)</f>
        <v>0</v>
      </c>
      <c r="T38" s="11">
        <f>IF(S38="", "", 附表二、含氟氣體之GWP值!G4)</f>
        <v>0</v>
      </c>
      <c r="U38" s="16">
        <f>IF(S38="","",S38*T38)</f>
        <v>0</v>
      </c>
      <c r="V38" s="8">
        <f>IF('2-定性盤查'!Z39&lt;&gt;"",IF('2-定性盤查'!Z39&lt;&gt;0,'2-定性盤查'!Z39,""),"")</f>
        <v>0</v>
      </c>
      <c r="W38" s="15">
        <f>IF('3.1-排放係數'!L38 ="", "", '3.1-排放係數'!L38)</f>
        <v>0</v>
      </c>
      <c r="X38" s="11">
        <f>IF(W38="","",'3.1-排放係數'!M38)</f>
        <v>0</v>
      </c>
      <c r="Y38" s="16">
        <f>IF(V38="","",H38*W38)</f>
        <v>0</v>
      </c>
      <c r="Z38" s="11">
        <f>IF(Y38="", "", 附表二、含氟氣體之GWP值!G5)</f>
        <v>0</v>
      </c>
      <c r="AA38" s="16">
        <f>IF(Y38="","",Y38*Z38)</f>
        <v>0</v>
      </c>
      <c r="AB38" s="16">
        <f>IF('2-定性盤查'!E39="是",IF(J38="CO2",SUM(U38,AA38),SUM(O38,U38,AA38)),IF(SUM(O38,U38,AA38)&lt;&gt;0,SUM(O38,U38,AA38),0))</f>
        <v>0</v>
      </c>
      <c r="AC38" s="16">
        <f>IF('2-定性盤查'!E39="是",IF(J38="CO2",O38,""),"")</f>
        <v>0</v>
      </c>
      <c r="AD38" s="17">
        <f>IF(AB38&lt;&gt;"",AB38/'6-彙總表'!$J$5,"")</f>
        <v>0</v>
      </c>
      <c r="AE38" s="10">
        <f>F32&amp;J32&amp;E32</f>
        <v>0</v>
      </c>
      <c r="AF38" s="10">
        <f>F32&amp;J32</f>
        <v>0</v>
      </c>
      <c r="AG38" s="10">
        <f>F32&amp;P32</f>
        <v>0</v>
      </c>
      <c r="AH38" s="10">
        <f>F32&amp;V32</f>
        <v>0</v>
      </c>
      <c r="AI38" s="10">
        <f>F32&amp;G32</f>
        <v>0</v>
      </c>
      <c r="AJ38" s="10">
        <f>F32&amp;G32</f>
        <v>0</v>
      </c>
      <c r="AK38" s="10">
        <f>F32&amp;G32</f>
        <v>0</v>
      </c>
      <c r="AL38" s="10">
        <f>F32&amp;J32&amp;G32&amp;E32</f>
        <v>0</v>
      </c>
      <c r="AM38" s="10">
        <f>IFERROR(ABS(AB32),"")</f>
        <v>0</v>
      </c>
    </row>
    <row r="39" spans="1:39" ht="30" customHeight="1">
      <c r="A39" s="8">
        <f>IF('2-定性盤查'!A40&lt;&gt;"",'2-定性盤查'!A40,"")</f>
        <v>0</v>
      </c>
      <c r="B39" s="8">
        <f>IF('2-定性盤查'!B40&lt;&gt;"",'2-定性盤查'!B40,"")</f>
        <v>0</v>
      </c>
      <c r="C39" s="8">
        <f>IF('2-定性盤查'!C40&lt;&gt;"",'2-定性盤查'!C40,"")</f>
        <v>0</v>
      </c>
      <c r="D39" s="8">
        <f>IF('2-定性盤查'!D40&lt;&gt;"",'2-定性盤查'!D40,"")</f>
        <v>0</v>
      </c>
      <c r="E39" s="8">
        <f>IF('2-定性盤查'!E40&lt;&gt;"",'2-定性盤查'!E40,"")</f>
        <v>0</v>
      </c>
      <c r="F39" s="8">
        <f>IF('2-定性盤查'!F40&lt;&gt;"",'2-定性盤查'!F40,"")</f>
        <v>0</v>
      </c>
      <c r="G39" s="8">
        <f>IF('2-定性盤查'!G40&lt;&gt;"",'2-定性盤查'!G40,"")</f>
        <v>0</v>
      </c>
      <c r="H39" s="11" t="s">
        <v>309</v>
      </c>
      <c r="I39" s="11" t="s">
        <v>312</v>
      </c>
      <c r="J39" s="8">
        <f>IF('2-定性盤查'!X40&lt;&gt;"",IF('2-定性盤查'!X40&lt;&gt;0,'2-定性盤查'!X40,""),"")</f>
        <v>0</v>
      </c>
      <c r="K39" s="15">
        <f>'3.1-排放係數'!D39</f>
        <v>0</v>
      </c>
      <c r="L39" s="11">
        <f>'3.1-排放係數'!E39</f>
        <v>0</v>
      </c>
      <c r="M39" s="16">
        <f>IF(J39="","",H39*K39)</f>
        <v>0</v>
      </c>
      <c r="N39" s="11">
        <f>附表二、含氟氣體之GWP值!G3</f>
        <v>0</v>
      </c>
      <c r="O39" s="16">
        <f>IF(M39="","",M39*N39)</f>
        <v>0</v>
      </c>
      <c r="P39" s="8">
        <f>IF('2-定性盤查'!Y40&lt;&gt;"",IF('2-定性盤查'!Y40&lt;&gt;0,'2-定性盤查'!Y40,""),"")</f>
        <v>0</v>
      </c>
      <c r="Q39" s="15">
        <f>IF('3.1-排放係數'!H39="", "", '3.1-排放係數'!H39)</f>
        <v>0</v>
      </c>
      <c r="R39" s="11">
        <f>IF(Q39="","",'3.1-排放係數'!I39)</f>
        <v>0</v>
      </c>
      <c r="S39" s="16">
        <f>IF(P39="","",H39*Q39)</f>
        <v>0</v>
      </c>
      <c r="T39" s="11">
        <f>IF(S39="", "", 附表二、含氟氣體之GWP值!G4)</f>
        <v>0</v>
      </c>
      <c r="U39" s="16">
        <f>IF(S39="","",S39*T39)</f>
        <v>0</v>
      </c>
      <c r="V39" s="8">
        <f>IF('2-定性盤查'!Z40&lt;&gt;"",IF('2-定性盤查'!Z40&lt;&gt;0,'2-定性盤查'!Z40,""),"")</f>
        <v>0</v>
      </c>
      <c r="W39" s="15">
        <f>IF('3.1-排放係數'!L39 ="", "", '3.1-排放係數'!L39)</f>
        <v>0</v>
      </c>
      <c r="X39" s="11">
        <f>IF(W39="","",'3.1-排放係數'!M39)</f>
        <v>0</v>
      </c>
      <c r="Y39" s="16">
        <f>IF(V39="","",H39*W39)</f>
        <v>0</v>
      </c>
      <c r="Z39" s="11">
        <f>IF(Y39="", "", 附表二、含氟氣體之GWP值!G5)</f>
        <v>0</v>
      </c>
      <c r="AA39" s="16">
        <f>IF(Y39="","",Y39*Z39)</f>
        <v>0</v>
      </c>
      <c r="AB39" s="16">
        <f>IF('2-定性盤查'!E40="是",IF(J39="CO2",SUM(U39,AA39),SUM(O39,U39,AA39)),IF(SUM(O39,U39,AA39)&lt;&gt;0,SUM(O39,U39,AA39),0))</f>
        <v>0</v>
      </c>
      <c r="AC39" s="16">
        <f>IF('2-定性盤查'!E40="是",IF(J39="CO2",O39,""),"")</f>
        <v>0</v>
      </c>
      <c r="AD39" s="17">
        <f>IF(AB39&lt;&gt;"",AB39/'6-彙總表'!$J$5,"")</f>
        <v>0</v>
      </c>
      <c r="AE39" s="10">
        <f>F33&amp;J33&amp;E33</f>
        <v>0</v>
      </c>
      <c r="AF39" s="10">
        <f>F33&amp;J33</f>
        <v>0</v>
      </c>
      <c r="AG39" s="10">
        <f>F33&amp;P33</f>
        <v>0</v>
      </c>
      <c r="AH39" s="10">
        <f>F33&amp;V33</f>
        <v>0</v>
      </c>
      <c r="AI39" s="10">
        <f>F33&amp;G33</f>
        <v>0</v>
      </c>
      <c r="AJ39" s="10">
        <f>F33&amp;G33</f>
        <v>0</v>
      </c>
      <c r="AK39" s="10">
        <f>F33&amp;G33</f>
        <v>0</v>
      </c>
      <c r="AL39" s="10">
        <f>F33&amp;J33&amp;G33&amp;E33</f>
        <v>0</v>
      </c>
      <c r="AM39" s="10">
        <f>IFERROR(ABS(AB33),"")</f>
        <v>0</v>
      </c>
    </row>
    <row r="40" spans="1:39" ht="30" customHeight="1">
      <c r="A40" s="8">
        <f>IF('2-定性盤查'!A41&lt;&gt;"",'2-定性盤查'!A41,"")</f>
        <v>0</v>
      </c>
      <c r="B40" s="8">
        <f>IF('2-定性盤查'!B41&lt;&gt;"",'2-定性盤查'!B41,"")</f>
        <v>0</v>
      </c>
      <c r="C40" s="8">
        <f>IF('2-定性盤查'!C41&lt;&gt;"",'2-定性盤查'!C41,"")</f>
        <v>0</v>
      </c>
      <c r="D40" s="8">
        <f>IF('2-定性盤查'!D41&lt;&gt;"",'2-定性盤查'!D41,"")</f>
        <v>0</v>
      </c>
      <c r="E40" s="8">
        <f>IF('2-定性盤查'!E41&lt;&gt;"",'2-定性盤查'!E41,"")</f>
        <v>0</v>
      </c>
      <c r="F40" s="8">
        <f>IF('2-定性盤查'!F41&lt;&gt;"",'2-定性盤查'!F41,"")</f>
        <v>0</v>
      </c>
      <c r="G40" s="8">
        <f>IF('2-定性盤查'!G41&lt;&gt;"",'2-定性盤查'!G41,"")</f>
        <v>0</v>
      </c>
      <c r="H40" s="11" t="s">
        <v>309</v>
      </c>
      <c r="I40" s="11" t="s">
        <v>312</v>
      </c>
      <c r="J40" s="8">
        <f>IF('2-定性盤查'!X41&lt;&gt;"",IF('2-定性盤查'!X41&lt;&gt;0,'2-定性盤查'!X41,""),"")</f>
        <v>0</v>
      </c>
      <c r="K40" s="15">
        <f>'3.1-排放係數'!D40</f>
        <v>0</v>
      </c>
      <c r="L40" s="11">
        <f>'3.1-排放係數'!E40</f>
        <v>0</v>
      </c>
      <c r="M40" s="16">
        <f>IF(J40="","",H40*K40)</f>
        <v>0</v>
      </c>
      <c r="N40" s="11">
        <f>附表二、含氟氣體之GWP值!G3</f>
        <v>0</v>
      </c>
      <c r="O40" s="16">
        <f>IF(M40="","",M40*N40)</f>
        <v>0</v>
      </c>
      <c r="P40" s="8">
        <f>IF('2-定性盤查'!Y41&lt;&gt;"",IF('2-定性盤查'!Y41&lt;&gt;0,'2-定性盤查'!Y41,""),"")</f>
        <v>0</v>
      </c>
      <c r="Q40" s="15">
        <f>IF('3.1-排放係數'!H40="", "", '3.1-排放係數'!H40)</f>
        <v>0</v>
      </c>
      <c r="R40" s="11">
        <f>IF(Q40="","",'3.1-排放係數'!I40)</f>
        <v>0</v>
      </c>
      <c r="S40" s="16">
        <f>IF(P40="","",H40*Q40)</f>
        <v>0</v>
      </c>
      <c r="T40" s="11">
        <f>IF(S40="", "", 附表二、含氟氣體之GWP值!G4)</f>
        <v>0</v>
      </c>
      <c r="U40" s="16">
        <f>IF(S40="","",S40*T40)</f>
        <v>0</v>
      </c>
      <c r="V40" s="8">
        <f>IF('2-定性盤查'!Z41&lt;&gt;"",IF('2-定性盤查'!Z41&lt;&gt;0,'2-定性盤查'!Z41,""),"")</f>
        <v>0</v>
      </c>
      <c r="W40" s="15">
        <f>IF('3.1-排放係數'!L40 ="", "", '3.1-排放係數'!L40)</f>
        <v>0</v>
      </c>
      <c r="X40" s="11">
        <f>IF(W40="","",'3.1-排放係數'!M40)</f>
        <v>0</v>
      </c>
      <c r="Y40" s="16">
        <f>IF(V40="","",H40*W40)</f>
        <v>0</v>
      </c>
      <c r="Z40" s="11">
        <f>IF(Y40="", "", 附表二、含氟氣體之GWP值!G5)</f>
        <v>0</v>
      </c>
      <c r="AA40" s="16">
        <f>IF(Y40="","",Y40*Z40)</f>
        <v>0</v>
      </c>
      <c r="AB40" s="16">
        <f>IF('2-定性盤查'!E41="是",IF(J40="CO2",SUM(U40,AA40),SUM(O40,U40,AA40)),IF(SUM(O40,U40,AA40)&lt;&gt;0,SUM(O40,U40,AA40),0))</f>
        <v>0</v>
      </c>
      <c r="AC40" s="16">
        <f>IF('2-定性盤查'!E41="是",IF(J40="CO2",O40,""),"")</f>
        <v>0</v>
      </c>
      <c r="AD40" s="17">
        <f>IF(AB40&lt;&gt;"",AB40/'6-彙總表'!$J$5,"")</f>
        <v>0</v>
      </c>
      <c r="AE40" s="10">
        <f>F34&amp;J34&amp;E34</f>
        <v>0</v>
      </c>
      <c r="AF40" s="10">
        <f>F34&amp;J34</f>
        <v>0</v>
      </c>
      <c r="AG40" s="10">
        <f>F34&amp;P34</f>
        <v>0</v>
      </c>
      <c r="AH40" s="10">
        <f>F34&amp;V34</f>
        <v>0</v>
      </c>
      <c r="AI40" s="10">
        <f>F34&amp;G34</f>
        <v>0</v>
      </c>
      <c r="AJ40" s="10">
        <f>F34&amp;G34</f>
        <v>0</v>
      </c>
      <c r="AK40" s="10">
        <f>F34&amp;G34</f>
        <v>0</v>
      </c>
      <c r="AL40" s="10">
        <f>F34&amp;J34&amp;G34&amp;E34</f>
        <v>0</v>
      </c>
      <c r="AM40" s="10">
        <f>IFERROR(ABS(AB34),"")</f>
        <v>0</v>
      </c>
    </row>
    <row r="41" spans="1:39" ht="30" customHeight="1">
      <c r="A41" s="8">
        <f>IF('2-定性盤查'!A42&lt;&gt;"",'2-定性盤查'!A42,"")</f>
        <v>0</v>
      </c>
      <c r="B41" s="8">
        <f>IF('2-定性盤查'!B42&lt;&gt;"",'2-定性盤查'!B42,"")</f>
        <v>0</v>
      </c>
      <c r="C41" s="8">
        <f>IF('2-定性盤查'!C42&lt;&gt;"",'2-定性盤查'!C42,"")</f>
        <v>0</v>
      </c>
      <c r="D41" s="8">
        <f>IF('2-定性盤查'!D42&lt;&gt;"",'2-定性盤查'!D42,"")</f>
        <v>0</v>
      </c>
      <c r="E41" s="8">
        <f>IF('2-定性盤查'!E42&lt;&gt;"",'2-定性盤查'!E42,"")</f>
        <v>0</v>
      </c>
      <c r="F41" s="8">
        <f>IF('2-定性盤查'!F42&lt;&gt;"",'2-定性盤查'!F42,"")</f>
        <v>0</v>
      </c>
      <c r="G41" s="8">
        <f>IF('2-定性盤查'!G42&lt;&gt;"",'2-定性盤查'!G42,"")</f>
        <v>0</v>
      </c>
      <c r="H41" s="11" t="s">
        <v>309</v>
      </c>
      <c r="I41" s="11" t="s">
        <v>312</v>
      </c>
      <c r="J41" s="8">
        <f>IF('2-定性盤查'!X42&lt;&gt;"",IF('2-定性盤查'!X42&lt;&gt;0,'2-定性盤查'!X42,""),"")</f>
        <v>0</v>
      </c>
      <c r="K41" s="15">
        <f>'3.1-排放係數'!D41</f>
        <v>0</v>
      </c>
      <c r="L41" s="11">
        <f>'3.1-排放係數'!E41</f>
        <v>0</v>
      </c>
      <c r="M41" s="16">
        <f>IF(J41="","",H41*K41)</f>
        <v>0</v>
      </c>
      <c r="N41" s="11">
        <f>附表二、含氟氣體之GWP值!G3</f>
        <v>0</v>
      </c>
      <c r="O41" s="16">
        <f>IF(M41="","",M41*N41)</f>
        <v>0</v>
      </c>
      <c r="P41" s="8">
        <f>IF('2-定性盤查'!Y42&lt;&gt;"",IF('2-定性盤查'!Y42&lt;&gt;0,'2-定性盤查'!Y42,""),"")</f>
        <v>0</v>
      </c>
      <c r="Q41" s="15">
        <f>IF('3.1-排放係數'!H41="", "", '3.1-排放係數'!H41)</f>
        <v>0</v>
      </c>
      <c r="R41" s="11">
        <f>IF(Q41="","",'3.1-排放係數'!I41)</f>
        <v>0</v>
      </c>
      <c r="S41" s="16">
        <f>IF(P41="","",H41*Q41)</f>
        <v>0</v>
      </c>
      <c r="T41" s="11">
        <f>IF(S41="", "", 附表二、含氟氣體之GWP值!G4)</f>
        <v>0</v>
      </c>
      <c r="U41" s="16">
        <f>IF(S41="","",S41*T41)</f>
        <v>0</v>
      </c>
      <c r="V41" s="8">
        <f>IF('2-定性盤查'!Z42&lt;&gt;"",IF('2-定性盤查'!Z42&lt;&gt;0,'2-定性盤查'!Z42,""),"")</f>
        <v>0</v>
      </c>
      <c r="W41" s="15">
        <f>IF('3.1-排放係數'!L41 ="", "", '3.1-排放係數'!L41)</f>
        <v>0</v>
      </c>
      <c r="X41" s="11">
        <f>IF(W41="","",'3.1-排放係數'!M41)</f>
        <v>0</v>
      </c>
      <c r="Y41" s="16">
        <f>IF(V41="","",H41*W41)</f>
        <v>0</v>
      </c>
      <c r="Z41" s="11">
        <f>IF(Y41="", "", 附表二、含氟氣體之GWP值!G5)</f>
        <v>0</v>
      </c>
      <c r="AA41" s="16">
        <f>IF(Y41="","",Y41*Z41)</f>
        <v>0</v>
      </c>
      <c r="AB41" s="16">
        <f>IF('2-定性盤查'!E42="是",IF(J41="CO2",SUM(U41,AA41),SUM(O41,U41,AA41)),IF(SUM(O41,U41,AA41)&lt;&gt;0,SUM(O41,U41,AA41),0))</f>
        <v>0</v>
      </c>
      <c r="AC41" s="16">
        <f>IF('2-定性盤查'!E42="是",IF(J41="CO2",O41,""),"")</f>
        <v>0</v>
      </c>
      <c r="AD41" s="17">
        <f>IF(AB41&lt;&gt;"",AB41/'6-彙總表'!$J$5,"")</f>
        <v>0</v>
      </c>
      <c r="AE41" s="10">
        <f>F35&amp;J35&amp;E35</f>
        <v>0</v>
      </c>
      <c r="AF41" s="10">
        <f>F35&amp;J35</f>
        <v>0</v>
      </c>
      <c r="AG41" s="10">
        <f>F35&amp;P35</f>
        <v>0</v>
      </c>
      <c r="AH41" s="10">
        <f>F35&amp;V35</f>
        <v>0</v>
      </c>
      <c r="AI41" s="10">
        <f>F35&amp;G35</f>
        <v>0</v>
      </c>
      <c r="AJ41" s="10">
        <f>F35&amp;G35</f>
        <v>0</v>
      </c>
      <c r="AK41" s="10">
        <f>F35&amp;G35</f>
        <v>0</v>
      </c>
      <c r="AL41" s="10">
        <f>F35&amp;J35&amp;G35&amp;E35</f>
        <v>0</v>
      </c>
      <c r="AM41" s="10">
        <f>IFERROR(ABS(AB35),"")</f>
        <v>0</v>
      </c>
    </row>
    <row r="42" spans="1:39" ht="30" customHeight="1">
      <c r="A42" s="8">
        <f>IF('2-定性盤查'!A43&lt;&gt;"",'2-定性盤查'!A43,"")</f>
        <v>0</v>
      </c>
      <c r="B42" s="8">
        <f>IF('2-定性盤查'!B43&lt;&gt;"",'2-定性盤查'!B43,"")</f>
        <v>0</v>
      </c>
      <c r="C42" s="8">
        <f>IF('2-定性盤查'!C43&lt;&gt;"",'2-定性盤查'!C43,"")</f>
        <v>0</v>
      </c>
      <c r="D42" s="8">
        <f>IF('2-定性盤查'!D43&lt;&gt;"",'2-定性盤查'!D43,"")</f>
        <v>0</v>
      </c>
      <c r="E42" s="8">
        <f>IF('2-定性盤查'!E43&lt;&gt;"",'2-定性盤查'!E43,"")</f>
        <v>0</v>
      </c>
      <c r="F42" s="8">
        <f>IF('2-定性盤查'!F43&lt;&gt;"",'2-定性盤查'!F43,"")</f>
        <v>0</v>
      </c>
      <c r="G42" s="8">
        <f>IF('2-定性盤查'!G43&lt;&gt;"",'2-定性盤查'!G43,"")</f>
        <v>0</v>
      </c>
      <c r="H42" s="11" t="s">
        <v>309</v>
      </c>
      <c r="I42" s="11" t="s">
        <v>312</v>
      </c>
      <c r="J42" s="8">
        <f>IF('2-定性盤查'!X43&lt;&gt;"",IF('2-定性盤查'!X43&lt;&gt;0,'2-定性盤查'!X43,""),"")</f>
        <v>0</v>
      </c>
      <c r="K42" s="15">
        <f>'3.1-排放係數'!D42</f>
        <v>0</v>
      </c>
      <c r="L42" s="11">
        <f>'3.1-排放係數'!E42</f>
        <v>0</v>
      </c>
      <c r="M42" s="16">
        <f>IF(J42="","",H42*K42)</f>
        <v>0</v>
      </c>
      <c r="N42" s="11">
        <f>附表二、含氟氣體之GWP值!G3</f>
        <v>0</v>
      </c>
      <c r="O42" s="16">
        <f>IF(M42="","",M42*N42)</f>
        <v>0</v>
      </c>
      <c r="P42" s="8">
        <f>IF('2-定性盤查'!Y43&lt;&gt;"",IF('2-定性盤查'!Y43&lt;&gt;0,'2-定性盤查'!Y43,""),"")</f>
        <v>0</v>
      </c>
      <c r="Q42" s="15">
        <f>IF('3.1-排放係數'!H42="", "", '3.1-排放係數'!H42)</f>
        <v>0</v>
      </c>
      <c r="R42" s="11">
        <f>IF(Q42="","",'3.1-排放係數'!I42)</f>
        <v>0</v>
      </c>
      <c r="S42" s="16">
        <f>IF(P42="","",H42*Q42)</f>
        <v>0</v>
      </c>
      <c r="T42" s="11">
        <f>IF(S42="", "", 附表二、含氟氣體之GWP值!G4)</f>
        <v>0</v>
      </c>
      <c r="U42" s="16">
        <f>IF(S42="","",S42*T42)</f>
        <v>0</v>
      </c>
      <c r="V42" s="8">
        <f>IF('2-定性盤查'!Z43&lt;&gt;"",IF('2-定性盤查'!Z43&lt;&gt;0,'2-定性盤查'!Z43,""),"")</f>
        <v>0</v>
      </c>
      <c r="W42" s="15">
        <f>IF('3.1-排放係數'!L42 ="", "", '3.1-排放係數'!L42)</f>
        <v>0</v>
      </c>
      <c r="X42" s="11">
        <f>IF(W42="","",'3.1-排放係數'!M42)</f>
        <v>0</v>
      </c>
      <c r="Y42" s="16">
        <f>IF(V42="","",H42*W42)</f>
        <v>0</v>
      </c>
      <c r="Z42" s="11">
        <f>IF(Y42="", "", 附表二、含氟氣體之GWP值!G5)</f>
        <v>0</v>
      </c>
      <c r="AA42" s="16">
        <f>IF(Y42="","",Y42*Z42)</f>
        <v>0</v>
      </c>
      <c r="AB42" s="16">
        <f>IF('2-定性盤查'!E43="是",IF(J42="CO2",SUM(U42,AA42),SUM(O42,U42,AA42)),IF(SUM(O42,U42,AA42)&lt;&gt;0,SUM(O42,U42,AA42),0))</f>
        <v>0</v>
      </c>
      <c r="AC42" s="16">
        <f>IF('2-定性盤查'!E43="是",IF(J42="CO2",O42,""),"")</f>
        <v>0</v>
      </c>
      <c r="AD42" s="17">
        <f>IF(AB42&lt;&gt;"",AB42/'6-彙總表'!$J$5,"")</f>
        <v>0</v>
      </c>
      <c r="AE42" s="10">
        <f>F36&amp;J36&amp;E36</f>
        <v>0</v>
      </c>
      <c r="AF42" s="10">
        <f>F36&amp;J36</f>
        <v>0</v>
      </c>
      <c r="AG42" s="10">
        <f>F36&amp;P36</f>
        <v>0</v>
      </c>
      <c r="AH42" s="10">
        <f>F36&amp;V36</f>
        <v>0</v>
      </c>
      <c r="AI42" s="10">
        <f>F36&amp;G36</f>
        <v>0</v>
      </c>
      <c r="AJ42" s="10">
        <f>F36&amp;G36</f>
        <v>0</v>
      </c>
      <c r="AK42" s="10">
        <f>F36&amp;G36</f>
        <v>0</v>
      </c>
      <c r="AL42" s="10">
        <f>F36&amp;J36&amp;G36&amp;E36</f>
        <v>0</v>
      </c>
      <c r="AM42" s="10">
        <f>IFERROR(ABS(AB36),"")</f>
        <v>0</v>
      </c>
    </row>
    <row r="43" spans="1:39" ht="30" customHeight="1">
      <c r="A43" s="8">
        <f>IF('2-定性盤查'!A44&lt;&gt;"",'2-定性盤查'!A44,"")</f>
        <v>0</v>
      </c>
      <c r="B43" s="8">
        <f>IF('2-定性盤查'!B44&lt;&gt;"",'2-定性盤查'!B44,"")</f>
        <v>0</v>
      </c>
      <c r="C43" s="8">
        <f>IF('2-定性盤查'!C44&lt;&gt;"",'2-定性盤查'!C44,"")</f>
        <v>0</v>
      </c>
      <c r="D43" s="8">
        <f>IF('2-定性盤查'!D44&lt;&gt;"",'2-定性盤查'!D44,"")</f>
        <v>0</v>
      </c>
      <c r="E43" s="8">
        <f>IF('2-定性盤查'!E44&lt;&gt;"",'2-定性盤查'!E44,"")</f>
        <v>0</v>
      </c>
      <c r="F43" s="8">
        <f>IF('2-定性盤查'!F44&lt;&gt;"",'2-定性盤查'!F44,"")</f>
        <v>0</v>
      </c>
      <c r="G43" s="8">
        <f>IF('2-定性盤查'!G44&lt;&gt;"",'2-定性盤查'!G44,"")</f>
        <v>0</v>
      </c>
      <c r="H43" s="11" t="s">
        <v>309</v>
      </c>
      <c r="I43" s="11" t="s">
        <v>311</v>
      </c>
      <c r="J43" s="8">
        <f>IF('2-定性盤查'!X44&lt;&gt;"",IF('2-定性盤查'!X44&lt;&gt;0,'2-定性盤查'!X44,""),"")</f>
        <v>0</v>
      </c>
      <c r="K43" s="15">
        <f>'3.1-排放係數'!D43</f>
        <v>0</v>
      </c>
      <c r="L43" s="11">
        <f>'3.1-排放係數'!E43</f>
        <v>0</v>
      </c>
      <c r="M43" s="16">
        <f>IF(J43="","",H43*K43)</f>
        <v>0</v>
      </c>
      <c r="N43" s="11">
        <f>附表二、含氟氣體之GWP值!G3</f>
        <v>0</v>
      </c>
      <c r="O43" s="16">
        <f>IF(M43="","",M43*N43)</f>
        <v>0</v>
      </c>
      <c r="P43" s="8">
        <f>IF('2-定性盤查'!Y44&lt;&gt;"",IF('2-定性盤查'!Y44&lt;&gt;0,'2-定性盤查'!Y44,""),"")</f>
        <v>0</v>
      </c>
      <c r="Q43" s="15">
        <f>IF('3.1-排放係數'!H43="", "", '3.1-排放係數'!H43)</f>
        <v>0</v>
      </c>
      <c r="R43" s="11">
        <f>IF(Q43="","",'3.1-排放係數'!I43)</f>
        <v>0</v>
      </c>
      <c r="S43" s="16">
        <f>IF(P43="","",H43*Q43)</f>
        <v>0</v>
      </c>
      <c r="T43" s="11">
        <f>IF(S43="", "", 附表二、含氟氣體之GWP值!G4)</f>
        <v>0</v>
      </c>
      <c r="U43" s="16">
        <f>IF(S43="","",S43*T43)</f>
        <v>0</v>
      </c>
      <c r="V43" s="8">
        <f>IF('2-定性盤查'!Z44&lt;&gt;"",IF('2-定性盤查'!Z44&lt;&gt;0,'2-定性盤查'!Z44,""),"")</f>
        <v>0</v>
      </c>
      <c r="W43" s="15">
        <f>IF('3.1-排放係數'!L43 ="", "", '3.1-排放係數'!L43)</f>
        <v>0</v>
      </c>
      <c r="X43" s="11">
        <f>IF(W43="","",'3.1-排放係數'!M43)</f>
        <v>0</v>
      </c>
      <c r="Y43" s="16">
        <f>IF(V43="","",H43*W43)</f>
        <v>0</v>
      </c>
      <c r="Z43" s="11">
        <f>IF(Y43="", "", 附表二、含氟氣體之GWP值!G5)</f>
        <v>0</v>
      </c>
      <c r="AA43" s="16">
        <f>IF(Y43="","",Y43*Z43)</f>
        <v>0</v>
      </c>
      <c r="AB43" s="16">
        <f>IF('2-定性盤查'!E44="是",IF(J43="CO2",SUM(U43,AA43),SUM(O43,U43,AA43)),IF(SUM(O43,U43,AA43)&lt;&gt;0,SUM(O43,U43,AA43),0))</f>
        <v>0</v>
      </c>
      <c r="AC43" s="16">
        <f>IF('2-定性盤查'!E44="是",IF(J43="CO2",O43,""),"")</f>
        <v>0</v>
      </c>
      <c r="AD43" s="17">
        <f>IF(AB43&lt;&gt;"",AB43/'6-彙總表'!$J$5,"")</f>
        <v>0</v>
      </c>
      <c r="AE43" s="10">
        <f>F37&amp;J37&amp;E37</f>
        <v>0</v>
      </c>
      <c r="AF43" s="10">
        <f>F37&amp;J37</f>
        <v>0</v>
      </c>
      <c r="AG43" s="10">
        <f>F37&amp;P37</f>
        <v>0</v>
      </c>
      <c r="AH43" s="10">
        <f>F37&amp;V37</f>
        <v>0</v>
      </c>
      <c r="AI43" s="10">
        <f>F37&amp;G37</f>
        <v>0</v>
      </c>
      <c r="AJ43" s="10">
        <f>F37&amp;G37</f>
        <v>0</v>
      </c>
      <c r="AK43" s="10">
        <f>F37&amp;G37</f>
        <v>0</v>
      </c>
      <c r="AL43" s="10">
        <f>F37&amp;J37&amp;G37&amp;E37</f>
        <v>0</v>
      </c>
      <c r="AM43" s="10">
        <f>IFERROR(ABS(AB37),"")</f>
        <v>0</v>
      </c>
    </row>
    <row r="44" spans="1:39" ht="30" customHeight="1">
      <c r="A44" s="8">
        <f>IF('2-定性盤查'!A45&lt;&gt;"",'2-定性盤查'!A45,"")</f>
        <v>0</v>
      </c>
      <c r="B44" s="8">
        <f>IF('2-定性盤查'!B45&lt;&gt;"",'2-定性盤查'!B45,"")</f>
        <v>0</v>
      </c>
      <c r="C44" s="8">
        <f>IF('2-定性盤查'!C45&lt;&gt;"",'2-定性盤查'!C45,"")</f>
        <v>0</v>
      </c>
      <c r="D44" s="8">
        <f>IF('2-定性盤查'!D45&lt;&gt;"",'2-定性盤查'!D45,"")</f>
        <v>0</v>
      </c>
      <c r="E44" s="8">
        <f>IF('2-定性盤查'!E45&lt;&gt;"",'2-定性盤查'!E45,"")</f>
        <v>0</v>
      </c>
      <c r="F44" s="8">
        <f>IF('2-定性盤查'!F45&lt;&gt;"",'2-定性盤查'!F45,"")</f>
        <v>0</v>
      </c>
      <c r="G44" s="8">
        <f>IF('2-定性盤查'!G45&lt;&gt;"",'2-定性盤查'!G45,"")</f>
        <v>0</v>
      </c>
      <c r="H44" s="11" t="s">
        <v>309</v>
      </c>
      <c r="I44" s="11" t="s">
        <v>312</v>
      </c>
      <c r="J44" s="8">
        <f>IF('2-定性盤查'!X45&lt;&gt;"",IF('2-定性盤查'!X45&lt;&gt;0,'2-定性盤查'!X45,""),"")</f>
        <v>0</v>
      </c>
      <c r="K44" s="15">
        <f>'3.1-排放係數'!D44</f>
        <v>0</v>
      </c>
      <c r="L44" s="11">
        <f>'3.1-排放係數'!E44</f>
        <v>0</v>
      </c>
      <c r="M44" s="16">
        <f>IF(J44="","",H44*K44)</f>
        <v>0</v>
      </c>
      <c r="N44" s="11">
        <f>附表二、含氟氣體之GWP值!G3</f>
        <v>0</v>
      </c>
      <c r="O44" s="16">
        <f>IF(M44="","",M44*N44)</f>
        <v>0</v>
      </c>
      <c r="P44" s="8">
        <f>IF('2-定性盤查'!Y45&lt;&gt;"",IF('2-定性盤查'!Y45&lt;&gt;0,'2-定性盤查'!Y45,""),"")</f>
        <v>0</v>
      </c>
      <c r="Q44" s="15">
        <f>IF('3.1-排放係數'!H44="", "", '3.1-排放係數'!H44)</f>
        <v>0</v>
      </c>
      <c r="R44" s="11">
        <f>IF(Q44="","",'3.1-排放係數'!I44)</f>
        <v>0</v>
      </c>
      <c r="S44" s="16">
        <f>IF(P44="","",H44*Q44)</f>
        <v>0</v>
      </c>
      <c r="T44" s="11">
        <f>IF(S44="", "", 附表二、含氟氣體之GWP值!G4)</f>
        <v>0</v>
      </c>
      <c r="U44" s="16">
        <f>IF(S44="","",S44*T44)</f>
        <v>0</v>
      </c>
      <c r="V44" s="8">
        <f>IF('2-定性盤查'!Z45&lt;&gt;"",IF('2-定性盤查'!Z45&lt;&gt;0,'2-定性盤查'!Z45,""),"")</f>
        <v>0</v>
      </c>
      <c r="W44" s="15">
        <f>IF('3.1-排放係數'!L44 ="", "", '3.1-排放係數'!L44)</f>
        <v>0</v>
      </c>
      <c r="X44" s="11">
        <f>IF(W44="","",'3.1-排放係數'!M44)</f>
        <v>0</v>
      </c>
      <c r="Y44" s="16">
        <f>IF(V44="","",H44*W44)</f>
        <v>0</v>
      </c>
      <c r="Z44" s="11">
        <f>IF(Y44="", "", 附表二、含氟氣體之GWP值!G5)</f>
        <v>0</v>
      </c>
      <c r="AA44" s="16">
        <f>IF(Y44="","",Y44*Z44)</f>
        <v>0</v>
      </c>
      <c r="AB44" s="16">
        <f>IF('2-定性盤查'!E45="是",IF(J44="CO2",SUM(U44,AA44),SUM(O44,U44,AA44)),IF(SUM(O44,U44,AA44)&lt;&gt;0,SUM(O44,U44,AA44),0))</f>
        <v>0</v>
      </c>
      <c r="AC44" s="16">
        <f>IF('2-定性盤查'!E45="是",IF(J44="CO2",O44,""),"")</f>
        <v>0</v>
      </c>
      <c r="AD44" s="17">
        <f>IF(AB44&lt;&gt;"",AB44/'6-彙總表'!$J$5,"")</f>
        <v>0</v>
      </c>
      <c r="AE44" s="10">
        <f>F38&amp;J38&amp;E38</f>
        <v>0</v>
      </c>
      <c r="AF44" s="10">
        <f>F38&amp;J38</f>
        <v>0</v>
      </c>
      <c r="AG44" s="10">
        <f>F38&amp;P38</f>
        <v>0</v>
      </c>
      <c r="AH44" s="10">
        <f>F38&amp;V38</f>
        <v>0</v>
      </c>
      <c r="AI44" s="10">
        <f>F38&amp;G38</f>
        <v>0</v>
      </c>
      <c r="AJ44" s="10">
        <f>F38&amp;G38</f>
        <v>0</v>
      </c>
      <c r="AK44" s="10">
        <f>F38&amp;G38</f>
        <v>0</v>
      </c>
      <c r="AL44" s="10">
        <f>F38&amp;J38&amp;G38&amp;E38</f>
        <v>0</v>
      </c>
      <c r="AM44" s="10">
        <f>IFERROR(ABS(AB38),"")</f>
        <v>0</v>
      </c>
    </row>
    <row r="45" spans="1:39" ht="30" customHeight="1">
      <c r="A45" s="8">
        <f>IF('2-定性盤查'!A46&lt;&gt;"",'2-定性盤查'!A46,"")</f>
        <v>0</v>
      </c>
      <c r="B45" s="8">
        <f>IF('2-定性盤查'!B46&lt;&gt;"",'2-定性盤查'!B46,"")</f>
        <v>0</v>
      </c>
      <c r="C45" s="8">
        <f>IF('2-定性盤查'!C46&lt;&gt;"",'2-定性盤查'!C46,"")</f>
        <v>0</v>
      </c>
      <c r="D45" s="8">
        <f>IF('2-定性盤查'!D46&lt;&gt;"",'2-定性盤查'!D46,"")</f>
        <v>0</v>
      </c>
      <c r="E45" s="8">
        <f>IF('2-定性盤查'!E46&lt;&gt;"",'2-定性盤查'!E46,"")</f>
        <v>0</v>
      </c>
      <c r="F45" s="8">
        <f>IF('2-定性盤查'!F46&lt;&gt;"",'2-定性盤查'!F46,"")</f>
        <v>0</v>
      </c>
      <c r="G45" s="8">
        <f>IF('2-定性盤查'!G46&lt;&gt;"",'2-定性盤查'!G46,"")</f>
        <v>0</v>
      </c>
      <c r="H45" s="11" t="s">
        <v>309</v>
      </c>
      <c r="I45" s="11" t="s">
        <v>312</v>
      </c>
      <c r="J45" s="8">
        <f>IF('2-定性盤查'!X46&lt;&gt;"",IF('2-定性盤查'!X46&lt;&gt;0,'2-定性盤查'!X46,""),"")</f>
        <v>0</v>
      </c>
      <c r="K45" s="15">
        <f>'3.1-排放係數'!D45</f>
        <v>0</v>
      </c>
      <c r="L45" s="11">
        <f>'3.1-排放係數'!E45</f>
        <v>0</v>
      </c>
      <c r="M45" s="16">
        <f>IF(J45="","",H45*K45)</f>
        <v>0</v>
      </c>
      <c r="N45" s="11">
        <f>附表二、含氟氣體之GWP值!G3</f>
        <v>0</v>
      </c>
      <c r="O45" s="16">
        <f>IF(M45="","",M45*N45)</f>
        <v>0</v>
      </c>
      <c r="P45" s="8">
        <f>IF('2-定性盤查'!Y46&lt;&gt;"",IF('2-定性盤查'!Y46&lt;&gt;0,'2-定性盤查'!Y46,""),"")</f>
        <v>0</v>
      </c>
      <c r="Q45" s="15">
        <f>IF('3.1-排放係數'!H45="", "", '3.1-排放係數'!H45)</f>
        <v>0</v>
      </c>
      <c r="R45" s="11">
        <f>IF(Q45="","",'3.1-排放係數'!I45)</f>
        <v>0</v>
      </c>
      <c r="S45" s="16">
        <f>IF(P45="","",H45*Q45)</f>
        <v>0</v>
      </c>
      <c r="T45" s="11">
        <f>IF(S45="", "", 附表二、含氟氣體之GWP值!G4)</f>
        <v>0</v>
      </c>
      <c r="U45" s="16">
        <f>IF(S45="","",S45*T45)</f>
        <v>0</v>
      </c>
      <c r="V45" s="8">
        <f>IF('2-定性盤查'!Z46&lt;&gt;"",IF('2-定性盤查'!Z46&lt;&gt;0,'2-定性盤查'!Z46,""),"")</f>
        <v>0</v>
      </c>
      <c r="W45" s="15">
        <f>IF('3.1-排放係數'!L45 ="", "", '3.1-排放係數'!L45)</f>
        <v>0</v>
      </c>
      <c r="X45" s="11">
        <f>IF(W45="","",'3.1-排放係數'!M45)</f>
        <v>0</v>
      </c>
      <c r="Y45" s="16">
        <f>IF(V45="","",H45*W45)</f>
        <v>0</v>
      </c>
      <c r="Z45" s="11">
        <f>IF(Y45="", "", 附表二、含氟氣體之GWP值!G5)</f>
        <v>0</v>
      </c>
      <c r="AA45" s="16">
        <f>IF(Y45="","",Y45*Z45)</f>
        <v>0</v>
      </c>
      <c r="AB45" s="16">
        <f>IF('2-定性盤查'!E46="是",IF(J45="CO2",SUM(U45,AA45),SUM(O45,U45,AA45)),IF(SUM(O45,U45,AA45)&lt;&gt;0,SUM(O45,U45,AA45),0))</f>
        <v>0</v>
      </c>
      <c r="AC45" s="16">
        <f>IF('2-定性盤查'!E46="是",IF(J45="CO2",O45,""),"")</f>
        <v>0</v>
      </c>
      <c r="AD45" s="17">
        <f>IF(AB45&lt;&gt;"",AB45/'6-彙總表'!$J$5,"")</f>
        <v>0</v>
      </c>
      <c r="AE45" s="10">
        <f>F39&amp;J39&amp;E39</f>
        <v>0</v>
      </c>
      <c r="AF45" s="10">
        <f>F39&amp;J39</f>
        <v>0</v>
      </c>
      <c r="AG45" s="10">
        <f>F39&amp;P39</f>
        <v>0</v>
      </c>
      <c r="AH45" s="10">
        <f>F39&amp;V39</f>
        <v>0</v>
      </c>
      <c r="AI45" s="10">
        <f>F39&amp;G39</f>
        <v>0</v>
      </c>
      <c r="AJ45" s="10">
        <f>F39&amp;G39</f>
        <v>0</v>
      </c>
      <c r="AK45" s="10">
        <f>F39&amp;G39</f>
        <v>0</v>
      </c>
      <c r="AL45" s="10">
        <f>F39&amp;J39&amp;G39&amp;E39</f>
        <v>0</v>
      </c>
      <c r="AM45" s="10">
        <f>IFERROR(ABS(AB39),"")</f>
        <v>0</v>
      </c>
    </row>
    <row r="46" spans="1:39" ht="30" customHeight="1">
      <c r="A46" s="8">
        <f>IF('2-定性盤查'!A47&lt;&gt;"",'2-定性盤查'!A47,"")</f>
        <v>0</v>
      </c>
      <c r="B46" s="8">
        <f>IF('2-定性盤查'!B47&lt;&gt;"",'2-定性盤查'!B47,"")</f>
        <v>0</v>
      </c>
      <c r="C46" s="8">
        <f>IF('2-定性盤查'!C47&lt;&gt;"",'2-定性盤查'!C47,"")</f>
        <v>0</v>
      </c>
      <c r="D46" s="8">
        <f>IF('2-定性盤查'!D47&lt;&gt;"",'2-定性盤查'!D47,"")</f>
        <v>0</v>
      </c>
      <c r="E46" s="8">
        <f>IF('2-定性盤查'!E47&lt;&gt;"",'2-定性盤查'!E47,"")</f>
        <v>0</v>
      </c>
      <c r="F46" s="8">
        <f>IF('2-定性盤查'!F47&lt;&gt;"",'2-定性盤查'!F47,"")</f>
        <v>0</v>
      </c>
      <c r="G46" s="8">
        <f>IF('2-定性盤查'!G47&lt;&gt;"",'2-定性盤查'!G47,"")</f>
        <v>0</v>
      </c>
      <c r="H46" s="11" t="s">
        <v>309</v>
      </c>
      <c r="I46" s="11" t="s">
        <v>310</v>
      </c>
      <c r="J46" s="8">
        <f>IF('2-定性盤查'!X47&lt;&gt;"",IF('2-定性盤查'!X47&lt;&gt;0,'2-定性盤查'!X47,""),"")</f>
        <v>0</v>
      </c>
      <c r="K46" s="15">
        <f>'3.1-排放係數'!D46</f>
        <v>0</v>
      </c>
      <c r="L46" s="11">
        <f>'3.1-排放係數'!E46</f>
        <v>0</v>
      </c>
      <c r="M46" s="16">
        <f>IF(J46="","",H46*K46)</f>
        <v>0</v>
      </c>
      <c r="N46" s="11">
        <v>771</v>
      </c>
      <c r="O46" s="16">
        <f>IF(M46="","",M46*N46)</f>
        <v>0</v>
      </c>
      <c r="P46" s="8">
        <f>IF('2-定性盤查'!Y47&lt;&gt;"",IF('2-定性盤查'!Y47&lt;&gt;0,'2-定性盤查'!Y47,""),"")</f>
        <v>0</v>
      </c>
      <c r="Q46" s="15"/>
      <c r="R46" s="11">
        <f>IF(Q46="","",'3.1-排放係數'!I46)</f>
        <v>0</v>
      </c>
      <c r="S46" s="16">
        <f>IF(P46="","",H46*Q46)</f>
        <v>0</v>
      </c>
      <c r="T46" s="11">
        <f>IF(S46="", "", 附表二、含氟氣體之GWP值!G4)</f>
        <v>0</v>
      </c>
      <c r="U46" s="16">
        <f>IF(S46="","",S46*T46)</f>
        <v>0</v>
      </c>
      <c r="V46" s="8">
        <f>IF('2-定性盤查'!Z47&lt;&gt;"",IF('2-定性盤查'!Z47&lt;&gt;0,'2-定性盤查'!Z47,""),"")</f>
        <v>0</v>
      </c>
      <c r="W46" s="15">
        <f>IF('3.1-排放係數'!L46 ="", "", '3.1-排放係數'!L46)</f>
        <v>0</v>
      </c>
      <c r="X46" s="11">
        <f>IF(W46="","",'3.1-排放係數'!M46)</f>
        <v>0</v>
      </c>
      <c r="Y46" s="16">
        <f>IF(V46="","",H46*W46)</f>
        <v>0</v>
      </c>
      <c r="Z46" s="11"/>
      <c r="AA46" s="16">
        <f>IF(Y46="","",Y46*Z46)</f>
        <v>0</v>
      </c>
      <c r="AB46" s="16">
        <f>IF('2-定性盤查'!E47="是",IF(J46="CO2",SUM(U46,AA46),SUM(O46,U46,AA46)),IF(SUM(O46,U46,AA46)&lt;&gt;0,SUM(O46,U46,AA46),0))</f>
        <v>0</v>
      </c>
      <c r="AC46" s="16">
        <f>IF('2-定性盤查'!E47="是",IF(J46="CO2",O46,""),"")</f>
        <v>0</v>
      </c>
      <c r="AD46" s="17">
        <f>IF(AB46&lt;&gt;"",AB46/'6-彙總表'!$J$5,"")</f>
        <v>0</v>
      </c>
      <c r="AE46" s="10">
        <f>F40&amp;J40&amp;E40</f>
        <v>0</v>
      </c>
      <c r="AF46" s="10">
        <f>F40&amp;J40</f>
        <v>0</v>
      </c>
      <c r="AG46" s="10">
        <f>F40&amp;P40</f>
        <v>0</v>
      </c>
      <c r="AH46" s="10">
        <f>F40&amp;V40</f>
        <v>0</v>
      </c>
      <c r="AI46" s="10">
        <f>F40&amp;G40</f>
        <v>0</v>
      </c>
      <c r="AJ46" s="10">
        <f>F40&amp;G40</f>
        <v>0</v>
      </c>
      <c r="AK46" s="10">
        <f>F40&amp;G40</f>
        <v>0</v>
      </c>
      <c r="AL46" s="10">
        <f>F40&amp;J40&amp;G40&amp;E40</f>
        <v>0</v>
      </c>
      <c r="AM46" s="10">
        <f>IFERROR(ABS(AB40),"")</f>
        <v>0</v>
      </c>
    </row>
    <row r="47" spans="1:39" ht="30" customHeight="1">
      <c r="A47" s="8">
        <f>IF('2-定性盤查'!A48&lt;&gt;"",'2-定性盤查'!A48,"")</f>
        <v>0</v>
      </c>
      <c r="B47" s="8">
        <f>IF('2-定性盤查'!B48&lt;&gt;"",'2-定性盤查'!B48,"")</f>
        <v>0</v>
      </c>
      <c r="C47" s="8">
        <f>IF('2-定性盤查'!C48&lt;&gt;"",'2-定性盤查'!C48,"")</f>
        <v>0</v>
      </c>
      <c r="D47" s="8">
        <f>IF('2-定性盤查'!D48&lt;&gt;"",'2-定性盤查'!D48,"")</f>
        <v>0</v>
      </c>
      <c r="E47" s="8">
        <f>IF('2-定性盤查'!E48&lt;&gt;"",'2-定性盤查'!E48,"")</f>
        <v>0</v>
      </c>
      <c r="F47" s="8">
        <f>IF('2-定性盤查'!F48&lt;&gt;"",'2-定性盤查'!F48,"")</f>
        <v>0</v>
      </c>
      <c r="G47" s="8">
        <f>IF('2-定性盤查'!G48&lt;&gt;"",'2-定性盤查'!G48,"")</f>
        <v>0</v>
      </c>
      <c r="H47" s="11" t="s">
        <v>309</v>
      </c>
      <c r="I47" s="11" t="s">
        <v>315</v>
      </c>
      <c r="J47" s="8">
        <f>IF('2-定性盤查'!X48&lt;&gt;"",IF('2-定性盤查'!X48&lt;&gt;0,'2-定性盤查'!X48,""),"")</f>
        <v>0</v>
      </c>
      <c r="K47" s="15">
        <f>'3.1-排放係數'!D47</f>
        <v>0</v>
      </c>
      <c r="L47" s="11">
        <f>'3.1-排放係數'!E47</f>
        <v>0</v>
      </c>
      <c r="M47" s="16">
        <f>IF(J47="","",H47*K47)</f>
        <v>0</v>
      </c>
      <c r="N47" s="11">
        <f>附表二、含氟氣體之GWP值!G3</f>
        <v>0</v>
      </c>
      <c r="O47" s="16">
        <f>IF(M47="","",M47*N47)</f>
        <v>0</v>
      </c>
      <c r="P47" s="8">
        <f>IF('2-定性盤查'!Y48&lt;&gt;"",IF('2-定性盤查'!Y48&lt;&gt;0,'2-定性盤查'!Y48,""),"")</f>
        <v>0</v>
      </c>
      <c r="Q47" s="15">
        <f>IF('3.1-排放係數'!H47="", "", '3.1-排放係數'!H47)</f>
        <v>0</v>
      </c>
      <c r="R47" s="11">
        <f>IF(Q47="","",'3.1-排放係數'!I47)</f>
        <v>0</v>
      </c>
      <c r="S47" s="16">
        <f>IF(P47="","",H47*Q47)</f>
        <v>0</v>
      </c>
      <c r="T47" s="11">
        <f>IF(S47="", "", 附表二、含氟氣體之GWP值!G4)</f>
        <v>0</v>
      </c>
      <c r="U47" s="16">
        <f>IF(S47="","",S47*T47)</f>
        <v>0</v>
      </c>
      <c r="V47" s="8">
        <f>IF('2-定性盤查'!Z48&lt;&gt;"",IF('2-定性盤查'!Z48&lt;&gt;0,'2-定性盤查'!Z48,""),"")</f>
        <v>0</v>
      </c>
      <c r="W47" s="15">
        <f>IF('3.1-排放係數'!L47 ="", "", '3.1-排放係數'!L47)</f>
        <v>0</v>
      </c>
      <c r="X47" s="11">
        <f>IF(W47="","",'3.1-排放係數'!M47)</f>
        <v>0</v>
      </c>
      <c r="Y47" s="16">
        <f>IF(V47="","",H47*W47)</f>
        <v>0</v>
      </c>
      <c r="Z47" s="11">
        <f>IF(Y47="", "", 附表二、含氟氣體之GWP值!G5)</f>
        <v>0</v>
      </c>
      <c r="AA47" s="16">
        <f>IF(Y47="","",Y47*Z47)</f>
        <v>0</v>
      </c>
      <c r="AB47" s="16">
        <f>IF('2-定性盤查'!E48="是",IF(J47="CO2",SUM(U47,AA47),SUM(O47,U47,AA47)),IF(SUM(O47,U47,AA47)&lt;&gt;0,SUM(O47,U47,AA47),0))</f>
        <v>0</v>
      </c>
      <c r="AC47" s="16">
        <f>IF('2-定性盤查'!E48="是",IF(J47="CO2",O47,""),"")</f>
        <v>0</v>
      </c>
      <c r="AD47" s="17">
        <f>IF(AB47&lt;&gt;"",AB47/'6-彙總表'!$J$5,"")</f>
        <v>0</v>
      </c>
      <c r="AE47" s="10">
        <f>F41&amp;J41&amp;E41</f>
        <v>0</v>
      </c>
      <c r="AF47" s="10">
        <f>F41&amp;J41</f>
        <v>0</v>
      </c>
      <c r="AG47" s="10">
        <f>F41&amp;P41</f>
        <v>0</v>
      </c>
      <c r="AH47" s="10">
        <f>F41&amp;V41</f>
        <v>0</v>
      </c>
      <c r="AI47" s="10">
        <f>F41&amp;G41</f>
        <v>0</v>
      </c>
      <c r="AJ47" s="10">
        <f>F41&amp;G41</f>
        <v>0</v>
      </c>
      <c r="AK47" s="10">
        <f>F41&amp;G41</f>
        <v>0</v>
      </c>
      <c r="AL47" s="10">
        <f>F41&amp;J41&amp;G41&amp;E41</f>
        <v>0</v>
      </c>
      <c r="AM47" s="10">
        <f>IFERROR(ABS(AB41),"")</f>
        <v>0</v>
      </c>
    </row>
    <row r="48" spans="1:39" ht="30" customHeight="1">
      <c r="A48" s="8">
        <f>IF('2-定性盤查'!A49&lt;&gt;"",'2-定性盤查'!A49,"")</f>
        <v>0</v>
      </c>
      <c r="B48" s="8">
        <f>IF('2-定性盤查'!B49&lt;&gt;"",'2-定性盤查'!B49,"")</f>
        <v>0</v>
      </c>
      <c r="C48" s="8">
        <f>IF('2-定性盤查'!C49&lt;&gt;"",'2-定性盤查'!C49,"")</f>
        <v>0</v>
      </c>
      <c r="D48" s="8">
        <f>IF('2-定性盤查'!D49&lt;&gt;"",'2-定性盤查'!D49,"")</f>
        <v>0</v>
      </c>
      <c r="E48" s="8">
        <f>IF('2-定性盤查'!E49&lt;&gt;"",'2-定性盤查'!E49,"")</f>
        <v>0</v>
      </c>
      <c r="F48" s="8">
        <f>IF('2-定性盤查'!F49&lt;&gt;"",'2-定性盤查'!F49,"")</f>
        <v>0</v>
      </c>
      <c r="G48" s="8">
        <f>IF('2-定性盤查'!G49&lt;&gt;"",'2-定性盤查'!G49,"")</f>
        <v>0</v>
      </c>
      <c r="H48" s="11">
        <f>'3.2-上游運輸'!T4 </f>
        <v>0</v>
      </c>
      <c r="I48" s="11" t="s">
        <v>316</v>
      </c>
      <c r="J48" s="8">
        <f>IF('2-定性盤查'!X49&lt;&gt;"",IF('2-定性盤查'!X49&lt;&gt;0,'2-定性盤查'!X49,""),"")</f>
        <v>0</v>
      </c>
      <c r="K48" s="15">
        <f>'3.1-排放係數'!D48</f>
        <v>0</v>
      </c>
      <c r="L48" s="11">
        <f>'3.1-排放係數'!E48</f>
        <v>0</v>
      </c>
      <c r="M48" s="16">
        <f>IF(J48="","",H48*K48)</f>
        <v>0</v>
      </c>
      <c r="N48" s="11">
        <f>附表二、含氟氣體之GWP值!G3</f>
        <v>0</v>
      </c>
      <c r="O48" s="16">
        <f>IF(M48="","",M48*N48)</f>
        <v>0</v>
      </c>
      <c r="P48" s="8">
        <f>IF('2-定性盤查'!Y49&lt;&gt;"",IF('2-定性盤查'!Y49&lt;&gt;0,'2-定性盤查'!Y49,""),"")</f>
        <v>0</v>
      </c>
      <c r="Q48" s="15">
        <f>IF('3.1-排放係數'!H48="", "", '3.1-排放係數'!H48)</f>
        <v>0</v>
      </c>
      <c r="R48" s="11">
        <f>IF(Q48="","",'3.1-排放係數'!I48)</f>
        <v>0</v>
      </c>
      <c r="S48" s="16">
        <f>IF(P48="","",H48*Q48)</f>
        <v>0</v>
      </c>
      <c r="T48" s="11">
        <f>IF(S48="", "", 附表二、含氟氣體之GWP值!G4)</f>
        <v>0</v>
      </c>
      <c r="U48" s="16">
        <f>IF(S48="","",S48*T48)</f>
        <v>0</v>
      </c>
      <c r="V48" s="8">
        <f>IF('2-定性盤查'!Z49&lt;&gt;"",IF('2-定性盤查'!Z49&lt;&gt;0,'2-定性盤查'!Z49,""),"")</f>
        <v>0</v>
      </c>
      <c r="W48" s="15">
        <f>IF('3.1-排放係數'!L48 ="", "", '3.1-排放係數'!L48)</f>
        <v>0</v>
      </c>
      <c r="X48" s="11">
        <f>IF(W48="","",'3.1-排放係數'!M48)</f>
        <v>0</v>
      </c>
      <c r="Y48" s="16">
        <f>IF(V48="","",H48*W48)</f>
        <v>0</v>
      </c>
      <c r="Z48" s="11">
        <f>IF(Y48="", "", 附表二、含氟氣體之GWP值!G5)</f>
        <v>0</v>
      </c>
      <c r="AA48" s="16">
        <f>IF(Y48="","",Y48*Z48)</f>
        <v>0</v>
      </c>
      <c r="AB48" s="16">
        <f>IF('2-定性盤查'!E49="是",IF(J48="CO2",SUM(U48,AA48),SUM(O48,U48,AA48)),IF(SUM(O48,U48,AA48)&lt;&gt;0,SUM(O48,U48,AA48),0))</f>
        <v>0</v>
      </c>
      <c r="AC48" s="16">
        <f>IF('2-定性盤查'!E49="是",IF(J48="CO2",O48,""),"")</f>
        <v>0</v>
      </c>
      <c r="AD48" s="17">
        <f>IF(AB48&lt;&gt;"",AB48/'6-彙總表'!$J$5,"")</f>
        <v>0</v>
      </c>
      <c r="AE48" s="10">
        <f>F42&amp;J42&amp;E42</f>
        <v>0</v>
      </c>
      <c r="AF48" s="10">
        <f>F42&amp;J42</f>
        <v>0</v>
      </c>
      <c r="AG48" s="10">
        <f>F42&amp;P42</f>
        <v>0</v>
      </c>
      <c r="AH48" s="10">
        <f>F42&amp;V42</f>
        <v>0</v>
      </c>
      <c r="AI48" s="10">
        <f>F42&amp;G42</f>
        <v>0</v>
      </c>
      <c r="AJ48" s="10">
        <f>F42&amp;G42</f>
        <v>0</v>
      </c>
      <c r="AK48" s="10">
        <f>F42&amp;G42</f>
        <v>0</v>
      </c>
      <c r="AL48" s="10">
        <f>F42&amp;J42&amp;G42&amp;E42</f>
        <v>0</v>
      </c>
      <c r="AM48" s="10">
        <f>IFERROR(ABS(AB42),"")</f>
        <v>0</v>
      </c>
    </row>
    <row r="49" spans="1:39" ht="30" customHeight="1">
      <c r="A49" s="8">
        <f>IF('2-定性盤查'!A50&lt;&gt;"",'2-定性盤查'!A50,"")</f>
        <v>0</v>
      </c>
      <c r="B49" s="8">
        <f>IF('2-定性盤查'!B50&lt;&gt;"",'2-定性盤查'!B50,"")</f>
        <v>0</v>
      </c>
      <c r="C49" s="8">
        <f>IF('2-定性盤查'!C50&lt;&gt;"",'2-定性盤查'!C50,"")</f>
        <v>0</v>
      </c>
      <c r="D49" s="8">
        <f>IF('2-定性盤查'!D50&lt;&gt;"",'2-定性盤查'!D50,"")</f>
        <v>0</v>
      </c>
      <c r="E49" s="8">
        <f>IF('2-定性盤查'!E50&lt;&gt;"",'2-定性盤查'!E50,"")</f>
        <v>0</v>
      </c>
      <c r="F49" s="8">
        <f>IF('2-定性盤查'!F50&lt;&gt;"",'2-定性盤查'!F50,"")</f>
        <v>0</v>
      </c>
      <c r="G49" s="8">
        <f>IF('2-定性盤查'!G50&lt;&gt;"",'2-定性盤查'!G50,"")</f>
        <v>0</v>
      </c>
      <c r="H49" s="11">
        <f>'3.2-上游運輸'!T5 </f>
        <v>0</v>
      </c>
      <c r="I49" s="11" t="s">
        <v>316</v>
      </c>
      <c r="J49" s="8">
        <f>IF('2-定性盤查'!X50&lt;&gt;"",IF('2-定性盤查'!X50&lt;&gt;0,'2-定性盤查'!X50,""),"")</f>
        <v>0</v>
      </c>
      <c r="K49" s="15">
        <f>'3.1-排放係數'!D49</f>
        <v>0</v>
      </c>
      <c r="L49" s="11">
        <f>'3.1-排放係數'!E49</f>
        <v>0</v>
      </c>
      <c r="M49" s="16">
        <f>IF(J49="","",H49*K49)</f>
        <v>0</v>
      </c>
      <c r="N49" s="11">
        <f>附表二、含氟氣體之GWP值!G3</f>
        <v>0</v>
      </c>
      <c r="O49" s="16">
        <f>IF(M49="","",M49*N49)</f>
        <v>0</v>
      </c>
      <c r="P49" s="8">
        <f>IF('2-定性盤查'!Y50&lt;&gt;"",IF('2-定性盤查'!Y50&lt;&gt;0,'2-定性盤查'!Y50,""),"")</f>
        <v>0</v>
      </c>
      <c r="Q49" s="15">
        <f>IF('3.1-排放係數'!H49="", "", '3.1-排放係數'!H49)</f>
        <v>0</v>
      </c>
      <c r="R49" s="11">
        <f>IF(Q49="","",'3.1-排放係數'!I49)</f>
        <v>0</v>
      </c>
      <c r="S49" s="16">
        <f>IF(P49="","",H49*Q49)</f>
        <v>0</v>
      </c>
      <c r="T49" s="11">
        <f>IF(S49="", "", 附表二、含氟氣體之GWP值!G4)</f>
        <v>0</v>
      </c>
      <c r="U49" s="16">
        <f>IF(S49="","",S49*T49)</f>
        <v>0</v>
      </c>
      <c r="V49" s="8">
        <f>IF('2-定性盤查'!Z50&lt;&gt;"",IF('2-定性盤查'!Z50&lt;&gt;0,'2-定性盤查'!Z50,""),"")</f>
        <v>0</v>
      </c>
      <c r="W49" s="15">
        <f>IF('3.1-排放係數'!L49 ="", "", '3.1-排放係數'!L49)</f>
        <v>0</v>
      </c>
      <c r="X49" s="11">
        <f>IF(W49="","",'3.1-排放係數'!M49)</f>
        <v>0</v>
      </c>
      <c r="Y49" s="16">
        <f>IF(V49="","",H49*W49)</f>
        <v>0</v>
      </c>
      <c r="Z49" s="11">
        <f>IF(Y49="", "", 附表二、含氟氣體之GWP值!G5)</f>
        <v>0</v>
      </c>
      <c r="AA49" s="16">
        <f>IF(Y49="","",Y49*Z49)</f>
        <v>0</v>
      </c>
      <c r="AB49" s="16">
        <f>IF('2-定性盤查'!E50="是",IF(J49="CO2",SUM(U49,AA49),SUM(O49,U49,AA49)),IF(SUM(O49,U49,AA49)&lt;&gt;0,SUM(O49,U49,AA49),0))</f>
        <v>0</v>
      </c>
      <c r="AC49" s="16">
        <f>IF('2-定性盤查'!E50="是",IF(J49="CO2",O49,""),"")</f>
        <v>0</v>
      </c>
      <c r="AD49" s="17">
        <f>IF(AB49&lt;&gt;"",AB49/'6-彙總表'!$J$5,"")</f>
        <v>0</v>
      </c>
      <c r="AE49" s="10">
        <f>F43&amp;J43&amp;E43</f>
        <v>0</v>
      </c>
      <c r="AF49" s="10">
        <f>F43&amp;J43</f>
        <v>0</v>
      </c>
      <c r="AG49" s="10">
        <f>F43&amp;P43</f>
        <v>0</v>
      </c>
      <c r="AH49" s="10">
        <f>F43&amp;V43</f>
        <v>0</v>
      </c>
      <c r="AI49" s="10">
        <f>F43&amp;G43</f>
        <v>0</v>
      </c>
      <c r="AJ49" s="10">
        <f>F43&amp;G43</f>
        <v>0</v>
      </c>
      <c r="AK49" s="10">
        <f>F43&amp;G43</f>
        <v>0</v>
      </c>
      <c r="AL49" s="10">
        <f>F43&amp;J43&amp;G43&amp;E43</f>
        <v>0</v>
      </c>
      <c r="AM49" s="10">
        <f>IFERROR(ABS(AB43),"")</f>
        <v>0</v>
      </c>
    </row>
    <row r="50" spans="1:39" ht="30" customHeight="1">
      <c r="A50" s="8">
        <f>IF('2-定性盤查'!A51&lt;&gt;"",'2-定性盤查'!A51,"")</f>
        <v>0</v>
      </c>
      <c r="B50" s="8">
        <f>IF('2-定性盤查'!B51&lt;&gt;"",'2-定性盤查'!B51,"")</f>
        <v>0</v>
      </c>
      <c r="C50" s="8">
        <f>IF('2-定性盤查'!C51&lt;&gt;"",'2-定性盤查'!C51,"")</f>
        <v>0</v>
      </c>
      <c r="D50" s="8">
        <f>IF('2-定性盤查'!D51&lt;&gt;"",'2-定性盤查'!D51,"")</f>
        <v>0</v>
      </c>
      <c r="E50" s="8">
        <f>IF('2-定性盤查'!E51&lt;&gt;"",'2-定性盤查'!E51,"")</f>
        <v>0</v>
      </c>
      <c r="F50" s="8">
        <f>IF('2-定性盤查'!F51&lt;&gt;"",'2-定性盤查'!F51,"")</f>
        <v>0</v>
      </c>
      <c r="G50" s="8">
        <f>IF('2-定性盤查'!G51&lt;&gt;"",'2-定性盤查'!G51,"")</f>
        <v>0</v>
      </c>
      <c r="H50" s="11" t="s">
        <v>317</v>
      </c>
      <c r="I50" s="11" t="s">
        <v>318</v>
      </c>
      <c r="J50" s="8">
        <f>IF('2-定性盤查'!X51&lt;&gt;"",IF('2-定性盤查'!X51&lt;&gt;0,'2-定性盤查'!X51,""),"")</f>
        <v>0</v>
      </c>
      <c r="K50" s="15">
        <f>'3.1-排放係數'!D50</f>
        <v>0</v>
      </c>
      <c r="L50" s="11">
        <f>'3.1-排放係數'!E50</f>
        <v>0</v>
      </c>
      <c r="M50" s="16">
        <f>IF(J50="","",H50*K50)</f>
        <v>0</v>
      </c>
      <c r="N50" s="11">
        <f>附表二、含氟氣體之GWP值!G3</f>
        <v>0</v>
      </c>
      <c r="O50" s="16">
        <f>IF(M50="","",M50*N50)</f>
        <v>0</v>
      </c>
      <c r="P50" s="8">
        <f>IF('2-定性盤查'!Y51&lt;&gt;"",IF('2-定性盤查'!Y51&lt;&gt;0,'2-定性盤查'!Y51,""),"")</f>
        <v>0</v>
      </c>
      <c r="Q50" s="15">
        <f>IF('3.1-排放係數'!H50="", "", '3.1-排放係數'!H50)</f>
        <v>0</v>
      </c>
      <c r="R50" s="11">
        <f>IF(Q50="","",'3.1-排放係數'!I50)</f>
        <v>0</v>
      </c>
      <c r="S50" s="16">
        <f>IF(P50="","",H50*Q50)</f>
        <v>0</v>
      </c>
      <c r="T50" s="11">
        <f>IF(S50="", "", 附表二、含氟氣體之GWP值!G4)</f>
        <v>0</v>
      </c>
      <c r="U50" s="16">
        <f>IF(S50="","",S50*T50)</f>
        <v>0</v>
      </c>
      <c r="V50" s="8">
        <f>IF('2-定性盤查'!Z51&lt;&gt;"",IF('2-定性盤查'!Z51&lt;&gt;0,'2-定性盤查'!Z51,""),"")</f>
        <v>0</v>
      </c>
      <c r="W50" s="15">
        <f>IF('3.1-排放係數'!L50 ="", "", '3.1-排放係數'!L50)</f>
        <v>0</v>
      </c>
      <c r="X50" s="11">
        <f>IF(W50="","",'3.1-排放係數'!M50)</f>
        <v>0</v>
      </c>
      <c r="Y50" s="16">
        <f>IF(V50="","",H50*W50)</f>
        <v>0</v>
      </c>
      <c r="Z50" s="11">
        <f>IF(Y50="", "", 附表二、含氟氣體之GWP值!G5)</f>
        <v>0</v>
      </c>
      <c r="AA50" s="16">
        <f>IF(Y50="","",Y50*Z50)</f>
        <v>0</v>
      </c>
      <c r="AB50" s="16">
        <f>IF('2-定性盤查'!E51="是",IF(J50="CO2",SUM(U50,AA50),SUM(O50,U50,AA50)),IF(SUM(O50,U50,AA50)&lt;&gt;0,SUM(O50,U50,AA50),0))</f>
        <v>0</v>
      </c>
      <c r="AC50" s="16">
        <f>IF('2-定性盤查'!E51="是",IF(J50="CO2",O50,""),"")</f>
        <v>0</v>
      </c>
      <c r="AD50" s="17">
        <f>IF(AB50&lt;&gt;"",AB50/'6-彙總表'!$J$5,"")</f>
        <v>0</v>
      </c>
      <c r="AE50" s="10">
        <f>F44&amp;J44&amp;E44</f>
        <v>0</v>
      </c>
      <c r="AF50" s="10">
        <f>F44&amp;J44</f>
        <v>0</v>
      </c>
      <c r="AG50" s="10">
        <f>F44&amp;P44</f>
        <v>0</v>
      </c>
      <c r="AH50" s="10">
        <f>F44&amp;V44</f>
        <v>0</v>
      </c>
      <c r="AI50" s="10">
        <f>F44&amp;G44</f>
        <v>0</v>
      </c>
      <c r="AJ50" s="10">
        <f>F44&amp;G44</f>
        <v>0</v>
      </c>
      <c r="AK50" s="10">
        <f>F44&amp;G44</f>
        <v>0</v>
      </c>
      <c r="AL50" s="10">
        <f>F44&amp;J44&amp;G44&amp;E44</f>
        <v>0</v>
      </c>
      <c r="AM50" s="10">
        <f>IFERROR(ABS(AB44),"")</f>
        <v>0</v>
      </c>
    </row>
    <row r="51" spans="1:39" ht="30" customHeight="1">
      <c r="A51" s="8">
        <f>IF('2-定性盤查'!A52&lt;&gt;"",'2-定性盤查'!A52,"")</f>
        <v>0</v>
      </c>
      <c r="B51" s="8">
        <f>IF('2-定性盤查'!B52&lt;&gt;"",'2-定性盤查'!B52,"")</f>
        <v>0</v>
      </c>
      <c r="C51" s="8">
        <f>IF('2-定性盤查'!C52&lt;&gt;"",'2-定性盤查'!C52,"")</f>
        <v>0</v>
      </c>
      <c r="D51" s="8">
        <f>IF('2-定性盤查'!D52&lt;&gt;"",'2-定性盤查'!D52,"")</f>
        <v>0</v>
      </c>
      <c r="E51" s="8">
        <f>IF('2-定性盤查'!E52&lt;&gt;"",'2-定性盤查'!E52,"")</f>
        <v>0</v>
      </c>
      <c r="F51" s="8">
        <f>IF('2-定性盤查'!F52&lt;&gt;"",'2-定性盤查'!F52,"")</f>
        <v>0</v>
      </c>
      <c r="G51" s="8">
        <f>IF('2-定性盤查'!G52&lt;&gt;"",'2-定性盤查'!G52,"")</f>
        <v>0</v>
      </c>
      <c r="H51" s="11" t="s">
        <v>319</v>
      </c>
      <c r="I51" s="11" t="s">
        <v>318</v>
      </c>
      <c r="J51" s="8">
        <f>IF('2-定性盤查'!X52&lt;&gt;"",IF('2-定性盤查'!X52&lt;&gt;0,'2-定性盤查'!X52,""),"")</f>
        <v>0</v>
      </c>
      <c r="K51" s="15">
        <f>'3.1-排放係數'!D51</f>
        <v>0</v>
      </c>
      <c r="L51" s="11">
        <f>'3.1-排放係數'!E51</f>
        <v>0</v>
      </c>
      <c r="M51" s="16">
        <f>IF(J51="","",H51*K51)</f>
        <v>0</v>
      </c>
      <c r="N51" s="11">
        <f>附表二、含氟氣體之GWP值!G3</f>
        <v>0</v>
      </c>
      <c r="O51" s="16">
        <f>IF(M51="","",M51*N51)</f>
        <v>0</v>
      </c>
      <c r="P51" s="8">
        <f>IF('2-定性盤查'!Y52&lt;&gt;"",IF('2-定性盤查'!Y52&lt;&gt;0,'2-定性盤查'!Y52,""),"")</f>
        <v>0</v>
      </c>
      <c r="Q51" s="15">
        <f>IF('3.1-排放係數'!H51="", "", '3.1-排放係數'!H51)</f>
        <v>0</v>
      </c>
      <c r="R51" s="11">
        <f>IF(Q51="","",'3.1-排放係數'!I51)</f>
        <v>0</v>
      </c>
      <c r="S51" s="16">
        <f>IF(P51="","",H51*Q51)</f>
        <v>0</v>
      </c>
      <c r="T51" s="11">
        <f>IF(S51="", "", 附表二、含氟氣體之GWP值!G4)</f>
        <v>0</v>
      </c>
      <c r="U51" s="16">
        <f>IF(S51="","",S51*T51)</f>
        <v>0</v>
      </c>
      <c r="V51" s="8">
        <f>IF('2-定性盤查'!Z52&lt;&gt;"",IF('2-定性盤查'!Z52&lt;&gt;0,'2-定性盤查'!Z52,""),"")</f>
        <v>0</v>
      </c>
      <c r="W51" s="15">
        <f>IF('3.1-排放係數'!L51 ="", "", '3.1-排放係數'!L51)</f>
        <v>0</v>
      </c>
      <c r="X51" s="11">
        <f>IF(W51="","",'3.1-排放係數'!M51)</f>
        <v>0</v>
      </c>
      <c r="Y51" s="16">
        <f>IF(V51="","",H51*W51)</f>
        <v>0</v>
      </c>
      <c r="Z51" s="11">
        <f>IF(Y51="", "", 附表二、含氟氣體之GWP值!G5)</f>
        <v>0</v>
      </c>
      <c r="AA51" s="16">
        <f>IF(Y51="","",Y51*Z51)</f>
        <v>0</v>
      </c>
      <c r="AB51" s="16">
        <f>IF('2-定性盤查'!E52="是",IF(J51="CO2",SUM(U51,AA51),SUM(O51,U51,AA51)),IF(SUM(O51,U51,AA51)&lt;&gt;0,SUM(O51,U51,AA51),0))</f>
        <v>0</v>
      </c>
      <c r="AC51" s="16">
        <f>IF('2-定性盤查'!E52="是",IF(J51="CO2",O51,""),"")</f>
        <v>0</v>
      </c>
      <c r="AD51" s="17">
        <f>IF(AB51&lt;&gt;"",AB51/'6-彙總表'!$J$5,"")</f>
        <v>0</v>
      </c>
      <c r="AE51" s="10">
        <f>F45&amp;J45&amp;E45</f>
        <v>0</v>
      </c>
      <c r="AF51" s="10">
        <f>F45&amp;J45</f>
        <v>0</v>
      </c>
      <c r="AG51" s="10">
        <f>F45&amp;P45</f>
        <v>0</v>
      </c>
      <c r="AH51" s="10">
        <f>F45&amp;V45</f>
        <v>0</v>
      </c>
      <c r="AI51" s="10">
        <f>F45&amp;G45</f>
        <v>0</v>
      </c>
      <c r="AJ51" s="10">
        <f>F45&amp;G45</f>
        <v>0</v>
      </c>
      <c r="AK51" s="10">
        <f>F45&amp;G45</f>
        <v>0</v>
      </c>
      <c r="AL51" s="10">
        <f>F45&amp;J45&amp;G45&amp;E45</f>
        <v>0</v>
      </c>
      <c r="AM51" s="10">
        <f>IFERROR(ABS(AB45),"")</f>
        <v>0</v>
      </c>
    </row>
    <row r="52" spans="1:39" ht="30" customHeight="1">
      <c r="A52" s="8">
        <f>IF('2-定性盤查'!A53&lt;&gt;"",'2-定性盤查'!A53,"")</f>
        <v>0</v>
      </c>
      <c r="B52" s="8">
        <f>IF('2-定性盤查'!B53&lt;&gt;"",'2-定性盤查'!B53,"")</f>
        <v>0</v>
      </c>
      <c r="C52" s="8">
        <f>IF('2-定性盤查'!C53&lt;&gt;"",'2-定性盤查'!C53,"")</f>
        <v>0</v>
      </c>
      <c r="D52" s="8">
        <f>IF('2-定性盤查'!D53&lt;&gt;"",'2-定性盤查'!D53,"")</f>
        <v>0</v>
      </c>
      <c r="E52" s="8">
        <f>IF('2-定性盤查'!E53&lt;&gt;"",'2-定性盤查'!E53,"")</f>
        <v>0</v>
      </c>
      <c r="F52" s="8">
        <f>IF('2-定性盤查'!F53&lt;&gt;"",'2-定性盤查'!F53,"")</f>
        <v>0</v>
      </c>
      <c r="G52" s="8">
        <f>IF('2-定性盤查'!G53&lt;&gt;"",'2-定性盤查'!G53,"")</f>
        <v>0</v>
      </c>
      <c r="H52" s="11">
        <f>'3.3-下游運輸'!T6 </f>
        <v>0</v>
      </c>
      <c r="I52" s="11" t="s">
        <v>316</v>
      </c>
      <c r="J52" s="8">
        <f>IF('2-定性盤查'!X53&lt;&gt;"",IF('2-定性盤查'!X53&lt;&gt;0,'2-定性盤查'!X53,""),"")</f>
        <v>0</v>
      </c>
      <c r="K52" s="15">
        <f>'3.1-排放係數'!D52</f>
        <v>0</v>
      </c>
      <c r="L52" s="11">
        <f>'3.1-排放係數'!E52</f>
        <v>0</v>
      </c>
      <c r="M52" s="16">
        <f>IF(J52="","",H52*K52)</f>
        <v>0</v>
      </c>
      <c r="N52" s="11">
        <f>附表二、含氟氣體之GWP值!G3</f>
        <v>0</v>
      </c>
      <c r="O52" s="16">
        <f>IF(M52="","",M52*N52)</f>
        <v>0</v>
      </c>
      <c r="P52" s="8">
        <f>IF('2-定性盤查'!Y53&lt;&gt;"",IF('2-定性盤查'!Y53&lt;&gt;0,'2-定性盤查'!Y53,""),"")</f>
        <v>0</v>
      </c>
      <c r="Q52" s="15">
        <f>IF('3.1-排放係數'!H52="", "", '3.1-排放係數'!H52)</f>
        <v>0</v>
      </c>
      <c r="R52" s="11">
        <f>IF(Q52="","",'3.1-排放係數'!I52)</f>
        <v>0</v>
      </c>
      <c r="S52" s="16">
        <f>IF(P52="","",H52*Q52)</f>
        <v>0</v>
      </c>
      <c r="T52" s="11">
        <f>IF(S52="", "", 附表二、含氟氣體之GWP值!G4)</f>
        <v>0</v>
      </c>
      <c r="U52" s="16">
        <f>IF(S52="","",S52*T52)</f>
        <v>0</v>
      </c>
      <c r="V52" s="8">
        <f>IF('2-定性盤查'!Z53&lt;&gt;"",IF('2-定性盤查'!Z53&lt;&gt;0,'2-定性盤查'!Z53,""),"")</f>
        <v>0</v>
      </c>
      <c r="W52" s="15">
        <f>IF('3.1-排放係數'!L52 ="", "", '3.1-排放係數'!L52)</f>
        <v>0</v>
      </c>
      <c r="X52" s="11">
        <f>IF(W52="","",'3.1-排放係數'!M52)</f>
        <v>0</v>
      </c>
      <c r="Y52" s="16">
        <f>IF(V52="","",H52*W52)</f>
        <v>0</v>
      </c>
      <c r="Z52" s="11">
        <f>IF(Y52="", "", 附表二、含氟氣體之GWP值!G5)</f>
        <v>0</v>
      </c>
      <c r="AA52" s="16">
        <f>IF(Y52="","",Y52*Z52)</f>
        <v>0</v>
      </c>
      <c r="AB52" s="16">
        <f>IF('2-定性盤查'!E53="是",IF(J52="CO2",SUM(U52,AA52),SUM(O52,U52,AA52)),IF(SUM(O52,U52,AA52)&lt;&gt;0,SUM(O52,U52,AA52),0))</f>
        <v>0</v>
      </c>
      <c r="AC52" s="16">
        <f>IF('2-定性盤查'!E53="是",IF(J52="CO2",O52,""),"")</f>
        <v>0</v>
      </c>
      <c r="AD52" s="17">
        <f>IF(AB52&lt;&gt;"",AB52/'6-彙總表'!$J$5,"")</f>
        <v>0</v>
      </c>
      <c r="AE52" s="10">
        <f>F46&amp;J46&amp;E46</f>
        <v>0</v>
      </c>
      <c r="AF52" s="10">
        <f>F46&amp;J46</f>
        <v>0</v>
      </c>
      <c r="AG52" s="10">
        <f>F46&amp;P46</f>
        <v>0</v>
      </c>
      <c r="AH52" s="10">
        <f>F46&amp;V46</f>
        <v>0</v>
      </c>
      <c r="AI52" s="10">
        <f>F46&amp;G46</f>
        <v>0</v>
      </c>
      <c r="AJ52" s="10">
        <f>F46&amp;G46</f>
        <v>0</v>
      </c>
      <c r="AK52" s="10">
        <f>F46&amp;G46</f>
        <v>0</v>
      </c>
      <c r="AL52" s="10">
        <f>F46&amp;J46&amp;G46&amp;E46</f>
        <v>0</v>
      </c>
      <c r="AM52" s="10">
        <f>IFERROR(ABS(AB46),"")</f>
        <v>0</v>
      </c>
    </row>
    <row r="53" spans="1:39" ht="30" customHeight="1">
      <c r="A53" s="8">
        <f>IF('2-定性盤查'!A54&lt;&gt;"",'2-定性盤查'!A54,"")</f>
        <v>0</v>
      </c>
      <c r="B53" s="8">
        <f>IF('2-定性盤查'!B54&lt;&gt;"",'2-定性盤查'!B54,"")</f>
        <v>0</v>
      </c>
      <c r="C53" s="8">
        <f>IF('2-定性盤查'!C54&lt;&gt;"",'2-定性盤查'!C54,"")</f>
        <v>0</v>
      </c>
      <c r="D53" s="8">
        <f>IF('2-定性盤查'!D54&lt;&gt;"",'2-定性盤查'!D54,"")</f>
        <v>0</v>
      </c>
      <c r="E53" s="8">
        <f>IF('2-定性盤查'!E54&lt;&gt;"",'2-定性盤查'!E54,"")</f>
        <v>0</v>
      </c>
      <c r="F53" s="8">
        <f>IF('2-定性盤查'!F54&lt;&gt;"",'2-定性盤查'!F54,"")</f>
        <v>0</v>
      </c>
      <c r="G53" s="8">
        <f>IF('2-定性盤查'!G54&lt;&gt;"",'2-定性盤查'!G54,"")</f>
        <v>0</v>
      </c>
      <c r="H53" s="11" t="s">
        <v>320</v>
      </c>
      <c r="I53" s="11" t="s">
        <v>321</v>
      </c>
      <c r="J53" s="8">
        <f>IF('2-定性盤查'!X54&lt;&gt;"",IF('2-定性盤查'!X54&lt;&gt;0,'2-定性盤查'!X54,""),"")</f>
        <v>0</v>
      </c>
      <c r="K53" s="15">
        <f>'3.1-排放係數'!D53</f>
        <v>0</v>
      </c>
      <c r="L53" s="11">
        <f>'3.1-排放係數'!E53</f>
        <v>0</v>
      </c>
      <c r="M53" s="16">
        <f>IF(J53="","",H53*K53)</f>
        <v>0</v>
      </c>
      <c r="N53" s="11">
        <f>附表二、含氟氣體之GWP值!G3</f>
        <v>0</v>
      </c>
      <c r="O53" s="16">
        <f>IF(M53="","",M53*N53)</f>
        <v>0</v>
      </c>
      <c r="P53" s="8">
        <f>IF('2-定性盤查'!Y54&lt;&gt;"",IF('2-定性盤查'!Y54&lt;&gt;0,'2-定性盤查'!Y54,""),"")</f>
        <v>0</v>
      </c>
      <c r="Q53" s="15">
        <f>IF('3.1-排放係數'!H53="", "", '3.1-排放係數'!H53)</f>
        <v>0</v>
      </c>
      <c r="R53" s="11">
        <f>IF(Q53="","",'3.1-排放係數'!I53)</f>
        <v>0</v>
      </c>
      <c r="S53" s="16">
        <f>IF(P53="","",H53*Q53)</f>
        <v>0</v>
      </c>
      <c r="T53" s="11">
        <f>IF(S53="", "", 附表二、含氟氣體之GWP值!G4)</f>
        <v>0</v>
      </c>
      <c r="U53" s="16">
        <f>IF(S53="","",S53*T53)</f>
        <v>0</v>
      </c>
      <c r="V53" s="8">
        <f>IF('2-定性盤查'!Z54&lt;&gt;"",IF('2-定性盤查'!Z54&lt;&gt;0,'2-定性盤查'!Z54,""),"")</f>
        <v>0</v>
      </c>
      <c r="W53" s="15">
        <f>IF('3.1-排放係數'!L53 ="", "", '3.1-排放係數'!L53)</f>
        <v>0</v>
      </c>
      <c r="X53" s="11">
        <f>IF(W53="","",'3.1-排放係數'!M53)</f>
        <v>0</v>
      </c>
      <c r="Y53" s="16">
        <f>IF(V53="","",H53*W53)</f>
        <v>0</v>
      </c>
      <c r="Z53" s="11">
        <f>IF(Y53="", "", 附表二、含氟氣體之GWP值!G5)</f>
        <v>0</v>
      </c>
      <c r="AA53" s="16">
        <f>IF(Y53="","",Y53*Z53)</f>
        <v>0</v>
      </c>
      <c r="AB53" s="16">
        <f>IF('2-定性盤查'!E54="是",IF(J53="CO2",SUM(U53,AA53),SUM(O53,U53,AA53)),IF(SUM(O53,U53,AA53)&lt;&gt;0,SUM(O53,U53,AA53),0))</f>
        <v>0</v>
      </c>
      <c r="AC53" s="16">
        <f>IF('2-定性盤查'!E54="是",IF(J53="CO2",O53,""),"")</f>
        <v>0</v>
      </c>
      <c r="AD53" s="17">
        <f>IF(AB53&lt;&gt;"",AB53/'6-彙總表'!$J$5,"")</f>
        <v>0</v>
      </c>
      <c r="AE53" s="10">
        <f>F47&amp;J47&amp;E47</f>
        <v>0</v>
      </c>
      <c r="AF53" s="10">
        <f>F47&amp;J47</f>
        <v>0</v>
      </c>
      <c r="AG53" s="10">
        <f>F47&amp;P47</f>
        <v>0</v>
      </c>
      <c r="AH53" s="10">
        <f>F47&amp;V47</f>
        <v>0</v>
      </c>
      <c r="AI53" s="10">
        <f>F47&amp;G47</f>
        <v>0</v>
      </c>
      <c r="AJ53" s="10">
        <f>F47&amp;G47</f>
        <v>0</v>
      </c>
      <c r="AK53" s="10">
        <f>F47&amp;G47</f>
        <v>0</v>
      </c>
      <c r="AL53" s="10">
        <f>F47&amp;J47&amp;G47&amp;E47</f>
        <v>0</v>
      </c>
      <c r="AM53" s="10">
        <f>IFERROR(ABS(AB47),"")</f>
        <v>0</v>
      </c>
    </row>
    <row r="54" spans="1:39" ht="30" customHeight="1">
      <c r="A54" s="8">
        <f>IF('2-定性盤查'!A55&lt;&gt;"",'2-定性盤查'!A55,"")</f>
        <v>0</v>
      </c>
      <c r="B54" s="8">
        <f>IF('2-定性盤查'!B55&lt;&gt;"",'2-定性盤查'!B55,"")</f>
        <v>0</v>
      </c>
      <c r="C54" s="8">
        <f>IF('2-定性盤查'!C55&lt;&gt;"",'2-定性盤查'!C55,"")</f>
        <v>0</v>
      </c>
      <c r="D54" s="8">
        <f>IF('2-定性盤查'!D55&lt;&gt;"",'2-定性盤查'!D55,"")</f>
        <v>0</v>
      </c>
      <c r="E54" s="8">
        <f>IF('2-定性盤查'!E55&lt;&gt;"",'2-定性盤查'!E55,"")</f>
        <v>0</v>
      </c>
      <c r="F54" s="8">
        <f>IF('2-定性盤查'!F55&lt;&gt;"",'2-定性盤查'!F55,"")</f>
        <v>0</v>
      </c>
      <c r="G54" s="8">
        <f>IF('2-定性盤查'!G55&lt;&gt;"",'2-定性盤查'!G55,"")</f>
        <v>0</v>
      </c>
      <c r="H54" s="11" t="s">
        <v>317</v>
      </c>
      <c r="I54" s="11" t="s">
        <v>322</v>
      </c>
      <c r="J54" s="8">
        <f>IF('2-定性盤查'!X55&lt;&gt;"",IF('2-定性盤查'!X55&lt;&gt;0,'2-定性盤查'!X55,""),"")</f>
        <v>0</v>
      </c>
      <c r="K54" s="15">
        <f>'3.1-排放係數'!D54</f>
        <v>0</v>
      </c>
      <c r="L54" s="11">
        <f>'3.1-排放係數'!E54</f>
        <v>0</v>
      </c>
      <c r="M54" s="16">
        <f>IF(J54="","",H54*K54)</f>
        <v>0</v>
      </c>
      <c r="N54" s="11">
        <f>附表二、含氟氣體之GWP值!G3</f>
        <v>0</v>
      </c>
      <c r="O54" s="16">
        <f>IF(M54="","",M54*N54)</f>
        <v>0</v>
      </c>
      <c r="P54" s="8">
        <f>IF('2-定性盤查'!Y55&lt;&gt;"",IF('2-定性盤查'!Y55&lt;&gt;0,'2-定性盤查'!Y55,""),"")</f>
        <v>0</v>
      </c>
      <c r="Q54" s="15">
        <f>IF('3.1-排放係數'!H54="", "", '3.1-排放係數'!H54)</f>
        <v>0</v>
      </c>
      <c r="R54" s="11">
        <f>IF(Q54="","",'3.1-排放係數'!I54)</f>
        <v>0</v>
      </c>
      <c r="S54" s="16">
        <f>IF(P54="","",H54*Q54)</f>
        <v>0</v>
      </c>
      <c r="T54" s="11">
        <f>IF(S54="", "", 附表二、含氟氣體之GWP值!G4)</f>
        <v>0</v>
      </c>
      <c r="U54" s="16">
        <f>IF(S54="","",S54*T54)</f>
        <v>0</v>
      </c>
      <c r="V54" s="8">
        <f>IF('2-定性盤查'!Z55&lt;&gt;"",IF('2-定性盤查'!Z55&lt;&gt;0,'2-定性盤查'!Z55,""),"")</f>
        <v>0</v>
      </c>
      <c r="W54" s="15">
        <f>IF('3.1-排放係數'!L54 ="", "", '3.1-排放係數'!L54)</f>
        <v>0</v>
      </c>
      <c r="X54" s="11">
        <f>IF(W54="","",'3.1-排放係數'!M54)</f>
        <v>0</v>
      </c>
      <c r="Y54" s="16">
        <f>IF(V54="","",H54*W54)</f>
        <v>0</v>
      </c>
      <c r="Z54" s="11">
        <f>IF(Y54="", "", 附表二、含氟氣體之GWP值!G5)</f>
        <v>0</v>
      </c>
      <c r="AA54" s="16">
        <f>IF(Y54="","",Y54*Z54)</f>
        <v>0</v>
      </c>
      <c r="AB54" s="16">
        <f>IF('2-定性盤查'!E55="是",IF(J54="CO2",SUM(U54,AA54),SUM(O54,U54,AA54)),IF(SUM(O54,U54,AA54)&lt;&gt;0,SUM(O54,U54,AA54),0))</f>
        <v>0</v>
      </c>
      <c r="AC54" s="16">
        <f>IF('2-定性盤查'!E55="是",IF(J54="CO2",O54,""),"")</f>
        <v>0</v>
      </c>
      <c r="AD54" s="17">
        <f>IF(AB54&lt;&gt;"",AB54/'6-彙總表'!$J$5,"")</f>
        <v>0</v>
      </c>
      <c r="AE54" s="10">
        <f>F48&amp;J48&amp;E48</f>
        <v>0</v>
      </c>
      <c r="AF54" s="10">
        <f>F48&amp;J48</f>
        <v>0</v>
      </c>
      <c r="AG54" s="10">
        <f>F48&amp;P48</f>
        <v>0</v>
      </c>
      <c r="AH54" s="10">
        <f>F48&amp;V48</f>
        <v>0</v>
      </c>
      <c r="AI54" s="10">
        <f>F48&amp;G48</f>
        <v>0</v>
      </c>
      <c r="AJ54" s="10">
        <f>F48&amp;G48</f>
        <v>0</v>
      </c>
      <c r="AK54" s="10">
        <f>F48&amp;G48</f>
        <v>0</v>
      </c>
      <c r="AL54" s="10">
        <f>F48&amp;J48&amp;G48&amp;E48</f>
        <v>0</v>
      </c>
      <c r="AM54" s="10">
        <f>IFERROR(ABS(AB48),"")</f>
        <v>0</v>
      </c>
    </row>
    <row r="55" spans="1:39">
      <c r="AE55" s="10">
        <f>F49&amp;J49&amp;E49</f>
        <v>0</v>
      </c>
      <c r="AF55" s="10">
        <f>F49&amp;J49</f>
        <v>0</v>
      </c>
      <c r="AG55" s="10">
        <f>F49&amp;P49</f>
        <v>0</v>
      </c>
      <c r="AH55" s="10">
        <f>F49&amp;V49</f>
        <v>0</v>
      </c>
      <c r="AI55" s="10">
        <f>F49&amp;G49</f>
        <v>0</v>
      </c>
      <c r="AJ55" s="10">
        <f>F49&amp;G49</f>
        <v>0</v>
      </c>
      <c r="AK55" s="10">
        <f>F49&amp;G49</f>
        <v>0</v>
      </c>
      <c r="AL55" s="10">
        <f>F49&amp;J49&amp;G49&amp;E49</f>
        <v>0</v>
      </c>
      <c r="AM55" s="10">
        <f>IFERROR(ABS(AB49),"")</f>
        <v>0</v>
      </c>
    </row>
    <row r="56" spans="1:39">
      <c r="AE56" s="10">
        <f>F50&amp;J50&amp;E50</f>
        <v>0</v>
      </c>
      <c r="AF56" s="10">
        <f>F50&amp;J50</f>
        <v>0</v>
      </c>
      <c r="AG56" s="10">
        <f>F50&amp;P50</f>
        <v>0</v>
      </c>
      <c r="AH56" s="10">
        <f>F50&amp;V50</f>
        <v>0</v>
      </c>
      <c r="AI56" s="10">
        <f>F50&amp;G50</f>
        <v>0</v>
      </c>
      <c r="AJ56" s="10">
        <f>F50&amp;G50</f>
        <v>0</v>
      </c>
      <c r="AK56" s="10">
        <f>F50&amp;G50</f>
        <v>0</v>
      </c>
      <c r="AL56" s="10">
        <f>F50&amp;J50&amp;G50&amp;E50</f>
        <v>0</v>
      </c>
      <c r="AM56" s="10">
        <f>IFERROR(ABS(AB50),"")</f>
        <v>0</v>
      </c>
    </row>
    <row r="57" spans="1:39">
      <c r="AE57" s="10">
        <f>F51&amp;J51&amp;E51</f>
        <v>0</v>
      </c>
      <c r="AF57" s="10">
        <f>F51&amp;J51</f>
        <v>0</v>
      </c>
      <c r="AG57" s="10">
        <f>F51&amp;P51</f>
        <v>0</v>
      </c>
      <c r="AH57" s="10">
        <f>F51&amp;V51</f>
        <v>0</v>
      </c>
      <c r="AI57" s="10">
        <f>F51&amp;G51</f>
        <v>0</v>
      </c>
      <c r="AJ57" s="10">
        <f>F51&amp;G51</f>
        <v>0</v>
      </c>
      <c r="AK57" s="10">
        <f>F51&amp;G51</f>
        <v>0</v>
      </c>
      <c r="AL57" s="10">
        <f>F51&amp;J51&amp;G51&amp;E51</f>
        <v>0</v>
      </c>
      <c r="AM57" s="10">
        <f>IFERROR(ABS(AB51),"")</f>
        <v>0</v>
      </c>
    </row>
    <row r="58" spans="1:39">
      <c r="AE58" s="10">
        <f>F52&amp;J52&amp;E52</f>
        <v>0</v>
      </c>
      <c r="AF58" s="10">
        <f>F52&amp;J52</f>
        <v>0</v>
      </c>
      <c r="AG58" s="10">
        <f>F52&amp;P52</f>
        <v>0</v>
      </c>
      <c r="AH58" s="10">
        <f>F52&amp;V52</f>
        <v>0</v>
      </c>
      <c r="AI58" s="10">
        <f>F52&amp;G52</f>
        <v>0</v>
      </c>
      <c r="AJ58" s="10">
        <f>F52&amp;G52</f>
        <v>0</v>
      </c>
      <c r="AK58" s="10">
        <f>F52&amp;G52</f>
        <v>0</v>
      </c>
      <c r="AL58" s="10">
        <f>F52&amp;J52&amp;G52&amp;E52</f>
        <v>0</v>
      </c>
      <c r="AM58" s="10">
        <f>IFERROR(ABS(AB52),"")</f>
        <v>0</v>
      </c>
    </row>
    <row r="59" spans="1:39">
      <c r="AE59" s="10">
        <f>F53&amp;J53&amp;E53</f>
        <v>0</v>
      </c>
      <c r="AF59" s="10">
        <f>F53&amp;J53</f>
        <v>0</v>
      </c>
      <c r="AG59" s="10">
        <f>F53&amp;P53</f>
        <v>0</v>
      </c>
      <c r="AH59" s="10">
        <f>F53&amp;V53</f>
        <v>0</v>
      </c>
      <c r="AI59" s="10">
        <f>F53&amp;G53</f>
        <v>0</v>
      </c>
      <c r="AJ59" s="10">
        <f>F53&amp;G53</f>
        <v>0</v>
      </c>
      <c r="AK59" s="10">
        <f>F53&amp;G53</f>
        <v>0</v>
      </c>
      <c r="AL59" s="10">
        <f>F53&amp;J53&amp;G53&amp;E53</f>
        <v>0</v>
      </c>
      <c r="AM59" s="10">
        <f>IFERROR(ABS(AB53),"")</f>
        <v>0</v>
      </c>
    </row>
    <row r="60" spans="1:39">
      <c r="AE60" s="10">
        <f>F54&amp;J54&amp;E54</f>
        <v>0</v>
      </c>
      <c r="AF60" s="10">
        <f>F54&amp;J54</f>
        <v>0</v>
      </c>
      <c r="AG60" s="10">
        <f>F54&amp;P54</f>
        <v>0</v>
      </c>
      <c r="AH60" s="10">
        <f>F54&amp;V54</f>
        <v>0</v>
      </c>
      <c r="AI60" s="10">
        <f>F54&amp;G54</f>
        <v>0</v>
      </c>
      <c r="AJ60" s="10">
        <f>F54&amp;G54</f>
        <v>0</v>
      </c>
      <c r="AK60" s="10">
        <f>F54&amp;G54</f>
        <v>0</v>
      </c>
      <c r="AL60" s="10">
        <f>F54&amp;J54&amp;G54&amp;E54</f>
        <v>0</v>
      </c>
      <c r="AM60" s="10">
        <f>IFERROR(ABS(AB54),"")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T54"/>
  <sheetViews>
    <sheetView workbookViewId="0"/>
  </sheetViews>
  <sheetFormatPr defaultRowHeight="15"/>
  <cols>
    <col min="1" max="1" width="9" customWidth="1"/>
    <col min="2" max="2" width="24.42578125" customWidth="1"/>
    <col min="3" max="3" width="20.7109375" customWidth="1"/>
    <col min="4" max="4" width="18" customWidth="1"/>
    <col min="5" max="5" width="16.85546875" customWidth="1"/>
    <col min="6" max="6" width="18.85546875" customWidth="1"/>
    <col min="7" max="7" width="19" customWidth="1"/>
    <col min="8" max="8" width="34.85546875" customWidth="1"/>
    <col min="9" max="9" width="14" customWidth="1"/>
    <col min="10" max="10" width="16.42578125" customWidth="1"/>
    <col min="11" max="11" width="17" customWidth="1"/>
    <col min="12" max="12" width="14.7109375" customWidth="1"/>
    <col min="13" max="13" width="15.28515625" customWidth="1"/>
    <col min="14" max="14" width="16" customWidth="1"/>
    <col min="15" max="15" width="17.7109375" customWidth="1"/>
    <col min="16" max="17" width="11.140625" customWidth="1"/>
    <col min="18" max="18" width="11.85546875" customWidth="1"/>
    <col min="19" max="19" width="18.140625" customWidth="1"/>
    <col min="20" max="20" width="10.42578125" customWidth="1"/>
    <col min="21" max="21" width="9.7109375" customWidth="1"/>
    <col min="22" max="29" width="13.7109375" customWidth="1"/>
  </cols>
  <sheetData>
    <row r="1" spans="2:20">
      <c r="B1" s="7" t="s">
        <v>22</v>
      </c>
      <c r="C1" s="7" t="s">
        <v>22</v>
      </c>
      <c r="D1" s="7" t="s">
        <v>325</v>
      </c>
      <c r="E1" s="7"/>
      <c r="F1" s="7"/>
      <c r="G1" s="7"/>
      <c r="H1" s="7" t="s">
        <v>326</v>
      </c>
      <c r="I1" s="7"/>
      <c r="J1" s="7"/>
      <c r="K1" s="7"/>
      <c r="L1" s="7" t="s">
        <v>327</v>
      </c>
      <c r="M1" s="7"/>
      <c r="N1" s="7"/>
      <c r="O1" s="7"/>
      <c r="P1" s="7" t="s">
        <v>328</v>
      </c>
      <c r="Q1" s="7"/>
      <c r="R1" s="7"/>
      <c r="S1" s="7"/>
      <c r="T1" s="7"/>
    </row>
    <row r="2" spans="2:20">
      <c r="B2" s="7"/>
      <c r="C2" s="7"/>
      <c r="D2" s="7" t="s">
        <v>329</v>
      </c>
      <c r="E2" s="7" t="s">
        <v>297</v>
      </c>
      <c r="F2" s="7" t="s">
        <v>330</v>
      </c>
      <c r="G2" s="7" t="s">
        <v>331</v>
      </c>
      <c r="H2" s="7" t="s">
        <v>329</v>
      </c>
      <c r="I2" s="7" t="s">
        <v>297</v>
      </c>
      <c r="J2" s="7" t="s">
        <v>332</v>
      </c>
      <c r="K2" s="7" t="s">
        <v>331</v>
      </c>
      <c r="L2" s="7" t="s">
        <v>329</v>
      </c>
      <c r="M2" s="7" t="s">
        <v>297</v>
      </c>
      <c r="N2" s="7" t="s">
        <v>332</v>
      </c>
      <c r="O2" s="7" t="s">
        <v>331</v>
      </c>
      <c r="P2" s="7" t="s">
        <v>22</v>
      </c>
      <c r="Q2" s="7" t="s">
        <v>329</v>
      </c>
      <c r="R2" s="7" t="s">
        <v>297</v>
      </c>
      <c r="S2" s="7" t="s">
        <v>332</v>
      </c>
      <c r="T2" s="7" t="s">
        <v>331</v>
      </c>
    </row>
    <row r="3" spans="2:20">
      <c r="B3" s="7">
        <f>'2-定性盤查'!C4</f>
        <v>0</v>
      </c>
      <c r="C3" s="7">
        <f>'2-定性盤查'!D4</f>
        <v>0</v>
      </c>
      <c r="D3" s="15">
        <v>2.9221</v>
      </c>
      <c r="E3" s="9" t="s">
        <v>333</v>
      </c>
      <c r="F3" s="9"/>
      <c r="G3" s="9" t="s">
        <v>334</v>
      </c>
      <c r="H3" s="15">
        <v>3E-05</v>
      </c>
      <c r="I3" s="9">
        <f>IF(H3="", "", "kgCH₄/kg")</f>
        <v>0</v>
      </c>
      <c r="J3" s="9">
        <f>IF(H3="", "", "")</f>
        <v>0</v>
      </c>
      <c r="K3" s="9">
        <f>IF(H3="", "", "台灣環境部")</f>
        <v>0</v>
      </c>
      <c r="L3" s="15">
        <v>4.5E-05</v>
      </c>
      <c r="M3" s="9">
        <f>IF(L3="", "", "kgN₂O/kg")</f>
        <v>0</v>
      </c>
      <c r="N3" s="9">
        <f>IF(L3="", "", "")</f>
        <v>0</v>
      </c>
      <c r="O3" s="9">
        <f>IF(L3="", "", "台灣環境部")</f>
        <v>0</v>
      </c>
      <c r="P3" s="9"/>
      <c r="Q3" s="18"/>
      <c r="R3" s="9"/>
      <c r="S3" s="9"/>
      <c r="T3" s="9"/>
    </row>
    <row r="4" spans="2:20">
      <c r="B4" s="7">
        <f>'2-定性盤查'!C5</f>
        <v>0</v>
      </c>
      <c r="C4" s="7">
        <f>'2-定性盤查'!D5</f>
        <v>0</v>
      </c>
      <c r="D4" s="15">
        <v>3.1359</v>
      </c>
      <c r="E4" s="9" t="s">
        <v>333</v>
      </c>
      <c r="F4" s="9"/>
      <c r="G4" s="9" t="s">
        <v>334</v>
      </c>
      <c r="H4" s="15">
        <v>2.9E-05</v>
      </c>
      <c r="I4" s="9">
        <f>IF(H4="", "", "kgCH₄/kg")</f>
        <v>0</v>
      </c>
      <c r="J4" s="9">
        <f>IF(H4="", "", "")</f>
        <v>0</v>
      </c>
      <c r="K4" s="9">
        <f>IF(H4="", "", "台灣環境部")</f>
        <v>0</v>
      </c>
      <c r="L4" s="15">
        <v>4.4E-05</v>
      </c>
      <c r="M4" s="9">
        <f>IF(L4="", "", "kgN₂O/kg")</f>
        <v>0</v>
      </c>
      <c r="N4" s="9">
        <f>IF(L4="", "", "")</f>
        <v>0</v>
      </c>
      <c r="O4" s="9">
        <f>IF(L4="", "", "台灣環境部")</f>
        <v>0</v>
      </c>
      <c r="P4" s="9"/>
      <c r="Q4" s="18"/>
      <c r="R4" s="9"/>
      <c r="S4" s="9"/>
      <c r="T4" s="9"/>
    </row>
    <row r="5" spans="2:20">
      <c r="B5" s="7">
        <f>'2-定性盤查'!C6</f>
        <v>0</v>
      </c>
      <c r="C5" s="7">
        <f>'2-定性盤查'!D6</f>
        <v>0</v>
      </c>
      <c r="D5" s="15">
        <v>2.6933</v>
      </c>
      <c r="E5" s="9" t="s">
        <v>333</v>
      </c>
      <c r="F5" s="9"/>
      <c r="G5" s="9" t="s">
        <v>334</v>
      </c>
      <c r="H5" s="15">
        <v>2.8E-05</v>
      </c>
      <c r="I5" s="9">
        <f>IF(H5="", "", "kgCH₄/kg")</f>
        <v>0</v>
      </c>
      <c r="J5" s="9">
        <f>IF(H5="", "", "")</f>
        <v>0</v>
      </c>
      <c r="K5" s="9">
        <f>IF(H5="", "", "台灣環境部")</f>
        <v>0</v>
      </c>
      <c r="L5" s="15">
        <v>4.3E-05</v>
      </c>
      <c r="M5" s="9">
        <f>IF(L5="", "", "kgN₂O/kg")</f>
        <v>0</v>
      </c>
      <c r="N5" s="9">
        <f>IF(L5="", "", "")</f>
        <v>0</v>
      </c>
      <c r="O5" s="9">
        <f>IF(L5="", "", "台灣環境部")</f>
        <v>0</v>
      </c>
      <c r="P5" s="9"/>
      <c r="Q5" s="18"/>
      <c r="R5" s="9"/>
      <c r="S5" s="9"/>
      <c r="T5" s="9"/>
    </row>
    <row r="6" spans="2:20">
      <c r="B6" s="7">
        <f>'2-定性盤查'!C7</f>
        <v>0</v>
      </c>
      <c r="C6" s="7">
        <f>'2-定性盤查'!D7</f>
        <v>0</v>
      </c>
      <c r="D6" s="15">
        <v>1.2026</v>
      </c>
      <c r="E6" s="9" t="s">
        <v>333</v>
      </c>
      <c r="F6" s="9"/>
      <c r="G6" s="9" t="s">
        <v>334</v>
      </c>
      <c r="H6" s="15">
        <v>1.2E-05</v>
      </c>
      <c r="I6" s="9">
        <f>IF(H6="", "", "kgCH₄/kg")</f>
        <v>0</v>
      </c>
      <c r="J6" s="9">
        <f>IF(H6="", "", "")</f>
        <v>0</v>
      </c>
      <c r="K6" s="9">
        <f>IF(H6="", "", "台灣環境部")</f>
        <v>0</v>
      </c>
      <c r="L6" s="15">
        <v>1.8E-05</v>
      </c>
      <c r="M6" s="9">
        <f>IF(L6="", "", "kgN₂O/kg")</f>
        <v>0</v>
      </c>
      <c r="N6" s="9">
        <f>IF(L6="", "", "")</f>
        <v>0</v>
      </c>
      <c r="O6" s="9">
        <f>IF(L6="", "", "台灣環境部")</f>
        <v>0</v>
      </c>
      <c r="P6" s="9"/>
      <c r="Q6" s="18"/>
      <c r="R6" s="9"/>
      <c r="S6" s="9"/>
      <c r="T6" s="9"/>
    </row>
    <row r="7" spans="2:20">
      <c r="B7" s="7">
        <f>'2-定性盤查'!C8</f>
        <v>0</v>
      </c>
      <c r="C7" s="7">
        <f>'2-定性盤查'!D8</f>
        <v>0</v>
      </c>
      <c r="D7" s="15">
        <v>0.9529</v>
      </c>
      <c r="E7" s="9" t="s">
        <v>333</v>
      </c>
      <c r="F7" s="9"/>
      <c r="G7" s="9" t="s">
        <v>334</v>
      </c>
      <c r="H7" s="15">
        <v>9E-06</v>
      </c>
      <c r="I7" s="9">
        <f>IF(H7="", "", "kgCH₄/kg")</f>
        <v>0</v>
      </c>
      <c r="J7" s="9">
        <f>IF(H7="", "", "")</f>
        <v>0</v>
      </c>
      <c r="K7" s="9">
        <f>IF(H7="", "", "台灣環境部")</f>
        <v>0</v>
      </c>
      <c r="L7" s="15">
        <v>1.3E-05</v>
      </c>
      <c r="M7" s="9">
        <f>IF(L7="", "", "kgN₂O/kg")</f>
        <v>0</v>
      </c>
      <c r="N7" s="9">
        <f>IF(L7="", "", "")</f>
        <v>0</v>
      </c>
      <c r="O7" s="9">
        <f>IF(L7="", "", "台灣環境部")</f>
        <v>0</v>
      </c>
      <c r="P7" s="9"/>
      <c r="Q7" s="18"/>
      <c r="R7" s="9"/>
      <c r="S7" s="9"/>
      <c r="T7" s="9"/>
    </row>
    <row r="8" spans="2:20">
      <c r="B8" s="7">
        <f>'2-定性盤查'!C9</f>
        <v>0</v>
      </c>
      <c r="C8" s="7">
        <f>'2-定性盤查'!D9</f>
        <v>0</v>
      </c>
      <c r="D8" s="15">
        <v>2.4081</v>
      </c>
      <c r="E8" s="9" t="s">
        <v>333</v>
      </c>
      <c r="F8" s="9"/>
      <c r="G8" s="9" t="s">
        <v>334</v>
      </c>
      <c r="H8" s="15">
        <v>2.5E-05</v>
      </c>
      <c r="I8" s="9">
        <f>IF(H8="", "", "kgCH₄/kg")</f>
        <v>0</v>
      </c>
      <c r="J8" s="9">
        <f>IF(H8="", "", "")</f>
        <v>0</v>
      </c>
      <c r="K8" s="9">
        <f>IF(H8="", "", "台灣環境部")</f>
        <v>0</v>
      </c>
      <c r="L8" s="15">
        <v>3.8E-05</v>
      </c>
      <c r="M8" s="9">
        <f>IF(L8="", "", "kgN₂O/kg")</f>
        <v>0</v>
      </c>
      <c r="N8" s="9">
        <f>IF(L8="", "", "")</f>
        <v>0</v>
      </c>
      <c r="O8" s="9">
        <f>IF(L8="", "", "台灣環境部")</f>
        <v>0</v>
      </c>
      <c r="P8" s="9"/>
      <c r="Q8" s="18"/>
      <c r="R8" s="9"/>
      <c r="S8" s="9"/>
      <c r="T8" s="9"/>
    </row>
    <row r="9" spans="2:20">
      <c r="B9" s="7">
        <f>'2-定性盤查'!C10</f>
        <v>0</v>
      </c>
      <c r="C9" s="7">
        <f>'2-定性盤查'!D10</f>
        <v>0</v>
      </c>
      <c r="D9" s="15">
        <v>2.3329</v>
      </c>
      <c r="E9" s="9" t="s">
        <v>333</v>
      </c>
      <c r="F9" s="9"/>
      <c r="G9" s="9" t="s">
        <v>334</v>
      </c>
      <c r="H9" s="15">
        <v>2.5E-05</v>
      </c>
      <c r="I9" s="9">
        <f>IF(H9="", "", "kgCH₄/kg")</f>
        <v>0</v>
      </c>
      <c r="J9" s="9">
        <f>IF(H9="", "", "")</f>
        <v>0</v>
      </c>
      <c r="K9" s="9">
        <f>IF(H9="", "", "台灣環境部")</f>
        <v>0</v>
      </c>
      <c r="L9" s="15">
        <v>3.7E-05</v>
      </c>
      <c r="M9" s="9">
        <f>IF(L9="", "", "kgN₂O/kg")</f>
        <v>0</v>
      </c>
      <c r="N9" s="9">
        <f>IF(L9="", "", "")</f>
        <v>0</v>
      </c>
      <c r="O9" s="9">
        <f>IF(L9="", "", "台灣環境部")</f>
        <v>0</v>
      </c>
      <c r="P9" s="9"/>
      <c r="Q9" s="18"/>
      <c r="R9" s="9"/>
      <c r="S9" s="9"/>
      <c r="T9" s="9"/>
    </row>
    <row r="10" spans="2:20">
      <c r="B10" s="7">
        <f>'2-定性盤查'!C11</f>
        <v>0</v>
      </c>
      <c r="C10" s="7">
        <f>'2-定性盤查'!D11</f>
        <v>0</v>
      </c>
      <c r="D10" s="15">
        <v>2.6933</v>
      </c>
      <c r="E10" s="9" t="s">
        <v>333</v>
      </c>
      <c r="F10" s="9"/>
      <c r="G10" s="9" t="s">
        <v>334</v>
      </c>
      <c r="H10" s="15">
        <v>2.8E-05</v>
      </c>
      <c r="I10" s="9">
        <f>IF(H10="", "", "kgCH₄/kg")</f>
        <v>0</v>
      </c>
      <c r="J10" s="9">
        <f>IF(H10="", "", "")</f>
        <v>0</v>
      </c>
      <c r="K10" s="9">
        <f>IF(H10="", "", "台灣環境部")</f>
        <v>0</v>
      </c>
      <c r="L10" s="15">
        <v>4.3E-05</v>
      </c>
      <c r="M10" s="9">
        <f>IF(L10="", "", "kgN₂O/kg")</f>
        <v>0</v>
      </c>
      <c r="N10" s="9">
        <f>IF(L10="", "", "")</f>
        <v>0</v>
      </c>
      <c r="O10" s="9">
        <f>IF(L10="", "", "台灣環境部")</f>
        <v>0</v>
      </c>
      <c r="P10" s="9"/>
      <c r="Q10" s="18"/>
      <c r="R10" s="9"/>
      <c r="S10" s="9"/>
      <c r="T10" s="9"/>
    </row>
    <row r="11" spans="2:20">
      <c r="B11" s="7">
        <f>'2-定性盤查'!C12</f>
        <v>0</v>
      </c>
      <c r="C11" s="7">
        <f>'2-定性盤查'!D12</f>
        <v>0</v>
      </c>
      <c r="D11" s="15">
        <v>2.4081</v>
      </c>
      <c r="E11" s="9" t="s">
        <v>333</v>
      </c>
      <c r="F11" s="9"/>
      <c r="G11" s="9" t="s">
        <v>334</v>
      </c>
      <c r="H11" s="15">
        <v>2.5E-05</v>
      </c>
      <c r="I11" s="9">
        <f>IF(H11="", "", "kgCH₄/kg")</f>
        <v>0</v>
      </c>
      <c r="J11" s="9">
        <f>IF(H11="", "", "")</f>
        <v>0</v>
      </c>
      <c r="K11" s="9">
        <f>IF(H11="", "", "台灣環境部")</f>
        <v>0</v>
      </c>
      <c r="L11" s="15">
        <v>3.8E-05</v>
      </c>
      <c r="M11" s="9">
        <f>IF(L11="", "", "kgN₂O/kg")</f>
        <v>0</v>
      </c>
      <c r="N11" s="9">
        <f>IF(L11="", "", "")</f>
        <v>0</v>
      </c>
      <c r="O11" s="9">
        <f>IF(L11="", "", "台灣環境部")</f>
        <v>0</v>
      </c>
      <c r="P11" s="9"/>
      <c r="Q11" s="18"/>
      <c r="R11" s="9"/>
      <c r="S11" s="9"/>
      <c r="T11" s="9"/>
    </row>
    <row r="12" spans="2:20">
      <c r="B12" s="7">
        <f>'2-定性盤查'!C13</f>
        <v>0</v>
      </c>
      <c r="C12" s="7">
        <f>'2-定性盤查'!D13</f>
        <v>0</v>
      </c>
      <c r="D12" s="15">
        <v>1.5512</v>
      </c>
      <c r="E12" s="9" t="s">
        <v>333</v>
      </c>
      <c r="F12" s="9"/>
      <c r="G12" s="9" t="s">
        <v>334</v>
      </c>
      <c r="H12" s="15">
        <v>1.6E-05</v>
      </c>
      <c r="I12" s="9">
        <f>IF(H12="", "", "kgCH₄/kg")</f>
        <v>0</v>
      </c>
      <c r="J12" s="9">
        <f>IF(H12="", "", "")</f>
        <v>0</v>
      </c>
      <c r="K12" s="9">
        <f>IF(H12="", "", "台灣環境部")</f>
        <v>0</v>
      </c>
      <c r="L12" s="15">
        <v>2.4E-05</v>
      </c>
      <c r="M12" s="9">
        <f>IF(L12="", "", "kgN₂O/kg")</f>
        <v>0</v>
      </c>
      <c r="N12" s="9">
        <f>IF(L12="", "", "")</f>
        <v>0</v>
      </c>
      <c r="O12" s="9">
        <f>IF(L12="", "", "台灣環境部")</f>
        <v>0</v>
      </c>
      <c r="P12" s="9"/>
      <c r="Q12" s="18"/>
      <c r="R12" s="9"/>
      <c r="S12" s="9"/>
      <c r="T12" s="9"/>
    </row>
    <row r="13" spans="2:20">
      <c r="B13" s="7">
        <f>'2-定性盤查'!C14</f>
        <v>0</v>
      </c>
      <c r="C13" s="7">
        <f>'2-定性盤查'!D14</f>
        <v>0</v>
      </c>
      <c r="D13" s="15">
        <v>1.0354</v>
      </c>
      <c r="E13" s="9" t="s">
        <v>333</v>
      </c>
      <c r="F13" s="9"/>
      <c r="G13" s="9" t="s">
        <v>334</v>
      </c>
      <c r="H13" s="15">
        <v>1E-05</v>
      </c>
      <c r="I13" s="9">
        <f>IF(H13="", "", "kgCH₄/kg")</f>
        <v>0</v>
      </c>
      <c r="J13" s="9">
        <f>IF(H13="", "", "")</f>
        <v>0</v>
      </c>
      <c r="K13" s="9">
        <f>IF(H13="", "", "台灣環境部")</f>
        <v>0</v>
      </c>
      <c r="L13" s="15">
        <v>1.5E-05</v>
      </c>
      <c r="M13" s="9">
        <f>IF(L13="", "", "kgN₂O/kg")</f>
        <v>0</v>
      </c>
      <c r="N13" s="9">
        <f>IF(L13="", "", "")</f>
        <v>0</v>
      </c>
      <c r="O13" s="9">
        <f>IF(L13="", "", "台灣環境部")</f>
        <v>0</v>
      </c>
      <c r="P13" s="9"/>
      <c r="Q13" s="18"/>
      <c r="R13" s="9"/>
      <c r="S13" s="9"/>
      <c r="T13" s="9"/>
    </row>
    <row r="14" spans="2:20">
      <c r="B14" s="7">
        <f>'2-定性盤查'!C15</f>
        <v>0</v>
      </c>
      <c r="C14" s="7">
        <f>'2-定性盤查'!D15</f>
        <v>0</v>
      </c>
      <c r="D14" s="15">
        <v>1.9715</v>
      </c>
      <c r="E14" s="9" t="s">
        <v>333</v>
      </c>
      <c r="F14" s="9"/>
      <c r="G14" s="9" t="s">
        <v>334</v>
      </c>
      <c r="H14" s="15">
        <v>2.1E-05</v>
      </c>
      <c r="I14" s="9">
        <f>IF(H14="", "", "kgCH₄/kg")</f>
        <v>0</v>
      </c>
      <c r="J14" s="9">
        <f>IF(H14="", "", "")</f>
        <v>0</v>
      </c>
      <c r="K14" s="9">
        <f>IF(H14="", "", "台灣環境部")</f>
        <v>0</v>
      </c>
      <c r="L14" s="15">
        <v>3.1E-05</v>
      </c>
      <c r="M14" s="9">
        <f>IF(L14="", "", "kgN₂O/kg")</f>
        <v>0</v>
      </c>
      <c r="N14" s="9">
        <f>IF(L14="", "", "")</f>
        <v>0</v>
      </c>
      <c r="O14" s="9">
        <f>IF(L14="", "", "台灣環境部")</f>
        <v>0</v>
      </c>
      <c r="P14" s="9"/>
      <c r="Q14" s="18"/>
      <c r="R14" s="9"/>
      <c r="S14" s="9"/>
      <c r="T14" s="9"/>
    </row>
    <row r="15" spans="2:20">
      <c r="B15" s="7">
        <f>'2-定性盤查'!C16</f>
        <v>0</v>
      </c>
      <c r="C15" s="7">
        <f>'2-定性盤查'!D16</f>
        <v>0</v>
      </c>
      <c r="D15" s="15">
        <v>0.8458</v>
      </c>
      <c r="E15" s="9" t="s">
        <v>335</v>
      </c>
      <c r="F15" s="9"/>
      <c r="G15" s="9" t="s">
        <v>334</v>
      </c>
      <c r="H15" s="15">
        <v>3E-06</v>
      </c>
      <c r="I15" s="9">
        <f>IF(H15="", "", "kgCH₄/mᵌ")</f>
        <v>0</v>
      </c>
      <c r="J15" s="9">
        <f>IF(H15="", "", "")</f>
        <v>0</v>
      </c>
      <c r="K15" s="9">
        <f>IF(H15="", "", "台灣環境部")</f>
        <v>0</v>
      </c>
      <c r="L15" s="15"/>
      <c r="M15" s="9">
        <f>IF(L15="", "", "")</f>
        <v>0</v>
      </c>
      <c r="N15" s="9">
        <f>IF(L15="", "", "")</f>
        <v>0</v>
      </c>
      <c r="O15" s="9">
        <f>IF(L15="", "", "")</f>
        <v>0</v>
      </c>
      <c r="P15" s="9"/>
      <c r="Q15" s="18"/>
      <c r="R15" s="9"/>
      <c r="S15" s="9"/>
      <c r="T15" s="9"/>
    </row>
    <row r="16" spans="2:20">
      <c r="B16" s="7">
        <f>'2-定性盤查'!C17</f>
        <v>0</v>
      </c>
      <c r="C16" s="7">
        <f>'2-定性盤查'!D17</f>
        <v>0</v>
      </c>
      <c r="D16" s="15">
        <v>0.7808</v>
      </c>
      <c r="E16" s="9" t="s">
        <v>335</v>
      </c>
      <c r="F16" s="9"/>
      <c r="G16" s="9" t="s">
        <v>334</v>
      </c>
      <c r="H16" s="15">
        <v>1.8E-05</v>
      </c>
      <c r="I16" s="9">
        <f>IF(H16="", "", "kgCH₄/mᵌ")</f>
        <v>0</v>
      </c>
      <c r="J16" s="9">
        <f>IF(H16="", "", "")</f>
        <v>0</v>
      </c>
      <c r="K16" s="9">
        <f>IF(H16="", "", "台灣環境部")</f>
        <v>0</v>
      </c>
      <c r="L16" s="15">
        <v>2E-06</v>
      </c>
      <c r="M16" s="9">
        <f>IF(L16="", "", "kgN₂O/mᵌ")</f>
        <v>0</v>
      </c>
      <c r="N16" s="9">
        <f>IF(L16="", "", "")</f>
        <v>0</v>
      </c>
      <c r="O16" s="9">
        <f>IF(L16="", "", "台灣環境部")</f>
        <v>0</v>
      </c>
      <c r="P16" s="9"/>
      <c r="Q16" s="18"/>
      <c r="R16" s="9"/>
      <c r="S16" s="9"/>
      <c r="T16" s="9"/>
    </row>
    <row r="17" spans="2:20">
      <c r="B17" s="7">
        <f>'2-定性盤查'!C18</f>
        <v>0</v>
      </c>
      <c r="C17" s="7">
        <f>'2-定性盤查'!D18</f>
        <v>0</v>
      </c>
      <c r="D17" s="15">
        <v>2.8602</v>
      </c>
      <c r="E17" s="9" t="s">
        <v>336</v>
      </c>
      <c r="F17" s="9"/>
      <c r="G17" s="9" t="s">
        <v>334</v>
      </c>
      <c r="H17" s="15">
        <v>4.6E-05</v>
      </c>
      <c r="I17" s="9">
        <f>IF(H17="", "", "kgCH₄/Liter")</f>
        <v>0</v>
      </c>
      <c r="J17" s="9">
        <f>IF(H17="", "", "")</f>
        <v>0</v>
      </c>
      <c r="K17" s="9">
        <f>IF(H17="", "", "台灣環境部")</f>
        <v>0</v>
      </c>
      <c r="L17" s="15">
        <v>5E-06</v>
      </c>
      <c r="M17" s="9">
        <f>IF(L17="", "", "kgN₂O/Liter")</f>
        <v>0</v>
      </c>
      <c r="N17" s="9">
        <f>IF(L17="", "", "")</f>
        <v>0</v>
      </c>
      <c r="O17" s="9">
        <f>IF(L17="", "", "台灣環境部")</f>
        <v>0</v>
      </c>
      <c r="P17" s="9"/>
      <c r="Q17" s="18"/>
      <c r="R17" s="9"/>
      <c r="S17" s="9"/>
      <c r="T17" s="9"/>
    </row>
    <row r="18" spans="2:20">
      <c r="B18" s="7">
        <f>'2-定性盤查'!C19</f>
        <v>0</v>
      </c>
      <c r="C18" s="7">
        <f>'2-定性盤查'!D19</f>
        <v>0</v>
      </c>
      <c r="D18" s="15">
        <v>1.879</v>
      </c>
      <c r="E18" s="9" t="s">
        <v>335</v>
      </c>
      <c r="F18" s="9"/>
      <c r="G18" s="9" t="s">
        <v>334</v>
      </c>
      <c r="H18" s="15">
        <v>3.3E-05</v>
      </c>
      <c r="I18" s="9">
        <f>IF(H18="", "", "kgCH₄/mᵌ")</f>
        <v>0</v>
      </c>
      <c r="J18" s="9">
        <f>IF(H18="", "", "")</f>
        <v>0</v>
      </c>
      <c r="K18" s="9">
        <f>IF(H18="", "", "台灣環境部")</f>
        <v>0</v>
      </c>
      <c r="L18" s="15">
        <v>3E-06</v>
      </c>
      <c r="M18" s="9">
        <f>IF(L18="", "", "kgN₂O/mᵌ")</f>
        <v>0</v>
      </c>
      <c r="N18" s="9">
        <f>IF(L18="", "", "")</f>
        <v>0</v>
      </c>
      <c r="O18" s="9">
        <f>IF(L18="", "", "台灣環境部")</f>
        <v>0</v>
      </c>
      <c r="P18" s="9"/>
      <c r="Q18" s="18"/>
      <c r="R18" s="9"/>
      <c r="S18" s="9"/>
      <c r="T18" s="9"/>
    </row>
    <row r="19" spans="2:20">
      <c r="B19" s="7">
        <f>'2-定性盤查'!C20</f>
        <v>0</v>
      </c>
      <c r="C19" s="7">
        <f>'2-定性盤查'!D20</f>
        <v>0</v>
      </c>
      <c r="D19" s="15">
        <v>2.1704</v>
      </c>
      <c r="E19" s="9" t="s">
        <v>335</v>
      </c>
      <c r="F19" s="9"/>
      <c r="G19" s="9" t="s">
        <v>334</v>
      </c>
      <c r="H19" s="15">
        <v>3.8E-05</v>
      </c>
      <c r="I19" s="9">
        <f>IF(H19="", "", "kgCH₄/mᵌ")</f>
        <v>0</v>
      </c>
      <c r="J19" s="9">
        <f>IF(H19="", "", "")</f>
        <v>0</v>
      </c>
      <c r="K19" s="9">
        <f>IF(H19="", "", "台灣環境部")</f>
        <v>0</v>
      </c>
      <c r="L19" s="15">
        <v>4E-06</v>
      </c>
      <c r="M19" s="9">
        <f>IF(L19="", "", "kgN₂O/mᵌ")</f>
        <v>0</v>
      </c>
      <c r="N19" s="9">
        <f>IF(L19="", "", "")</f>
        <v>0</v>
      </c>
      <c r="O19" s="9">
        <f>IF(L19="", "", "台灣環境部")</f>
        <v>0</v>
      </c>
      <c r="P19" s="9"/>
      <c r="Q19" s="18"/>
      <c r="R19" s="9"/>
      <c r="S19" s="9"/>
      <c r="T19" s="9"/>
    </row>
    <row r="20" spans="2:20">
      <c r="B20" s="7">
        <f>'2-定性盤查'!C21</f>
        <v>0</v>
      </c>
      <c r="C20" s="7">
        <f>'2-定性盤查'!D21</f>
        <v>0</v>
      </c>
      <c r="D20" s="15">
        <v>2.1981</v>
      </c>
      <c r="E20" s="9" t="s">
        <v>336</v>
      </c>
      <c r="F20" s="9"/>
      <c r="G20" s="9" t="s">
        <v>334</v>
      </c>
      <c r="H20" s="15">
        <v>9.399999999999999E-05</v>
      </c>
      <c r="I20" s="9">
        <f>IF(H20="", "", "kgCH₄/Liter")</f>
        <v>0</v>
      </c>
      <c r="J20" s="9">
        <f>IF(H20="", "", "")</f>
        <v>0</v>
      </c>
      <c r="K20" s="9">
        <f>IF(H20="", "", "台灣環境部")</f>
        <v>0</v>
      </c>
      <c r="L20" s="15">
        <v>1.9E-05</v>
      </c>
      <c r="M20" s="9">
        <f>IF(L20="", "", "kgN₂O/Liter")</f>
        <v>0</v>
      </c>
      <c r="N20" s="9">
        <f>IF(L20="", "", "")</f>
        <v>0</v>
      </c>
      <c r="O20" s="9">
        <f>IF(L20="", "", "台灣環境部")</f>
        <v>0</v>
      </c>
      <c r="P20" s="9"/>
      <c r="Q20" s="18"/>
      <c r="R20" s="9"/>
      <c r="S20" s="9"/>
      <c r="T20" s="9"/>
    </row>
    <row r="21" spans="2:20">
      <c r="B21" s="7">
        <f>'2-定性盤查'!C22</f>
        <v>0</v>
      </c>
      <c r="C21" s="7">
        <f>'2-定性盤查'!D22</f>
        <v>0</v>
      </c>
      <c r="D21" s="15">
        <v>3.3787</v>
      </c>
      <c r="E21" s="9" t="s">
        <v>336</v>
      </c>
      <c r="F21" s="9"/>
      <c r="G21" s="9" t="s">
        <v>334</v>
      </c>
      <c r="H21" s="15">
        <v>0.000126</v>
      </c>
      <c r="I21" s="9">
        <f>IF(H21="", "", "kgCH₄/Liter")</f>
        <v>0</v>
      </c>
      <c r="J21" s="9">
        <f>IF(H21="", "", "")</f>
        <v>0</v>
      </c>
      <c r="K21" s="9">
        <f>IF(H21="", "", "台灣環境部")</f>
        <v>0</v>
      </c>
      <c r="L21" s="15">
        <v>2.5E-05</v>
      </c>
      <c r="M21" s="9">
        <f>IF(L21="", "", "kgN₂O/Liter")</f>
        <v>0</v>
      </c>
      <c r="N21" s="9">
        <f>IF(L21="", "", "")</f>
        <v>0</v>
      </c>
      <c r="O21" s="9">
        <f>IF(L21="", "", "台灣環境部")</f>
        <v>0</v>
      </c>
      <c r="P21" s="9"/>
      <c r="Q21" s="18"/>
      <c r="R21" s="9"/>
      <c r="S21" s="9"/>
      <c r="T21" s="9"/>
    </row>
    <row r="22" spans="2:20">
      <c r="B22" s="7">
        <f>'2-定性盤查'!C23</f>
        <v>0</v>
      </c>
      <c r="C22" s="7">
        <f>'2-定性盤查'!D23</f>
        <v>0</v>
      </c>
      <c r="D22" s="15">
        <v>2.762</v>
      </c>
      <c r="E22" s="9" t="s">
        <v>336</v>
      </c>
      <c r="F22" s="9"/>
      <c r="G22" s="9" t="s">
        <v>334</v>
      </c>
      <c r="H22" s="15">
        <v>0.000113</v>
      </c>
      <c r="I22" s="9">
        <f>IF(H22="", "", "kgCH₄/Liter")</f>
        <v>0</v>
      </c>
      <c r="J22" s="9">
        <f>IF(H22="", "", "")</f>
        <v>0</v>
      </c>
      <c r="K22" s="9">
        <f>IF(H22="", "", "台灣環境部")</f>
        <v>0</v>
      </c>
      <c r="L22" s="15">
        <v>2.3E-05</v>
      </c>
      <c r="M22" s="9">
        <f>IF(L22="", "", "kgN₂O/Liter")</f>
        <v>0</v>
      </c>
      <c r="N22" s="9">
        <f>IF(L22="", "", "")</f>
        <v>0</v>
      </c>
      <c r="O22" s="9">
        <f>IF(L22="", "", "台灣環境部")</f>
        <v>0</v>
      </c>
      <c r="P22" s="9"/>
      <c r="Q22" s="18"/>
      <c r="R22" s="9"/>
      <c r="S22" s="9"/>
      <c r="T22" s="9"/>
    </row>
    <row r="23" spans="2:20">
      <c r="B23" s="7">
        <f>'2-定性盤查'!C24</f>
        <v>0</v>
      </c>
      <c r="C23" s="7">
        <f>'2-定性盤查'!D24</f>
        <v>0</v>
      </c>
      <c r="D23" s="15">
        <v>2.606</v>
      </c>
      <c r="E23" s="9" t="s">
        <v>336</v>
      </c>
      <c r="F23" s="9"/>
      <c r="G23" s="9" t="s">
        <v>334</v>
      </c>
      <c r="H23" s="15">
        <v>0.000106</v>
      </c>
      <c r="I23" s="9">
        <f>IF(H23="", "", "kgCH₄/Liter")</f>
        <v>0</v>
      </c>
      <c r="J23" s="9">
        <f>IF(H23="", "", "")</f>
        <v>0</v>
      </c>
      <c r="K23" s="9">
        <f>IF(H23="", "", "台灣環境部")</f>
        <v>0</v>
      </c>
      <c r="L23" s="15">
        <v>2.1E-05</v>
      </c>
      <c r="M23" s="9">
        <f>IF(L23="", "", "kgN₂O/Liter")</f>
        <v>0</v>
      </c>
      <c r="N23" s="9">
        <f>IF(L23="", "", "")</f>
        <v>0</v>
      </c>
      <c r="O23" s="9">
        <f>IF(L23="", "", "台灣環境部")</f>
        <v>0</v>
      </c>
      <c r="P23" s="9"/>
      <c r="Q23" s="18"/>
      <c r="R23" s="9"/>
      <c r="S23" s="9"/>
      <c r="T23" s="9"/>
    </row>
    <row r="24" spans="2:20">
      <c r="B24" s="7">
        <f>'2-定性盤查'!C25</f>
        <v>0</v>
      </c>
      <c r="C24" s="7">
        <f>'2-定性盤查'!D25</f>
        <v>0</v>
      </c>
      <c r="D24" s="15">
        <v>2.3948</v>
      </c>
      <c r="E24" s="9" t="s">
        <v>336</v>
      </c>
      <c r="F24" s="9"/>
      <c r="G24" s="9" t="s">
        <v>334</v>
      </c>
      <c r="H24" s="15">
        <v>0.0001</v>
      </c>
      <c r="I24" s="9">
        <f>IF(H24="", "", "kgCH₄/Liter")</f>
        <v>0</v>
      </c>
      <c r="J24" s="9">
        <f>IF(H24="", "", "")</f>
        <v>0</v>
      </c>
      <c r="K24" s="9">
        <f>IF(H24="", "", "台灣環境部")</f>
        <v>0</v>
      </c>
      <c r="L24" s="15">
        <v>2E-05</v>
      </c>
      <c r="M24" s="9">
        <f>IF(L24="", "", "kgN₂O/Liter")</f>
        <v>0</v>
      </c>
      <c r="N24" s="9">
        <f>IF(L24="", "", "")</f>
        <v>0</v>
      </c>
      <c r="O24" s="9">
        <f>IF(L24="", "", "台灣環境部")</f>
        <v>0</v>
      </c>
      <c r="P24" s="9"/>
      <c r="Q24" s="18"/>
      <c r="R24" s="9"/>
      <c r="S24" s="9"/>
      <c r="T24" s="9"/>
    </row>
    <row r="25" spans="2:20">
      <c r="B25" s="7">
        <f>'2-定性盤查'!C26</f>
        <v>0</v>
      </c>
      <c r="C25" s="7">
        <f>'2-定性盤查'!D26</f>
        <v>0</v>
      </c>
      <c r="D25" s="15">
        <v>1.7529</v>
      </c>
      <c r="E25" s="9" t="s">
        <v>336</v>
      </c>
      <c r="F25" s="9"/>
      <c r="G25" s="9" t="s">
        <v>334</v>
      </c>
      <c r="H25" s="15">
        <v>2.8E-05</v>
      </c>
      <c r="I25" s="9">
        <f>IF(H25="", "", "kgCH₄/Liter")</f>
        <v>0</v>
      </c>
      <c r="J25" s="9">
        <f>IF(H25="", "", "")</f>
        <v>0</v>
      </c>
      <c r="K25" s="9">
        <f>IF(H25="", "", "台灣環境部")</f>
        <v>0</v>
      </c>
      <c r="L25" s="15">
        <v>3E-06</v>
      </c>
      <c r="M25" s="9">
        <f>IF(L25="", "", "kgN₂O/Liter")</f>
        <v>0</v>
      </c>
      <c r="N25" s="9">
        <f>IF(L25="", "", "")</f>
        <v>0</v>
      </c>
      <c r="O25" s="9">
        <f>IF(L25="", "", "台灣環境部")</f>
        <v>0</v>
      </c>
      <c r="P25" s="9"/>
      <c r="Q25" s="18"/>
      <c r="R25" s="9"/>
      <c r="S25" s="9"/>
      <c r="T25" s="9"/>
    </row>
    <row r="26" spans="2:20">
      <c r="B26" s="7">
        <f>'2-定性盤查'!C27</f>
        <v>0</v>
      </c>
      <c r="C26" s="7">
        <f>'2-定性盤查'!D27</f>
        <v>0</v>
      </c>
      <c r="D26" s="15">
        <v>2.9462</v>
      </c>
      <c r="E26" s="9" t="s">
        <v>336</v>
      </c>
      <c r="F26" s="9"/>
      <c r="G26" s="9" t="s">
        <v>334</v>
      </c>
      <c r="H26" s="15">
        <v>0.000121</v>
      </c>
      <c r="I26" s="9">
        <f>IF(H26="", "", "kgCH₄/Liter")</f>
        <v>0</v>
      </c>
      <c r="J26" s="9">
        <f>IF(H26="", "", "")</f>
        <v>0</v>
      </c>
      <c r="K26" s="9">
        <f>IF(H26="", "", "台灣環境部")</f>
        <v>0</v>
      </c>
      <c r="L26" s="15">
        <v>2.4E-05</v>
      </c>
      <c r="M26" s="9">
        <f>IF(L26="", "", "kgN₂O/Liter")</f>
        <v>0</v>
      </c>
      <c r="N26" s="9">
        <f>IF(L26="", "", "")</f>
        <v>0</v>
      </c>
      <c r="O26" s="9">
        <f>IF(L26="", "", "台灣環境部")</f>
        <v>0</v>
      </c>
      <c r="P26" s="9"/>
      <c r="Q26" s="18"/>
      <c r="R26" s="9"/>
      <c r="S26" s="9"/>
      <c r="T26" s="9"/>
    </row>
    <row r="27" spans="2:20">
      <c r="B27" s="7">
        <f>'2-定性盤查'!C28</f>
        <v>0</v>
      </c>
      <c r="C27" s="7">
        <f>'2-定性盤查'!D28</f>
        <v>0</v>
      </c>
      <c r="D27" s="15">
        <v>2.2631</v>
      </c>
      <c r="E27" s="9" t="s">
        <v>336</v>
      </c>
      <c r="F27" s="9"/>
      <c r="G27" s="9" t="s">
        <v>334</v>
      </c>
      <c r="H27" s="15">
        <v>9.8E-05</v>
      </c>
      <c r="I27" s="9">
        <f>IF(H27="", "", "kgCH₄/Liter")</f>
        <v>0</v>
      </c>
      <c r="J27" s="9">
        <f>IF(H27="", "", "")</f>
        <v>0</v>
      </c>
      <c r="K27" s="9">
        <f>IF(H27="", "", "台灣環境部")</f>
        <v>0</v>
      </c>
      <c r="L27" s="15">
        <v>2E-05</v>
      </c>
      <c r="M27" s="9">
        <f>IF(L27="", "", "kgN₂O/Liter")</f>
        <v>0</v>
      </c>
      <c r="N27" s="9">
        <f>IF(L27="", "", "")</f>
        <v>0</v>
      </c>
      <c r="O27" s="9">
        <f>IF(L27="", "", "台灣環境部")</f>
        <v>0</v>
      </c>
      <c r="P27" s="9"/>
      <c r="Q27" s="18"/>
      <c r="R27" s="9"/>
      <c r="S27" s="9"/>
      <c r="T27" s="9"/>
    </row>
    <row r="28" spans="2:20">
      <c r="B28" s="7">
        <f>'2-定性盤查'!C29</f>
        <v>0</v>
      </c>
      <c r="C28" s="7">
        <f>'2-定性盤查'!D29</f>
        <v>0</v>
      </c>
      <c r="D28" s="15">
        <v>2.3938</v>
      </c>
      <c r="E28" s="9" t="s">
        <v>336</v>
      </c>
      <c r="F28" s="9"/>
      <c r="G28" s="9" t="s">
        <v>334</v>
      </c>
      <c r="H28" s="15">
        <v>9.8E-05</v>
      </c>
      <c r="I28" s="9">
        <f>IF(H28="", "", "kgCH₄/Liter")</f>
        <v>0</v>
      </c>
      <c r="J28" s="9">
        <f>IF(H28="", "", "")</f>
        <v>0</v>
      </c>
      <c r="K28" s="9">
        <f>IF(H28="", "", "台灣環境部")</f>
        <v>0</v>
      </c>
      <c r="L28" s="15">
        <v>2E-05</v>
      </c>
      <c r="M28" s="9">
        <f>IF(L28="", "", "kgN₂O/Liter")</f>
        <v>0</v>
      </c>
      <c r="N28" s="9">
        <f>IF(L28="", "", "")</f>
        <v>0</v>
      </c>
      <c r="O28" s="9">
        <f>IF(L28="", "", "台灣環境部")</f>
        <v>0</v>
      </c>
      <c r="P28" s="9"/>
      <c r="Q28" s="18"/>
      <c r="R28" s="9"/>
      <c r="S28" s="9"/>
      <c r="T28" s="9"/>
    </row>
    <row r="29" spans="2:20">
      <c r="B29" s="7">
        <f>'2-定性盤查'!C30</f>
        <v>0</v>
      </c>
      <c r="C29" s="7">
        <f>'2-定性盤查'!D30</f>
        <v>0</v>
      </c>
      <c r="D29" s="15">
        <v>2.8395</v>
      </c>
      <c r="E29" s="9" t="s">
        <v>335</v>
      </c>
      <c r="F29" s="9"/>
      <c r="G29" s="9" t="s">
        <v>334</v>
      </c>
      <c r="H29" s="15">
        <v>0.000133</v>
      </c>
      <c r="I29" s="9">
        <f>IF(H29="", "", "kgCH₄/mᵌ")</f>
        <v>0</v>
      </c>
      <c r="J29" s="9">
        <f>IF(H29="", "", "")</f>
        <v>0</v>
      </c>
      <c r="K29" s="9">
        <f>IF(H29="", "", "台灣環境部")</f>
        <v>0</v>
      </c>
      <c r="L29" s="15">
        <v>2.7E-05</v>
      </c>
      <c r="M29" s="9">
        <f>IF(L29="", "", "kgN₂O/mᵌ")</f>
        <v>0</v>
      </c>
      <c r="N29" s="9">
        <f>IF(L29="", "", "")</f>
        <v>0</v>
      </c>
      <c r="O29" s="9">
        <f>IF(L29="", "", "台灣環境部")</f>
        <v>0</v>
      </c>
      <c r="P29" s="9"/>
      <c r="Q29" s="18"/>
      <c r="R29" s="9"/>
      <c r="S29" s="9"/>
      <c r="T29" s="9"/>
    </row>
    <row r="30" spans="2:20">
      <c r="B30" s="7">
        <f>'2-定性盤查'!C31</f>
        <v>0</v>
      </c>
      <c r="C30" s="7">
        <f>'2-定性盤查'!D31</f>
        <v>0</v>
      </c>
      <c r="D30" s="15">
        <v>2.119</v>
      </c>
      <c r="E30" s="9" t="s">
        <v>333</v>
      </c>
      <c r="F30" s="9"/>
      <c r="G30" s="9" t="s">
        <v>334</v>
      </c>
      <c r="H30" s="15">
        <v>8.3E-05</v>
      </c>
      <c r="I30" s="9">
        <f>IF(H30="", "", "kgCH₄/kg")</f>
        <v>0</v>
      </c>
      <c r="J30" s="9">
        <f>IF(H30="", "", "")</f>
        <v>0</v>
      </c>
      <c r="K30" s="9">
        <f>IF(H30="", "", "台灣環境部")</f>
        <v>0</v>
      </c>
      <c r="L30" s="15">
        <v>1.7E-05</v>
      </c>
      <c r="M30" s="9">
        <f>IF(L30="", "", "kgN₂O/kg")</f>
        <v>0</v>
      </c>
      <c r="N30" s="9">
        <f>IF(L30="", "", "")</f>
        <v>0</v>
      </c>
      <c r="O30" s="9">
        <f>IF(L30="", "", "台灣環境部")</f>
        <v>0</v>
      </c>
      <c r="P30" s="9"/>
      <c r="Q30" s="18"/>
      <c r="R30" s="9"/>
      <c r="S30" s="9"/>
      <c r="T30" s="9"/>
    </row>
    <row r="31" spans="2:20">
      <c r="B31" s="7">
        <f>'2-定性盤查'!C32</f>
        <v>0</v>
      </c>
      <c r="C31" s="7">
        <f>'2-定性盤查'!D32</f>
        <v>0</v>
      </c>
      <c r="D31" s="15">
        <v>2.5588</v>
      </c>
      <c r="E31" s="9" t="s">
        <v>336</v>
      </c>
      <c r="F31" s="9"/>
      <c r="G31" s="9" t="s">
        <v>334</v>
      </c>
      <c r="H31" s="15">
        <v>0.000107</v>
      </c>
      <c r="I31" s="9">
        <f>IF(H31="", "", "kgCH₄/Liter")</f>
        <v>0</v>
      </c>
      <c r="J31" s="9">
        <f>IF(H31="", "", "")</f>
        <v>0</v>
      </c>
      <c r="K31" s="9">
        <f>IF(H31="", "", "台灣環境部")</f>
        <v>0</v>
      </c>
      <c r="L31" s="15">
        <v>2.1E-05</v>
      </c>
      <c r="M31" s="9">
        <f>IF(L31="", "", "kgN₂O/Liter")</f>
        <v>0</v>
      </c>
      <c r="N31" s="9">
        <f>IF(L31="", "", "")</f>
        <v>0</v>
      </c>
      <c r="O31" s="9">
        <f>IF(L31="", "", "台灣環境部")</f>
        <v>0</v>
      </c>
      <c r="P31" s="9"/>
      <c r="Q31" s="18"/>
      <c r="R31" s="9"/>
      <c r="S31" s="9"/>
      <c r="T31" s="9"/>
    </row>
    <row r="32" spans="2:20">
      <c r="B32" s="7">
        <f>'2-定性盤查'!C33</f>
        <v>0</v>
      </c>
      <c r="C32" s="7">
        <f>'2-定性盤查'!D33</f>
        <v>0</v>
      </c>
      <c r="D32" s="15">
        <v>2.762</v>
      </c>
      <c r="E32" s="9" t="s">
        <v>336</v>
      </c>
      <c r="F32" s="9"/>
      <c r="G32" s="9" t="s">
        <v>334</v>
      </c>
      <c r="H32" s="15">
        <v>0.000113</v>
      </c>
      <c r="I32" s="9">
        <f>IF(H32="", "", "kgCH₄/Liter")</f>
        <v>0</v>
      </c>
      <c r="J32" s="9">
        <f>IF(H32="", "", "")</f>
        <v>0</v>
      </c>
      <c r="K32" s="9">
        <f>IF(H32="", "", "台灣環境部")</f>
        <v>0</v>
      </c>
      <c r="L32" s="15">
        <v>2.3E-05</v>
      </c>
      <c r="M32" s="9">
        <f>IF(L32="", "", "kgN₂O/Liter")</f>
        <v>0</v>
      </c>
      <c r="N32" s="9">
        <f>IF(L32="", "", "")</f>
        <v>0</v>
      </c>
      <c r="O32" s="9">
        <f>IF(L32="", "", "台灣環境部")</f>
        <v>0</v>
      </c>
      <c r="P32" s="9"/>
      <c r="Q32" s="18"/>
      <c r="R32" s="9"/>
      <c r="S32" s="9"/>
      <c r="T32" s="9"/>
    </row>
    <row r="33" spans="2:20">
      <c r="B33" s="7">
        <f>'2-定性盤查'!C34</f>
        <v>0</v>
      </c>
      <c r="C33" s="7">
        <f>'2-定性盤查'!D34</f>
        <v>0</v>
      </c>
      <c r="D33" s="15">
        <v>3.3473</v>
      </c>
      <c r="E33" s="9" t="s">
        <v>333</v>
      </c>
      <c r="F33" s="9"/>
      <c r="G33" s="9" t="s">
        <v>334</v>
      </c>
      <c r="H33" s="15">
        <v>0.000103</v>
      </c>
      <c r="I33" s="9">
        <f>IF(H33="", "", "kgCH₄/kg")</f>
        <v>0</v>
      </c>
      <c r="J33" s="9">
        <f>IF(H33="", "", "")</f>
        <v>0</v>
      </c>
      <c r="K33" s="9">
        <f>IF(H33="", "", "台灣環境部")</f>
        <v>0</v>
      </c>
      <c r="L33" s="15">
        <v>2.3E-05</v>
      </c>
      <c r="M33" s="9">
        <f>IF(L33="", "", "kgN₂O/kg")</f>
        <v>0</v>
      </c>
      <c r="N33" s="9">
        <f>IF(L33="", "", "")</f>
        <v>0</v>
      </c>
      <c r="O33" s="9">
        <f>IF(L33="", "", "台灣環境部")</f>
        <v>0</v>
      </c>
      <c r="P33" s="9"/>
      <c r="Q33" s="18"/>
      <c r="R33" s="9"/>
      <c r="S33" s="9"/>
      <c r="T33" s="9"/>
    </row>
    <row r="34" spans="2:20">
      <c r="B34" s="7">
        <f>'2-定性盤查'!C35</f>
        <v>0</v>
      </c>
      <c r="C34" s="7">
        <f>'2-定性盤查'!D35</f>
        <v>0</v>
      </c>
      <c r="D34" s="15">
        <v>3.111</v>
      </c>
      <c r="E34" s="9" t="s">
        <v>336</v>
      </c>
      <c r="F34" s="9"/>
      <c r="G34" s="9" t="s">
        <v>334</v>
      </c>
      <c r="H34" s="15">
        <v>0.000121</v>
      </c>
      <c r="I34" s="9">
        <f>IF(H34="", "", "kgCH₄/Liter")</f>
        <v>0</v>
      </c>
      <c r="J34" s="9">
        <f>IF(H34="", "", "")</f>
        <v>0</v>
      </c>
      <c r="K34" s="9">
        <f>IF(H34="", "", "台灣環境部")</f>
        <v>0</v>
      </c>
      <c r="L34" s="15">
        <v>2.4E-05</v>
      </c>
      <c r="M34" s="9">
        <f>IF(L34="", "", "kgN₂O/Liter")</f>
        <v>0</v>
      </c>
      <c r="N34" s="9">
        <f>IF(L34="", "", "")</f>
        <v>0</v>
      </c>
      <c r="O34" s="9">
        <f>IF(L34="", "", "台灣環境部")</f>
        <v>0</v>
      </c>
      <c r="P34" s="9"/>
      <c r="Q34" s="18"/>
      <c r="R34" s="9"/>
      <c r="S34" s="9"/>
      <c r="T34" s="9"/>
    </row>
    <row r="35" spans="2:20">
      <c r="B35" s="7">
        <f>'2-定性盤查'!C36</f>
        <v>0</v>
      </c>
      <c r="C35" s="7">
        <f>'2-定性盤查'!D36</f>
        <v>0</v>
      </c>
      <c r="D35" s="15">
        <v>2.7946</v>
      </c>
      <c r="E35" s="9" t="s">
        <v>333</v>
      </c>
      <c r="F35" s="9"/>
      <c r="G35" s="9" t="s">
        <v>334</v>
      </c>
      <c r="H35" s="15">
        <v>0.000108</v>
      </c>
      <c r="I35" s="9">
        <f>IF(H35="", "", "kgCH₄/kg")</f>
        <v>0</v>
      </c>
      <c r="J35" s="9">
        <f>IF(H35="", "", "")</f>
        <v>0</v>
      </c>
      <c r="K35" s="9">
        <f>IF(H35="", "", "台灣環境部")</f>
        <v>0</v>
      </c>
      <c r="L35" s="15">
        <v>2.2E-05</v>
      </c>
      <c r="M35" s="9">
        <f>IF(L35="", "", "kgN₂O/kg")</f>
        <v>0</v>
      </c>
      <c r="N35" s="9">
        <f>IF(L35="", "", "")</f>
        <v>0</v>
      </c>
      <c r="O35" s="9">
        <f>IF(L35="", "", "台灣環境部")</f>
        <v>0</v>
      </c>
      <c r="P35" s="9"/>
      <c r="Q35" s="18"/>
      <c r="R35" s="9"/>
      <c r="S35" s="9"/>
      <c r="T35" s="9"/>
    </row>
    <row r="36" spans="2:20">
      <c r="B36" s="7">
        <f>'2-定性盤查'!C37</f>
        <v>0</v>
      </c>
      <c r="C36" s="7">
        <f>'2-定性盤查'!D37</f>
        <v>0</v>
      </c>
      <c r="D36" s="15">
        <v>0.7792</v>
      </c>
      <c r="E36" s="9" t="s">
        <v>333</v>
      </c>
      <c r="F36" s="9"/>
      <c r="G36" s="9" t="s">
        <v>334</v>
      </c>
      <c r="H36" s="15">
        <v>0.000255</v>
      </c>
      <c r="I36" s="9">
        <f>IF(H36="", "", "kgCH₄/kg")</f>
        <v>0</v>
      </c>
      <c r="J36" s="9">
        <f>IF(H36="", "", "")</f>
        <v>0</v>
      </c>
      <c r="K36" s="9">
        <f>IF(H36="", "", "台灣環境部")</f>
        <v>0</v>
      </c>
      <c r="L36" s="15">
        <v>3.4E-05</v>
      </c>
      <c r="M36" s="9">
        <f>IF(L36="", "", "kgN₂O/kg")</f>
        <v>0</v>
      </c>
      <c r="N36" s="9">
        <f>IF(L36="", "", "")</f>
        <v>0</v>
      </c>
      <c r="O36" s="9">
        <f>IF(L36="", "", "台灣環境部")</f>
        <v>0</v>
      </c>
      <c r="P36" s="9"/>
      <c r="Q36" s="18"/>
      <c r="R36" s="9"/>
      <c r="S36" s="9"/>
      <c r="T36" s="9"/>
    </row>
    <row r="37" spans="2:20">
      <c r="B37" s="7">
        <f>'2-定性盤查'!C38</f>
        <v>0</v>
      </c>
      <c r="C37" s="7">
        <f>'2-定性盤查'!D38</f>
        <v>0</v>
      </c>
      <c r="D37" s="15">
        <v>2.2532</v>
      </c>
      <c r="E37" s="9" t="s">
        <v>333</v>
      </c>
      <c r="F37" s="9"/>
      <c r="G37" s="9" t="s">
        <v>334</v>
      </c>
      <c r="H37" s="15">
        <v>2.3E-05</v>
      </c>
      <c r="I37" s="9">
        <f>IF(H37="", "", "kgCH₄/kg")</f>
        <v>0</v>
      </c>
      <c r="J37" s="9">
        <f>IF(H37="", "", "")</f>
        <v>0</v>
      </c>
      <c r="K37" s="9">
        <f>IF(H37="", "", "台灣環境部")</f>
        <v>0</v>
      </c>
      <c r="L37" s="15">
        <v>3.5E-05</v>
      </c>
      <c r="M37" s="9">
        <f>IF(L37="", "", "kgN₂O/kg")</f>
        <v>0</v>
      </c>
      <c r="N37" s="9">
        <f>IF(L37="", "", "")</f>
        <v>0</v>
      </c>
      <c r="O37" s="9">
        <f>IF(L37="", "", "台灣環境部")</f>
        <v>0</v>
      </c>
      <c r="P37" s="9"/>
      <c r="Q37" s="18"/>
      <c r="R37" s="9"/>
      <c r="S37" s="9"/>
      <c r="T37" s="9"/>
    </row>
    <row r="38" spans="2:20">
      <c r="B38" s="7">
        <f>'2-定性盤查'!C39</f>
        <v>0</v>
      </c>
      <c r="C38" s="7">
        <f>'2-定性盤查'!D39</f>
        <v>0</v>
      </c>
      <c r="D38" s="15">
        <v>2.1981</v>
      </c>
      <c r="E38" s="9" t="s">
        <v>336</v>
      </c>
      <c r="F38" s="9"/>
      <c r="G38" s="9" t="s">
        <v>334</v>
      </c>
      <c r="H38" s="15">
        <v>9.399999999999999E-05</v>
      </c>
      <c r="I38" s="9">
        <f>IF(H38="", "", "kgCH₄/Liter")</f>
        <v>0</v>
      </c>
      <c r="J38" s="9">
        <f>IF(H38="", "", "")</f>
        <v>0</v>
      </c>
      <c r="K38" s="9">
        <f>IF(H38="", "", "台灣環境部")</f>
        <v>0</v>
      </c>
      <c r="L38" s="15">
        <v>1.9E-05</v>
      </c>
      <c r="M38" s="9">
        <f>IF(L38="", "", "kgN₂O/Liter")</f>
        <v>0</v>
      </c>
      <c r="N38" s="9">
        <f>IF(L38="", "", "")</f>
        <v>0</v>
      </c>
      <c r="O38" s="9">
        <f>IF(L38="", "", "台灣環境部")</f>
        <v>0</v>
      </c>
      <c r="P38" s="9"/>
      <c r="Q38" s="18"/>
      <c r="R38" s="9"/>
      <c r="S38" s="9"/>
      <c r="T38" s="9"/>
    </row>
    <row r="39" spans="2:20">
      <c r="B39" s="7">
        <f>'2-定性盤查'!C40</f>
        <v>0</v>
      </c>
      <c r="C39" s="7">
        <f>'2-定性盤查'!D40</f>
        <v>0</v>
      </c>
      <c r="D39" s="15">
        <v>2.3948</v>
      </c>
      <c r="E39" s="9" t="s">
        <v>336</v>
      </c>
      <c r="F39" s="9"/>
      <c r="G39" s="9" t="s">
        <v>334</v>
      </c>
      <c r="H39" s="15">
        <v>0.0001</v>
      </c>
      <c r="I39" s="9">
        <f>IF(H39="", "", "kgCH₄/Liter")</f>
        <v>0</v>
      </c>
      <c r="J39" s="9">
        <f>IF(H39="", "", "")</f>
        <v>0</v>
      </c>
      <c r="K39" s="9">
        <f>IF(H39="", "", "台灣環境部")</f>
        <v>0</v>
      </c>
      <c r="L39" s="15">
        <v>2E-05</v>
      </c>
      <c r="M39" s="9">
        <f>IF(L39="", "", "kgN₂O/Liter")</f>
        <v>0</v>
      </c>
      <c r="N39" s="9">
        <f>IF(L39="", "", "")</f>
        <v>0</v>
      </c>
      <c r="O39" s="9">
        <f>IF(L39="", "", "台灣環境部")</f>
        <v>0</v>
      </c>
      <c r="P39" s="9"/>
      <c r="Q39" s="18"/>
      <c r="R39" s="9"/>
      <c r="S39" s="9"/>
      <c r="T39" s="9"/>
    </row>
    <row r="40" spans="2:20">
      <c r="B40" s="7">
        <f>'2-定性盤查'!C41</f>
        <v>0</v>
      </c>
      <c r="C40" s="7">
        <f>'2-定性盤查'!D41</f>
        <v>0</v>
      </c>
      <c r="D40" s="15">
        <v>2.2631</v>
      </c>
      <c r="E40" s="9" t="s">
        <v>336</v>
      </c>
      <c r="F40" s="9"/>
      <c r="G40" s="9" t="s">
        <v>334</v>
      </c>
      <c r="H40" s="15">
        <v>0.000816</v>
      </c>
      <c r="I40" s="9">
        <f>IF(H40="", "", "kgCH₄/Liter")</f>
        <v>0</v>
      </c>
      <c r="J40" s="9">
        <f>IF(H40="", "", "")</f>
        <v>0</v>
      </c>
      <c r="K40" s="9">
        <f>IF(H40="", "", "台灣環境部")</f>
        <v>0</v>
      </c>
      <c r="L40" s="15">
        <v>0.000261</v>
      </c>
      <c r="M40" s="9">
        <f>IF(L40="", "", "kgN₂O/Liter")</f>
        <v>0</v>
      </c>
      <c r="N40" s="9">
        <f>IF(L40="", "", "")</f>
        <v>0</v>
      </c>
      <c r="O40" s="9">
        <f>IF(L40="", "", "台灣環境部")</f>
        <v>0</v>
      </c>
      <c r="P40" s="9"/>
      <c r="Q40" s="18"/>
      <c r="R40" s="9"/>
      <c r="S40" s="9"/>
      <c r="T40" s="9"/>
    </row>
    <row r="41" spans="2:20">
      <c r="B41" s="7">
        <f>'2-定性盤查'!C42</f>
        <v>0</v>
      </c>
      <c r="C41" s="7">
        <f>'2-定性盤查'!D42</f>
        <v>0</v>
      </c>
      <c r="D41" s="15">
        <v>2.606</v>
      </c>
      <c r="E41" s="9" t="s">
        <v>336</v>
      </c>
      <c r="F41" s="9"/>
      <c r="G41" s="9" t="s">
        <v>334</v>
      </c>
      <c r="H41" s="15">
        <v>0.000137</v>
      </c>
      <c r="I41" s="9">
        <f>IF(H41="", "", "kgCH₄/Liter")</f>
        <v>0</v>
      </c>
      <c r="J41" s="9">
        <f>IF(H41="", "", "")</f>
        <v>0</v>
      </c>
      <c r="K41" s="9">
        <f>IF(H41="", "", "台灣環境部")</f>
        <v>0</v>
      </c>
      <c r="L41" s="15">
        <v>0.000137</v>
      </c>
      <c r="M41" s="9">
        <f>IF(L41="", "", "kgN₂O/Liter")</f>
        <v>0</v>
      </c>
      <c r="N41" s="9">
        <f>IF(L41="", "", "")</f>
        <v>0</v>
      </c>
      <c r="O41" s="9">
        <f>IF(L41="", "", "台灣環境部")</f>
        <v>0</v>
      </c>
      <c r="P41" s="9"/>
      <c r="Q41" s="18"/>
      <c r="R41" s="9"/>
      <c r="S41" s="9"/>
      <c r="T41" s="9"/>
    </row>
    <row r="42" spans="2:20">
      <c r="B42" s="7">
        <f>'2-定性盤查'!C43</f>
        <v>0</v>
      </c>
      <c r="C42" s="7">
        <f>'2-定性盤查'!D43</f>
        <v>0</v>
      </c>
      <c r="D42" s="15">
        <v>2.5588</v>
      </c>
      <c r="E42" s="9" t="s">
        <v>336</v>
      </c>
      <c r="F42" s="9"/>
      <c r="G42" s="9" t="s">
        <v>334</v>
      </c>
      <c r="H42" s="15">
        <v>0.000107</v>
      </c>
      <c r="I42" s="9">
        <f>IF(H42="", "", "kgCH₄/Liter")</f>
        <v>0</v>
      </c>
      <c r="J42" s="9">
        <f>IF(H42="", "", "")</f>
        <v>0</v>
      </c>
      <c r="K42" s="9">
        <f>IF(H42="", "", "台灣環境部")</f>
        <v>0</v>
      </c>
      <c r="L42" s="15">
        <v>2.1E-05</v>
      </c>
      <c r="M42" s="9">
        <f>IF(L42="", "", "kgN₂O/Liter")</f>
        <v>0</v>
      </c>
      <c r="N42" s="9">
        <f>IF(L42="", "", "")</f>
        <v>0</v>
      </c>
      <c r="O42" s="9">
        <f>IF(L42="", "", "台灣環境部")</f>
        <v>0</v>
      </c>
      <c r="P42" s="9"/>
      <c r="Q42" s="18"/>
      <c r="R42" s="9"/>
      <c r="S42" s="9"/>
      <c r="T42" s="9"/>
    </row>
    <row r="43" spans="2:20">
      <c r="B43" s="7">
        <f>'2-定性盤查'!C44</f>
        <v>0</v>
      </c>
      <c r="C43" s="7">
        <f>'2-定性盤查'!D44</f>
        <v>0</v>
      </c>
      <c r="D43" s="15">
        <v>2.1139</v>
      </c>
      <c r="E43" s="9" t="s">
        <v>335</v>
      </c>
      <c r="F43" s="9"/>
      <c r="G43" s="9" t="s">
        <v>334</v>
      </c>
      <c r="H43" s="15">
        <v>0.003467</v>
      </c>
      <c r="I43" s="9">
        <f>IF(H43="", "", "kgCH₄/mᵌ")</f>
        <v>0</v>
      </c>
      <c r="J43" s="9">
        <f>IF(H43="", "", "")</f>
        <v>0</v>
      </c>
      <c r="K43" s="9">
        <f>IF(H43="", "", "台灣環境部")</f>
        <v>0</v>
      </c>
      <c r="L43" s="15">
        <v>0.000113</v>
      </c>
      <c r="M43" s="9">
        <f>IF(L43="", "", "kgN₂O/mᵌ")</f>
        <v>0</v>
      </c>
      <c r="N43" s="9">
        <f>IF(L43="", "", "")</f>
        <v>0</v>
      </c>
      <c r="O43" s="9">
        <f>IF(L43="", "", "台灣環境部")</f>
        <v>0</v>
      </c>
      <c r="P43" s="9"/>
      <c r="Q43" s="18"/>
      <c r="R43" s="9"/>
      <c r="S43" s="9"/>
      <c r="T43" s="9"/>
    </row>
    <row r="44" spans="2:20">
      <c r="B44" s="7">
        <f>'2-定性盤查'!C45</f>
        <v>0</v>
      </c>
      <c r="C44" s="7">
        <f>'2-定性盤查'!D45</f>
        <v>0</v>
      </c>
      <c r="D44" s="15">
        <v>1.7529</v>
      </c>
      <c r="E44" s="9" t="s">
        <v>336</v>
      </c>
      <c r="F44" s="9"/>
      <c r="G44" s="9" t="s">
        <v>334</v>
      </c>
      <c r="H44" s="15">
        <v>0.001722</v>
      </c>
      <c r="I44" s="9">
        <f>IF(H44="", "", "kgCH₄/Liter")</f>
        <v>0</v>
      </c>
      <c r="J44" s="9">
        <f>IF(H44="", "", "")</f>
        <v>0</v>
      </c>
      <c r="K44" s="9">
        <f>IF(H44="", "", "台灣環境部")</f>
        <v>0</v>
      </c>
      <c r="L44" s="15">
        <v>6E-06</v>
      </c>
      <c r="M44" s="9">
        <f>IF(L44="", "", "kgN₂O/Liter")</f>
        <v>0</v>
      </c>
      <c r="N44" s="9">
        <f>IF(L44="", "", "")</f>
        <v>0</v>
      </c>
      <c r="O44" s="9">
        <f>IF(L44="", "", "台灣環境部")</f>
        <v>0</v>
      </c>
      <c r="P44" s="9"/>
      <c r="Q44" s="18"/>
      <c r="R44" s="9"/>
      <c r="S44" s="9"/>
      <c r="T44" s="9"/>
    </row>
    <row r="45" spans="2:20">
      <c r="B45" s="7">
        <f>'2-定性盤查'!C46</f>
        <v>0</v>
      </c>
      <c r="C45" s="7">
        <f>'2-定性盤查'!D46</f>
        <v>0</v>
      </c>
      <c r="D45" s="15">
        <v>2.9462</v>
      </c>
      <c r="E45" s="9" t="s">
        <v>336</v>
      </c>
      <c r="F45" s="9"/>
      <c r="G45" s="9" t="s">
        <v>334</v>
      </c>
      <c r="H45" s="15">
        <v>0.000121</v>
      </c>
      <c r="I45" s="9">
        <f>IF(H45="", "", "kgCH₄/Liter")</f>
        <v>0</v>
      </c>
      <c r="J45" s="9">
        <f>IF(H45="", "", "")</f>
        <v>0</v>
      </c>
      <c r="K45" s="9">
        <f>IF(H45="", "", "台灣環境部")</f>
        <v>0</v>
      </c>
      <c r="L45" s="15">
        <v>2.4E-05</v>
      </c>
      <c r="M45" s="9">
        <f>IF(L45="", "", "kgN₂O/Liter")</f>
        <v>0</v>
      </c>
      <c r="N45" s="9">
        <f>IF(L45="", "", "")</f>
        <v>0</v>
      </c>
      <c r="O45" s="9">
        <f>IF(L45="", "", "台灣環境部")</f>
        <v>0</v>
      </c>
      <c r="P45" s="9"/>
      <c r="Q45" s="18"/>
      <c r="R45" s="9"/>
      <c r="S45" s="9"/>
      <c r="T45" s="9"/>
    </row>
    <row r="46" spans="2:20">
      <c r="B46" s="7">
        <f>'2-定性盤查'!C47</f>
        <v>0</v>
      </c>
      <c r="C46" s="7">
        <f>'2-定性盤查'!D47</f>
        <v>0</v>
      </c>
      <c r="D46" s="15">
        <v>1</v>
      </c>
      <c r="E46" s="9" t="s">
        <v>333</v>
      </c>
      <c r="F46" s="9"/>
      <c r="G46" s="9" t="s">
        <v>334</v>
      </c>
      <c r="H46" s="15"/>
      <c r="I46" s="9"/>
      <c r="J46" s="9"/>
      <c r="K46" s="9"/>
      <c r="L46" s="15"/>
      <c r="M46" s="9"/>
      <c r="N46" s="9"/>
      <c r="O46" s="9"/>
      <c r="P46" s="9"/>
      <c r="Q46" s="18">
        <v>771</v>
      </c>
      <c r="R46" s="9"/>
      <c r="S46" s="9"/>
      <c r="T46" t="s">
        <v>334</v>
      </c>
    </row>
    <row r="47" spans="2:20">
      <c r="B47" s="7">
        <f>'2-定性盤查'!C48</f>
        <v>0</v>
      </c>
      <c r="C47" s="7">
        <f>'2-定性盤查'!D48</f>
        <v>0</v>
      </c>
      <c r="D47" s="15">
        <v>0.495</v>
      </c>
      <c r="E47" s="9" t="s">
        <v>337</v>
      </c>
      <c r="F47" s="9"/>
      <c r="G47" s="9" t="s">
        <v>334</v>
      </c>
      <c r="H47" s="15"/>
      <c r="I47" s="9">
        <f>IF(H47="", "", "")</f>
        <v>0</v>
      </c>
      <c r="J47" s="9">
        <f>IF(H47="", "", "")</f>
        <v>0</v>
      </c>
      <c r="K47" s="9">
        <f>IF(H47="", "", "")</f>
        <v>0</v>
      </c>
      <c r="L47" s="15"/>
      <c r="M47" s="9">
        <f>IF(L47="", "", "")</f>
        <v>0</v>
      </c>
      <c r="N47" s="9">
        <f>IF(L47="", "", "")</f>
        <v>0</v>
      </c>
      <c r="O47" s="9">
        <f>IF(L47="", "", "")</f>
        <v>0</v>
      </c>
      <c r="P47" s="9"/>
      <c r="Q47" s="18"/>
      <c r="R47" s="9"/>
      <c r="S47" s="9"/>
      <c r="T47" s="9"/>
    </row>
    <row r="48" spans="2:20">
      <c r="B48" s="7">
        <f>'2-定性盤查'!C49</f>
        <v>0</v>
      </c>
      <c r="C48" s="7">
        <f>'2-定性盤查'!D49</f>
        <v>0</v>
      </c>
      <c r="D48" s="15">
        <v>1</v>
      </c>
      <c r="E48" s="9" t="s">
        <v>338</v>
      </c>
      <c r="F48" s="9"/>
      <c r="G48" s="9" t="s">
        <v>334</v>
      </c>
      <c r="H48" s="15"/>
      <c r="I48" s="9">
        <f>IF(H48="", "", "")</f>
        <v>0</v>
      </c>
      <c r="J48" s="9">
        <f>IF(H48="", "", "")</f>
        <v>0</v>
      </c>
      <c r="K48" s="9">
        <f>IF(H48="", "", "")</f>
        <v>0</v>
      </c>
      <c r="L48" s="15"/>
      <c r="M48" s="9">
        <f>IF(L48="", "", "")</f>
        <v>0</v>
      </c>
      <c r="N48" s="9">
        <f>IF(L48="", "", "")</f>
        <v>0</v>
      </c>
      <c r="O48" s="9">
        <f>IF(L48="", "", "")</f>
        <v>0</v>
      </c>
      <c r="P48" s="9"/>
      <c r="Q48" s="18"/>
      <c r="R48" s="9"/>
      <c r="S48" s="9"/>
      <c r="T48" s="9"/>
    </row>
    <row r="49" spans="2:20">
      <c r="B49" s="7">
        <f>'2-定性盤查'!C50</f>
        <v>0</v>
      </c>
      <c r="C49" s="7">
        <f>'2-定性盤查'!D50</f>
        <v>0</v>
      </c>
      <c r="D49" s="15">
        <v>1</v>
      </c>
      <c r="E49" s="9" t="s">
        <v>338</v>
      </c>
      <c r="F49" s="9"/>
      <c r="G49" s="9" t="s">
        <v>334</v>
      </c>
      <c r="H49" s="15"/>
      <c r="I49" s="9">
        <f>IF(H49="", "", "")</f>
        <v>0</v>
      </c>
      <c r="J49" s="9">
        <f>IF(H49="", "", "")</f>
        <v>0</v>
      </c>
      <c r="K49" s="9">
        <f>IF(H49="", "", "")</f>
        <v>0</v>
      </c>
      <c r="L49" s="15"/>
      <c r="M49" s="9">
        <f>IF(L49="", "", "")</f>
        <v>0</v>
      </c>
      <c r="N49" s="9">
        <f>IF(L49="", "", "")</f>
        <v>0</v>
      </c>
      <c r="O49" s="9">
        <f>IF(L49="", "", "")</f>
        <v>0</v>
      </c>
      <c r="P49" s="9"/>
      <c r="Q49" s="18"/>
      <c r="R49" s="9"/>
      <c r="S49" s="9"/>
      <c r="T49" s="9"/>
    </row>
    <row r="50" spans="2:20">
      <c r="B50" s="7">
        <f>'2-定性盤查'!C51</f>
        <v>0</v>
      </c>
      <c r="C50" s="7">
        <f>'2-定性盤查'!D51</f>
        <v>0</v>
      </c>
      <c r="D50" s="15">
        <v>0.0784</v>
      </c>
      <c r="E50" s="9" t="s">
        <v>339</v>
      </c>
      <c r="F50" s="9"/>
      <c r="G50" s="9" t="s">
        <v>334</v>
      </c>
      <c r="H50" s="15"/>
      <c r="I50" s="9">
        <f>IF(H50="", "", "")</f>
        <v>0</v>
      </c>
      <c r="J50" s="9">
        <f>IF(H50="", "", "")</f>
        <v>0</v>
      </c>
      <c r="K50" s="9">
        <f>IF(H50="", "", "")</f>
        <v>0</v>
      </c>
      <c r="L50" s="15"/>
      <c r="M50" s="9">
        <f>IF(L50="", "", "")</f>
        <v>0</v>
      </c>
      <c r="N50" s="9">
        <f>IF(L50="", "", "")</f>
        <v>0</v>
      </c>
      <c r="O50" s="9">
        <f>IF(L50="", "", "")</f>
        <v>0</v>
      </c>
      <c r="P50" s="9"/>
      <c r="Q50" s="18"/>
      <c r="R50" s="9"/>
      <c r="S50" s="9"/>
      <c r="T50" s="9"/>
    </row>
    <row r="51" spans="2:20">
      <c r="B51" s="7">
        <f>'2-定性盤查'!C52</f>
        <v>0</v>
      </c>
      <c r="C51" s="7">
        <f>'2-定性盤查'!D52</f>
        <v>0</v>
      </c>
      <c r="D51" s="15">
        <v>0.115</v>
      </c>
      <c r="E51" s="9" t="s">
        <v>339</v>
      </c>
      <c r="F51" s="9"/>
      <c r="G51" s="9" t="s">
        <v>334</v>
      </c>
      <c r="H51" s="15"/>
      <c r="I51" s="9">
        <f>IF(H51="", "", "")</f>
        <v>0</v>
      </c>
      <c r="J51" s="9">
        <f>IF(H51="", "", "")</f>
        <v>0</v>
      </c>
      <c r="K51" s="9">
        <f>IF(H51="", "", "")</f>
        <v>0</v>
      </c>
      <c r="L51" s="15"/>
      <c r="M51" s="9">
        <f>IF(L51="", "", "")</f>
        <v>0</v>
      </c>
      <c r="N51" s="9">
        <f>IF(L51="", "", "")</f>
        <v>0</v>
      </c>
      <c r="O51" s="9">
        <f>IF(L51="", "", "")</f>
        <v>0</v>
      </c>
      <c r="P51" s="9"/>
      <c r="Q51" s="18"/>
      <c r="R51" s="9"/>
      <c r="S51" s="9"/>
      <c r="T51" s="9"/>
    </row>
    <row r="52" spans="2:20">
      <c r="B52" s="7">
        <f>'2-定性盤查'!C53</f>
        <v>0</v>
      </c>
      <c r="C52" s="7">
        <f>'2-定性盤查'!D53</f>
        <v>0</v>
      </c>
      <c r="D52" s="15">
        <v>1</v>
      </c>
      <c r="E52" s="9" t="s">
        <v>338</v>
      </c>
      <c r="F52" s="9"/>
      <c r="G52" s="9" t="s">
        <v>334</v>
      </c>
      <c r="H52" s="15"/>
      <c r="I52" s="9">
        <f>IF(H52="", "", "")</f>
        <v>0</v>
      </c>
      <c r="J52" s="9">
        <f>IF(H52="", "", "")</f>
        <v>0</v>
      </c>
      <c r="K52" s="9">
        <f>IF(H52="", "", "")</f>
        <v>0</v>
      </c>
      <c r="L52" s="15"/>
      <c r="M52" s="9">
        <f>IF(L52="", "", "")</f>
        <v>0</v>
      </c>
      <c r="N52" s="9">
        <f>IF(L52="", "", "")</f>
        <v>0</v>
      </c>
      <c r="O52" s="9">
        <f>IF(L52="", "", "")</f>
        <v>0</v>
      </c>
      <c r="P52" s="9"/>
      <c r="Q52" s="18"/>
      <c r="R52" s="9"/>
      <c r="S52" s="9"/>
      <c r="T52" s="9"/>
    </row>
    <row r="53" spans="2:20">
      <c r="B53" s="7">
        <f>'2-定性盤查'!C54</f>
        <v>0</v>
      </c>
      <c r="C53" s="7">
        <f>'2-定性盤查'!D54</f>
        <v>0</v>
      </c>
      <c r="D53" s="15">
        <v>0.19</v>
      </c>
      <c r="E53" s="9" t="s">
        <v>340</v>
      </c>
      <c r="F53" s="9" t="s">
        <v>341</v>
      </c>
      <c r="G53" s="9" t="s">
        <v>342</v>
      </c>
      <c r="H53" s="15"/>
      <c r="I53" s="9">
        <f>IF(H53="", "", "")</f>
        <v>0</v>
      </c>
      <c r="J53" s="9">
        <f>IF(H53="", "", "(3)未進行儀器校正或未進行紀錄彙整者")</f>
        <v>0</v>
      </c>
      <c r="K53" s="9">
        <f>IF(H53="", "", "")</f>
        <v>0</v>
      </c>
      <c r="L53" s="15"/>
      <c r="M53" s="9">
        <f>IF(L53="", "", "")</f>
        <v>0</v>
      </c>
      <c r="N53" s="9">
        <f>IF(L53="", "", "(3)未進行儀器校正或未進行紀錄彙整者")</f>
        <v>0</v>
      </c>
      <c r="O53" s="9">
        <f>IF(L53="", "", "")</f>
        <v>0</v>
      </c>
      <c r="P53" s="9"/>
      <c r="Q53" s="18"/>
      <c r="R53" s="9"/>
      <c r="S53" s="9"/>
      <c r="T53" s="9"/>
    </row>
    <row r="54" spans="2:20">
      <c r="B54" s="7">
        <f>'2-定性盤查'!C55</f>
        <v>0</v>
      </c>
      <c r="C54" s="7">
        <f>'2-定性盤查'!D55</f>
        <v>0</v>
      </c>
      <c r="D54" s="15">
        <v>0.34075</v>
      </c>
      <c r="E54" s="9" t="s">
        <v>343</v>
      </c>
      <c r="F54" s="9"/>
      <c r="G54" s="9" t="s">
        <v>344</v>
      </c>
      <c r="H54" s="15"/>
      <c r="I54" s="9">
        <f>IF(H54="", "", "")</f>
        <v>0</v>
      </c>
      <c r="J54" s="9">
        <f>IF(H54="", "", "")</f>
        <v>0</v>
      </c>
      <c r="K54" s="9">
        <f>IF(H54="", "", "")</f>
        <v>0</v>
      </c>
      <c r="L54" s="15"/>
      <c r="M54" s="9">
        <f>IF(L54="", "", "")</f>
        <v>0</v>
      </c>
      <c r="N54" s="9">
        <f>IF(L54="", "", "")</f>
        <v>0</v>
      </c>
      <c r="O54" s="9">
        <f>IF(L54="", "", "")</f>
        <v>0</v>
      </c>
      <c r="P54" s="9"/>
      <c r="Q54" s="18"/>
      <c r="R54" s="9"/>
      <c r="S54" s="9"/>
      <c r="T54" s="9"/>
    </row>
  </sheetData>
  <sheetProtection password="9E9D" sheet="1" objects="1" scenarios="1"/>
  <mergeCells count="6">
    <mergeCell ref="B1:B2"/>
    <mergeCell ref="C1:C2"/>
    <mergeCell ref="D1:G1"/>
    <mergeCell ref="H1:K1"/>
    <mergeCell ref="L1:O1"/>
    <mergeCell ref="P1: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9" t="s">
        <v>345</v>
      </c>
      <c r="B1" s="19" t="s">
        <v>20</v>
      </c>
      <c r="C1" s="19" t="s">
        <v>346</v>
      </c>
      <c r="D1" s="19" t="s">
        <v>347</v>
      </c>
      <c r="E1" s="19"/>
      <c r="F1" s="19"/>
      <c r="G1" s="19"/>
      <c r="H1" s="19"/>
      <c r="I1" s="19"/>
      <c r="J1" s="19"/>
      <c r="K1" s="19"/>
      <c r="L1" s="19" t="s">
        <v>348</v>
      </c>
      <c r="M1" s="19"/>
      <c r="N1" s="19"/>
      <c r="O1" s="19"/>
      <c r="P1" s="19"/>
      <c r="Q1" s="19"/>
      <c r="R1" s="19"/>
      <c r="S1" s="19"/>
      <c r="T1" s="8" t="s">
        <v>349</v>
      </c>
    </row>
    <row r="2" spans="1:20">
      <c r="A2" s="19"/>
      <c r="B2" s="19"/>
      <c r="C2" s="19"/>
      <c r="D2" s="7" t="s">
        <v>296</v>
      </c>
      <c r="E2" s="7" t="s">
        <v>297</v>
      </c>
      <c r="F2" s="7" t="s">
        <v>350</v>
      </c>
      <c r="G2" s="7" t="s">
        <v>302</v>
      </c>
      <c r="H2" s="7" t="s">
        <v>303</v>
      </c>
      <c r="I2" s="7" t="s">
        <v>351</v>
      </c>
      <c r="J2" s="7" t="s">
        <v>305</v>
      </c>
      <c r="K2" s="7" t="s">
        <v>352</v>
      </c>
      <c r="L2" s="7" t="s">
        <v>296</v>
      </c>
      <c r="M2" s="7" t="s">
        <v>297</v>
      </c>
      <c r="N2" s="7" t="s">
        <v>350</v>
      </c>
      <c r="O2" s="7" t="s">
        <v>302</v>
      </c>
      <c r="P2" s="7" t="s">
        <v>303</v>
      </c>
      <c r="Q2" s="7" t="s">
        <v>351</v>
      </c>
      <c r="R2" s="7" t="s">
        <v>305</v>
      </c>
      <c r="S2" s="7" t="s">
        <v>352</v>
      </c>
      <c r="T2" s="8"/>
    </row>
    <row r="3" spans="1:20">
      <c r="A3" s="19"/>
      <c r="B3" s="19"/>
      <c r="C3" s="19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120</v>
      </c>
      <c r="D4" s="9">
        <v>122</v>
      </c>
      <c r="E4" s="9" t="s">
        <v>353</v>
      </c>
      <c r="F4" s="9" t="s">
        <v>29</v>
      </c>
      <c r="G4" s="15">
        <v>1.16</v>
      </c>
      <c r="H4" s="9" t="s">
        <v>354</v>
      </c>
      <c r="I4" s="18">
        <f>IF(D4="", "", D4*G4)</f>
        <v>0</v>
      </c>
      <c r="J4" s="9">
        <v>1</v>
      </c>
      <c r="K4" s="18">
        <f>IF(D4="", "", I4*J4)</f>
        <v>0</v>
      </c>
      <c r="L4" s="9">
        <v>211</v>
      </c>
      <c r="M4" s="9" t="s">
        <v>318</v>
      </c>
      <c r="N4" s="9" t="s">
        <v>29</v>
      </c>
      <c r="O4" s="15">
        <v>0.115</v>
      </c>
      <c r="P4" s="9" t="s">
        <v>354</v>
      </c>
      <c r="Q4" s="18">
        <f>IF(L4="", "", L4*O4)</f>
        <v>0</v>
      </c>
      <c r="R4" s="9">
        <v>1</v>
      </c>
      <c r="S4" s="18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123</v>
      </c>
      <c r="D5" s="9">
        <v>133</v>
      </c>
      <c r="E5" s="9" t="s">
        <v>353</v>
      </c>
      <c r="F5" s="9" t="s">
        <v>29</v>
      </c>
      <c r="G5" s="15">
        <v>0.0649</v>
      </c>
      <c r="H5" s="9" t="s">
        <v>354</v>
      </c>
      <c r="I5" s="18">
        <f>IF(D5="", "", D5*G5)</f>
        <v>0</v>
      </c>
      <c r="J5" s="9">
        <v>1</v>
      </c>
      <c r="K5" s="18">
        <f>IF(D5="", "", I5*J5)</f>
        <v>0</v>
      </c>
      <c r="L5" s="9">
        <v>322</v>
      </c>
      <c r="M5" s="9" t="s">
        <v>318</v>
      </c>
      <c r="N5" s="9" t="s">
        <v>29</v>
      </c>
      <c r="O5" s="15">
        <v>0.0951</v>
      </c>
      <c r="P5" s="9" t="s">
        <v>354</v>
      </c>
      <c r="Q5" s="18">
        <f>IF(L5="", "", L5*O5)</f>
        <v>0</v>
      </c>
      <c r="R5" s="9">
        <v>1</v>
      </c>
      <c r="S5" s="18">
        <f>IF(L5="", "", Q5*R5)</f>
        <v>0</v>
      </c>
      <c r="T5" s="16">
        <f>IF(K5="", 0, K5)+IF(S5="", 0, S5)</f>
        <v>0</v>
      </c>
    </row>
    <row r="6" spans="1:20">
      <c r="A6" s="8">
        <v>3</v>
      </c>
      <c r="B6" s="8" t="s">
        <v>355</v>
      </c>
      <c r="C6" s="8"/>
      <c r="D6" s="8"/>
      <c r="E6" s="8"/>
      <c r="F6" s="8"/>
      <c r="G6" s="8"/>
      <c r="H6" s="8"/>
      <c r="I6" s="16">
        <f>IF(SUM(I4:I5)=0, "", SUM(I4:I5))</f>
        <v>0</v>
      </c>
      <c r="J6" s="8"/>
      <c r="K6" s="16">
        <f>IF(SUM(K4:K5)=0, "", SUM(K4:K5))</f>
        <v>0</v>
      </c>
      <c r="L6" s="8"/>
      <c r="M6" s="8"/>
      <c r="N6" s="8"/>
      <c r="O6" s="8"/>
      <c r="P6" s="8"/>
      <c r="Q6" s="16">
        <f>IF(SUM(Q4:Q5)=0, "", SUM(Q4:Q5))</f>
        <v>0</v>
      </c>
      <c r="R6" s="8"/>
      <c r="S6" s="16">
        <f>IF(SUM(S4:S5)=0, "", SUM(S4:S5))</f>
        <v>0</v>
      </c>
      <c r="T6" s="16">
        <f>SUM(T4:T5)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7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9" t="s">
        <v>345</v>
      </c>
      <c r="B1" s="19" t="s">
        <v>20</v>
      </c>
      <c r="C1" s="19" t="s">
        <v>346</v>
      </c>
      <c r="D1" s="19" t="s">
        <v>347</v>
      </c>
      <c r="E1" s="19"/>
      <c r="F1" s="19"/>
      <c r="G1" s="19"/>
      <c r="H1" s="19"/>
      <c r="I1" s="19"/>
      <c r="J1" s="19"/>
      <c r="K1" s="19"/>
      <c r="L1" s="19" t="s">
        <v>348</v>
      </c>
      <c r="M1" s="19"/>
      <c r="N1" s="19"/>
      <c r="O1" s="19"/>
      <c r="P1" s="19"/>
      <c r="Q1" s="19"/>
      <c r="R1" s="19"/>
      <c r="S1" s="19"/>
      <c r="T1" s="8" t="s">
        <v>349</v>
      </c>
    </row>
    <row r="2" spans="1:20">
      <c r="A2" s="19"/>
      <c r="B2" s="19"/>
      <c r="C2" s="19"/>
      <c r="D2" s="7" t="s">
        <v>296</v>
      </c>
      <c r="E2" s="7" t="s">
        <v>297</v>
      </c>
      <c r="F2" s="7" t="s">
        <v>350</v>
      </c>
      <c r="G2" s="7" t="s">
        <v>302</v>
      </c>
      <c r="H2" s="7" t="s">
        <v>303</v>
      </c>
      <c r="I2" s="7" t="s">
        <v>351</v>
      </c>
      <c r="J2" s="7" t="s">
        <v>305</v>
      </c>
      <c r="K2" s="7" t="s">
        <v>352</v>
      </c>
      <c r="L2" s="7" t="s">
        <v>296</v>
      </c>
      <c r="M2" s="7" t="s">
        <v>297</v>
      </c>
      <c r="N2" s="7" t="s">
        <v>350</v>
      </c>
      <c r="O2" s="7" t="s">
        <v>302</v>
      </c>
      <c r="P2" s="7" t="s">
        <v>303</v>
      </c>
      <c r="Q2" s="7" t="s">
        <v>351</v>
      </c>
      <c r="R2" s="7" t="s">
        <v>305</v>
      </c>
      <c r="S2" s="7" t="s">
        <v>352</v>
      </c>
      <c r="T2" s="8"/>
    </row>
    <row r="3" spans="1:20">
      <c r="A3" s="19"/>
      <c r="B3" s="19"/>
      <c r="C3" s="19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124</v>
      </c>
      <c r="D4" s="9"/>
      <c r="E4" s="9"/>
      <c r="F4" s="9"/>
      <c r="G4" s="15"/>
      <c r="H4" s="9"/>
      <c r="I4" s="18">
        <f>IF(D4="", "", D4*G4)</f>
        <v>0</v>
      </c>
      <c r="J4" s="9"/>
      <c r="K4" s="18">
        <f>IF(D4="", "", I4*J4)</f>
        <v>0</v>
      </c>
      <c r="L4" s="9"/>
      <c r="M4" s="9"/>
      <c r="N4" s="9"/>
      <c r="O4" s="15"/>
      <c r="P4" s="9"/>
      <c r="Q4" s="18">
        <f>IF(L4="", "", L4*O4)</f>
        <v>0</v>
      </c>
      <c r="R4" s="9"/>
      <c r="S4" s="18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126</v>
      </c>
      <c r="D5" s="9"/>
      <c r="E5" s="9"/>
      <c r="F5" s="9"/>
      <c r="G5" s="15"/>
      <c r="H5" s="9"/>
      <c r="I5" s="18">
        <f>IF(D5="", "", D5*G5)</f>
        <v>0</v>
      </c>
      <c r="J5" s="9"/>
      <c r="K5" s="18">
        <f>IF(D5="", "", I5*J5)</f>
        <v>0</v>
      </c>
      <c r="L5" s="9">
        <v>300</v>
      </c>
      <c r="M5" s="9" t="s">
        <v>318</v>
      </c>
      <c r="N5" s="9" t="s">
        <v>29</v>
      </c>
      <c r="O5" s="15">
        <v>0.115</v>
      </c>
      <c r="P5" s="9" t="s">
        <v>354</v>
      </c>
      <c r="Q5" s="18">
        <f>IF(L5="", "", L5*O5)</f>
        <v>0</v>
      </c>
      <c r="R5" s="9">
        <v>1</v>
      </c>
      <c r="S5" s="18">
        <f>IF(L5="", "", Q5*R5)</f>
        <v>0</v>
      </c>
      <c r="T5" s="16">
        <f>IF(K5="", 0, K5)+IF(S5="", 0, S5)</f>
        <v>0</v>
      </c>
    </row>
    <row r="6" spans="1:20">
      <c r="A6" s="7">
        <v>3</v>
      </c>
      <c r="B6" s="7" t="s">
        <v>14</v>
      </c>
      <c r="C6" s="7" t="s">
        <v>128</v>
      </c>
      <c r="D6" s="9">
        <v>100</v>
      </c>
      <c r="E6" s="9" t="s">
        <v>353</v>
      </c>
      <c r="F6" s="9" t="s">
        <v>29</v>
      </c>
      <c r="G6" s="15">
        <v>1.16</v>
      </c>
      <c r="H6" s="9" t="s">
        <v>354</v>
      </c>
      <c r="I6" s="18">
        <f>IF(D6="", "", D6*G6)</f>
        <v>0</v>
      </c>
      <c r="J6" s="9">
        <v>1</v>
      </c>
      <c r="K6" s="18">
        <f>IF(D6="", "", I6*J6)</f>
        <v>0</v>
      </c>
      <c r="L6" s="9">
        <v>222</v>
      </c>
      <c r="M6" s="9" t="s">
        <v>318</v>
      </c>
      <c r="N6" s="9" t="s">
        <v>29</v>
      </c>
      <c r="O6" s="15">
        <v>0.115</v>
      </c>
      <c r="P6" s="9" t="s">
        <v>354</v>
      </c>
      <c r="Q6" s="18">
        <f>IF(L6="", "", L6*O6)</f>
        <v>0</v>
      </c>
      <c r="R6" s="9">
        <v>1</v>
      </c>
      <c r="S6" s="18">
        <f>IF(L6="", "", Q6*R6)</f>
        <v>0</v>
      </c>
      <c r="T6" s="16">
        <f>IF(K6="", 0, K6)+IF(S6="", 0, S6)</f>
        <v>0</v>
      </c>
    </row>
    <row r="7" spans="1:20">
      <c r="A7" s="8">
        <v>4</v>
      </c>
      <c r="B7" s="8" t="s">
        <v>355</v>
      </c>
      <c r="C7" s="8"/>
      <c r="D7" s="8"/>
      <c r="E7" s="8"/>
      <c r="F7" s="8"/>
      <c r="G7" s="8"/>
      <c r="H7" s="8"/>
      <c r="I7" s="16">
        <f>IF(SUM(I4:I6)=0, "", SUM(I4:I6))</f>
        <v>0</v>
      </c>
      <c r="J7" s="8"/>
      <c r="K7" s="16">
        <f>IF(SUM(K4:K6)=0, "", SUM(K4:K6))</f>
        <v>0</v>
      </c>
      <c r="L7" s="8"/>
      <c r="M7" s="8"/>
      <c r="N7" s="8"/>
      <c r="O7" s="8"/>
      <c r="P7" s="8"/>
      <c r="Q7" s="16">
        <f>IF(SUM(Q4:Q6)=0, "", SUM(Q4:Q6))</f>
        <v>0</v>
      </c>
      <c r="R7" s="8"/>
      <c r="S7" s="16">
        <f>IF(SUM(S4:S6)=0, "", SUM(S4:S6))</f>
        <v>0</v>
      </c>
      <c r="T7" s="16">
        <f>SUM(T4:T6)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55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356</v>
      </c>
      <c r="D2" s="7" t="s">
        <v>22</v>
      </c>
      <c r="E2" s="7" t="s">
        <v>357</v>
      </c>
      <c r="F2" s="7"/>
      <c r="G2" s="7"/>
      <c r="H2" s="7"/>
      <c r="I2" s="7" t="s">
        <v>302</v>
      </c>
      <c r="J2" s="7"/>
      <c r="K2" s="7" t="s">
        <v>357</v>
      </c>
      <c r="L2" s="7"/>
      <c r="M2" s="7"/>
      <c r="N2" s="7"/>
    </row>
    <row r="3" spans="2:14">
      <c r="B3" s="7"/>
      <c r="C3" s="7"/>
      <c r="D3" s="7"/>
      <c r="E3" s="7" t="s">
        <v>358</v>
      </c>
      <c r="F3" s="7" t="s">
        <v>359</v>
      </c>
      <c r="G3" s="7" t="s">
        <v>360</v>
      </c>
      <c r="H3" s="7" t="s">
        <v>361</v>
      </c>
      <c r="I3" s="7" t="s">
        <v>362</v>
      </c>
      <c r="J3" s="7" t="s">
        <v>363</v>
      </c>
      <c r="K3" s="7" t="s">
        <v>364</v>
      </c>
      <c r="L3" s="7" t="s">
        <v>300</v>
      </c>
      <c r="M3" s="7" t="s">
        <v>365</v>
      </c>
      <c r="N3" s="7" t="s">
        <v>366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IF(G4&lt;&gt;"",IF(G4="(1)有進行外部校正或有多組數據茲佐證者",1,IF(G4="(2)有進行內部校正或經過會計簽證等証明者",2,IF(G4="(3)未進行儀器校正或未進行紀錄彙整者",3,"0"))),"")</f>
        <v>0</v>
      </c>
      <c r="I4" s="9"/>
      <c r="J4" s="8">
        <f>IF(I4="1自廠發展係數/質量平衡所得係數",1,IF(I4="2同製程/設備經驗係數",1,IF(I4="3製造廠提供係數",2,IF(I4="4區域排放係數",2,IF(I4="5國家排放係數",3,IF(I4="6國際排放係數",3,""))))))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IF(G5&lt;&gt;"",IF(G5="(1)有進行外部校正或有多組數據茲佐證者",1,IF(G5="(2)有進行內部校正或經過會計簽證等証明者",2,IF(G5="(3)未進行儀器校正或未進行紀錄彙整者",3,"0"))),"")</f>
        <v>0</v>
      </c>
      <c r="I5" s="9"/>
      <c r="J5" s="8">
        <f>IF(I5="1自廠發展係數/質量平衡所得係數",1,IF(I5="2同製程/設備經驗係數",1,IF(I5="3製造廠提供係數",2,IF(I5="4區域排放係數",2,IF(I5="5國家排放係數",3,IF(I5="6國際排放係數",3,""))))))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IF(G6&lt;&gt;"",IF(G6="(1)有進行外部校正或有多組數據茲佐證者",1,IF(G6="(2)有進行內部校正或經過會計簽證等証明者",2,IF(G6="(3)未進行儀器校正或未進行紀錄彙整者",3,"0"))),"")</f>
        <v>0</v>
      </c>
      <c r="I6" s="9"/>
      <c r="J6" s="8">
        <f>IF(I6="1自廠發展係數/質量平衡所得係數",1,IF(I6="2同製程/設備經驗係數",1,IF(I6="3製造廠提供係數",2,IF(I6="4區域排放係數",2,IF(I6="5國家排放係數",3,IF(I6="6國際排放係數",3,""))))))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IF(G7&lt;&gt;"",IF(G7="(1)有進行外部校正或有多組數據茲佐證者",1,IF(G7="(2)有進行內部校正或經過會計簽證等証明者",2,IF(G7="(3)未進行儀器校正或未進行紀錄彙整者",3,"0"))),"")</f>
        <v>0</v>
      </c>
      <c r="I7" s="9"/>
      <c r="J7" s="8">
        <f>IF(I7="1自廠發展係數/質量平衡所得係數",1,IF(I7="2同製程/設備經驗係數",1,IF(I7="3製造廠提供係數",2,IF(I7="4區域排放係數",2,IF(I7="5國家排放係數",3,IF(I7="6國際排放係數",3,""))))))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IF(G8&lt;&gt;"",IF(G8="(1)有進行外部校正或有多組數據茲佐證者",1,IF(G8="(2)有進行內部校正或經過會計簽證等証明者",2,IF(G8="(3)未進行儀器校正或未進行紀錄彙整者",3,"0"))),"")</f>
        <v>0</v>
      </c>
      <c r="I8" s="9"/>
      <c r="J8" s="8">
        <f>IF(I8="1自廠發展係數/質量平衡所得係數",1,IF(I8="2同製程/設備經驗係數",1,IF(I8="3製造廠提供係數",2,IF(I8="4區域排放係數",2,IF(I8="5國家排放係數",3,IF(I8="6國際排放係數",3,""))))))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IF(G9&lt;&gt;"",IF(G9="(1)有進行外部校正或有多組數據茲佐證者",1,IF(G9="(2)有進行內部校正或經過會計簽證等証明者",2,IF(G9="(3)未進行儀器校正或未進行紀錄彙整者",3,"0"))),"")</f>
        <v>0</v>
      </c>
      <c r="I9" s="9"/>
      <c r="J9" s="8">
        <f>IF(I9="1自廠發展係數/質量平衡所得係數",1,IF(I9="2同製程/設備經驗係數",1,IF(I9="3製造廠提供係數",2,IF(I9="4區域排放係數",2,IF(I9="5國家排放係數",3,IF(I9="6國際排放係數",3,""))))))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IF(G10&lt;&gt;"",IF(G10="(1)有進行外部校正或有多組數據茲佐證者",1,IF(G10="(2)有進行內部校正或經過會計簽證等証明者",2,IF(G10="(3)未進行儀器校正或未進行紀錄彙整者",3,"0"))),"")</f>
        <v>0</v>
      </c>
      <c r="I10" s="9"/>
      <c r="J10" s="8">
        <f>IF(I10="1自廠發展係數/質量平衡所得係數",1,IF(I10="2同製程/設備經驗係數",1,IF(I10="3製造廠提供係數",2,IF(I10="4區域排放係數",2,IF(I10="5國家排放係數",3,IF(I10="6國際排放係數",3,""))))))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IF(G11&lt;&gt;"",IF(G11="(1)有進行外部校正或有多組數據茲佐證者",1,IF(G11="(2)有進行內部校正或經過會計簽證等証明者",2,IF(G11="(3)未進行儀器校正或未進行紀錄彙整者",3,"0"))),"")</f>
        <v>0</v>
      </c>
      <c r="I11" s="9"/>
      <c r="J11" s="8">
        <f>IF(I11="1自廠發展係數/質量平衡所得係數",1,IF(I11="2同製程/設備經驗係數",1,IF(I11="3製造廠提供係數",2,IF(I11="4區域排放係數",2,IF(I11="5國家排放係數",3,IF(I11="6國際排放係數",3,""))))))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IF(G12&lt;&gt;"",IF(G12="(1)有進行外部校正或有多組數據茲佐證者",1,IF(G12="(2)有進行內部校正或經過會計簽證等証明者",2,IF(G12="(3)未進行儀器校正或未進行紀錄彙整者",3,"0"))),"")</f>
        <v>0</v>
      </c>
      <c r="I12" s="9"/>
      <c r="J12" s="8">
        <f>IF(I12="1自廠發展係數/質量平衡所得係數",1,IF(I12="2同製程/設備經驗係數",1,IF(I12="3製造廠提供係數",2,IF(I12="4區域排放係數",2,IF(I12="5國家排放係數",3,IF(I12="6國際排放係數",3,""))))))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IF(G13&lt;&gt;"",IF(G13="(1)有進行外部校正或有多組數據茲佐證者",1,IF(G13="(2)有進行內部校正或經過會計簽證等証明者",2,IF(G13="(3)未進行儀器校正或未進行紀錄彙整者",3,"0"))),"")</f>
        <v>0</v>
      </c>
      <c r="I13" s="9"/>
      <c r="J13" s="8">
        <f>IF(I13="1自廠發展係數/質量平衡所得係數",1,IF(I13="2同製程/設備經驗係數",1,IF(I13="3製造廠提供係數",2,IF(I13="4區域排放係數",2,IF(I13="5國家排放係數",3,IF(I13="6國際排放係數",3,""))))))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IF(G14&lt;&gt;"",IF(G14="(1)有進行外部校正或有多組數據茲佐證者",1,IF(G14="(2)有進行內部校正或經過會計簽證等証明者",2,IF(G14="(3)未進行儀器校正或未進行紀錄彙整者",3,"0"))),"")</f>
        <v>0</v>
      </c>
      <c r="I14" s="9"/>
      <c r="J14" s="8">
        <f>IF(I14="1自廠發展係數/質量平衡所得係數",1,IF(I14="2同製程/設備經驗係數",1,IF(I14="3製造廠提供係數",2,IF(I14="4區域排放係數",2,IF(I14="5國家排放係數",3,IF(I14="6國際排放係數",3,""))))))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IF(G15&lt;&gt;"",IF(G15="(1)有進行外部校正或有多組數據茲佐證者",1,IF(G15="(2)有進行內部校正或經過會計簽證等証明者",2,IF(G15="(3)未進行儀器校正或未進行紀錄彙整者",3,"0"))),"")</f>
        <v>0</v>
      </c>
      <c r="I15" s="9"/>
      <c r="J15" s="8">
        <f>IF(I15="1自廠發展係數/質量平衡所得係數",1,IF(I15="2同製程/設備經驗係數",1,IF(I15="3製造廠提供係數",2,IF(I15="4區域排放係數",2,IF(I15="5國家排放係數",3,IF(I15="6國際排放係數",3,""))))))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IF(G16&lt;&gt;"",IF(G16="(1)有進行外部校正或有多組數據茲佐證者",1,IF(G16="(2)有進行內部校正或經過會計簽證等証明者",2,IF(G16="(3)未進行儀器校正或未進行紀錄彙整者",3,"0"))),"")</f>
        <v>0</v>
      </c>
      <c r="I16" s="9"/>
      <c r="J16" s="8">
        <f>IF(I16="1自廠發展係數/質量平衡所得係數",1,IF(I16="2同製程/設備經驗係數",1,IF(I16="3製造廠提供係數",2,IF(I16="4區域排放係數",2,IF(I16="5國家排放係數",3,IF(I16="6國際排放係數",3,""))))))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/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IF(G17&lt;&gt;"",IF(G17="(1)有進行外部校正或有多組數據茲佐證者",1,IF(G17="(2)有進行內部校正或經過會計簽證等証明者",2,IF(G17="(3)未進行儀器校正或未進行紀錄彙整者",3,"0"))),"")</f>
        <v>0</v>
      </c>
      <c r="I17" s="9"/>
      <c r="J17" s="8">
        <f>IF(I17="1自廠發展係數/質量平衡所得係數",1,IF(I17="2同製程/設備經驗係數",1,IF(I17="3製造廠提供係數",2,IF(I17="4區域排放係數",2,IF(I17="5國家排放係數",3,IF(I17="6國際排放係數",3,""))))))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/>
      <c r="F18" s="8">
        <f>IF(E18&lt;&gt;"",IF(E18="連續量測",1,IF(E18="定期(間歇)量測",2,IF(E18="財務會計推估",3,IF(E18="自行評估",3,"0")))),"")</f>
        <v>0</v>
      </c>
      <c r="G18" s="9"/>
      <c r="H18" s="8">
        <f>IF(G18&lt;&gt;"",IF(G18="(1)有進行外部校正或有多組數據茲佐證者",1,IF(G18="(2)有進行內部校正或經過會計簽證等証明者",2,IF(G18="(3)未進行儀器校正或未進行紀錄彙整者",3,"0"))),"")</f>
        <v>0</v>
      </c>
      <c r="I18" s="9"/>
      <c r="J18" s="8">
        <f>IF(I18="1自廠發展係數/質量平衡所得係數",1,IF(I18="2同製程/設備經驗係數",1,IF(I18="3製造廠提供係數",2,IF(I18="4區域排放係數",2,IF(I18="5國家排放係數",3,IF(I18="6國際排放係數",3,""))))))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/>
      <c r="F19" s="8">
        <f>IF(E19&lt;&gt;"",IF(E19="連續量測",1,IF(E19="定期(間歇)量測",2,IF(E19="財務會計推估",3,IF(E19="自行評估",3,"0")))),"")</f>
        <v>0</v>
      </c>
      <c r="G19" s="9"/>
      <c r="H19" s="8">
        <f>IF(G19&lt;&gt;"",IF(G19="(1)有進行外部校正或有多組數據茲佐證者",1,IF(G19="(2)有進行內部校正或經過會計簽證等証明者",2,IF(G19="(3)未進行儀器校正或未進行紀錄彙整者",3,"0"))),"")</f>
        <v>0</v>
      </c>
      <c r="I19" s="9"/>
      <c r="J19" s="8">
        <f>IF(I19="1自廠發展係數/質量平衡所得係數",1,IF(I19="2同製程/設備經驗係數",1,IF(I19="3製造廠提供係數",2,IF(I19="4區域排放係數",2,IF(I19="5國家排放係數",3,IF(I19="6國際排放係數",3,""))))))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  <row r="20" spans="2:14">
      <c r="B20" s="8">
        <f>IF('2-定性盤查'!A20&lt;&gt;"",'2-定性盤查'!A20,"")</f>
        <v>0</v>
      </c>
      <c r="C20" s="8">
        <f>IF('2-定性盤查'!C20&lt;&gt;"",'2-定性盤查'!C20,"")</f>
        <v>0</v>
      </c>
      <c r="D20" s="8">
        <f>IF('2-定性盤查'!D20&lt;&gt;"",'2-定性盤查'!D20,"")</f>
        <v>0</v>
      </c>
      <c r="E20" s="9"/>
      <c r="F20" s="8">
        <f>IF(E20&lt;&gt;"",IF(E20="連續量測",1,IF(E20="定期(間歇)量測",2,IF(E20="財務會計推估",3,IF(E20="自行評估",3,"0")))),"")</f>
        <v>0</v>
      </c>
      <c r="G20" s="9"/>
      <c r="H20" s="8">
        <f>IF(G20&lt;&gt;"",IF(G20="(1)有進行外部校正或有多組數據茲佐證者",1,IF(G20="(2)有進行內部校正或經過會計簽證等証明者",2,IF(G20="(3)未進行儀器校正或未進行紀錄彙整者",3,"0"))),"")</f>
        <v>0</v>
      </c>
      <c r="I20" s="9"/>
      <c r="J20" s="8">
        <f>IF(I20="1自廠發展係數/質量平衡所得係數",1,IF(I20="2同製程/設備經驗係數",1,IF(I20="3製造廠提供係數",2,IF(I20="4區域排放係數",2,IF(I20="5國家排放係數",3,IF(I20="6國際排放係數",3,""))))))</f>
        <v>0</v>
      </c>
      <c r="K20" s="8">
        <f>IF(OR(F20="", H20="", J20=""), "系統未選擇", F20*H20*J20)</f>
        <v>0</v>
      </c>
      <c r="L20" s="8">
        <f>IF('3-定量盤查'!AD19&lt;&gt;"",ROUND('3-定量盤查'!AD19,4),"")</f>
        <v>0</v>
      </c>
      <c r="M20" s="8">
        <f>IF(K20="系統未選擇","系統未選擇",IF(K20&lt;10,"1",IF(19&gt;K20,"2",IF(K20&gt;=27,"3","-"))))</f>
        <v>0</v>
      </c>
      <c r="N20" s="8">
        <f>IF(K20="系統未選擇","系統未選擇",IF(L20="","",ROUND(K20*L20,2)))</f>
        <v>0</v>
      </c>
    </row>
    <row r="21" spans="2:14">
      <c r="B21" s="8">
        <f>IF('2-定性盤查'!A21&lt;&gt;"",'2-定性盤查'!A21,"")</f>
        <v>0</v>
      </c>
      <c r="C21" s="8">
        <f>IF('2-定性盤查'!C21&lt;&gt;"",'2-定性盤查'!C21,"")</f>
        <v>0</v>
      </c>
      <c r="D21" s="8">
        <f>IF('2-定性盤查'!D21&lt;&gt;"",'2-定性盤查'!D21,"")</f>
        <v>0</v>
      </c>
      <c r="E21" s="9"/>
      <c r="F21" s="8">
        <f>IF(E21&lt;&gt;"",IF(E21="連續量測",1,IF(E21="定期(間歇)量測",2,IF(E21="財務會計推估",3,IF(E21="自行評估",3,"0")))),"")</f>
        <v>0</v>
      </c>
      <c r="G21" s="9"/>
      <c r="H21" s="8">
        <f>IF(G21&lt;&gt;"",IF(G21="(1)有進行外部校正或有多組數據茲佐證者",1,IF(G21="(2)有進行內部校正或經過會計簽證等証明者",2,IF(G21="(3)未進行儀器校正或未進行紀錄彙整者",3,"0"))),"")</f>
        <v>0</v>
      </c>
      <c r="I21" s="9"/>
      <c r="J21" s="8">
        <f>IF(I21="1自廠發展係數/質量平衡所得係數",1,IF(I21="2同製程/設備經驗係數",1,IF(I21="3製造廠提供係數",2,IF(I21="4區域排放係數",2,IF(I21="5國家排放係數",3,IF(I21="6國際排放係數",3,""))))))</f>
        <v>0</v>
      </c>
      <c r="K21" s="8">
        <f>IF(OR(F21="", H21="", J21=""), "系統未選擇", F21*H21*J21)</f>
        <v>0</v>
      </c>
      <c r="L21" s="8">
        <f>IF('3-定量盤查'!AD20&lt;&gt;"",ROUND('3-定量盤查'!AD20,4),"")</f>
        <v>0</v>
      </c>
      <c r="M21" s="8">
        <f>IF(K21="系統未選擇","系統未選擇",IF(K21&lt;10,"1",IF(19&gt;K21,"2",IF(K21&gt;=27,"3","-"))))</f>
        <v>0</v>
      </c>
      <c r="N21" s="8">
        <f>IF(K21="系統未選擇","系統未選擇",IF(L21="","",ROUND(K21*L21,2)))</f>
        <v>0</v>
      </c>
    </row>
    <row r="22" spans="2:14">
      <c r="B22" s="8">
        <f>IF('2-定性盤查'!A22&lt;&gt;"",'2-定性盤查'!A22,"")</f>
        <v>0</v>
      </c>
      <c r="C22" s="8">
        <f>IF('2-定性盤查'!C22&lt;&gt;"",'2-定性盤查'!C22,"")</f>
        <v>0</v>
      </c>
      <c r="D22" s="8">
        <f>IF('2-定性盤查'!D22&lt;&gt;"",'2-定性盤查'!D22,"")</f>
        <v>0</v>
      </c>
      <c r="E22" s="9"/>
      <c r="F22" s="8">
        <f>IF(E22&lt;&gt;"",IF(E22="連續量測",1,IF(E22="定期(間歇)量測",2,IF(E22="財務會計推估",3,IF(E22="自行評估",3,"0")))),"")</f>
        <v>0</v>
      </c>
      <c r="G22" s="9"/>
      <c r="H22" s="8">
        <f>IF(G22&lt;&gt;"",IF(G22="(1)有進行外部校正或有多組數據茲佐證者",1,IF(G22="(2)有進行內部校正或經過會計簽證等証明者",2,IF(G22="(3)未進行儀器校正或未進行紀錄彙整者",3,"0"))),"")</f>
        <v>0</v>
      </c>
      <c r="I22" s="9"/>
      <c r="J22" s="8">
        <f>IF(I22="1自廠發展係數/質量平衡所得係數",1,IF(I22="2同製程/設備經驗係數",1,IF(I22="3製造廠提供係數",2,IF(I22="4區域排放係數",2,IF(I22="5國家排放係數",3,IF(I22="6國際排放係數",3,""))))))</f>
        <v>0</v>
      </c>
      <c r="K22" s="8">
        <f>IF(OR(F22="", H22="", J22=""), "系統未選擇", F22*H22*J22)</f>
        <v>0</v>
      </c>
      <c r="L22" s="8">
        <f>IF('3-定量盤查'!AD21&lt;&gt;"",ROUND('3-定量盤查'!AD21,4),"")</f>
        <v>0</v>
      </c>
      <c r="M22" s="8">
        <f>IF(K22="系統未選擇","系統未選擇",IF(K22&lt;10,"1",IF(19&gt;K22,"2",IF(K22&gt;=27,"3","-"))))</f>
        <v>0</v>
      </c>
      <c r="N22" s="8">
        <f>IF(K22="系統未選擇","系統未選擇",IF(L22="","",ROUND(K22*L22,2)))</f>
        <v>0</v>
      </c>
    </row>
    <row r="23" spans="2:14">
      <c r="B23" s="8">
        <f>IF('2-定性盤查'!A23&lt;&gt;"",'2-定性盤查'!A23,"")</f>
        <v>0</v>
      </c>
      <c r="C23" s="8">
        <f>IF('2-定性盤查'!C23&lt;&gt;"",'2-定性盤查'!C23,"")</f>
        <v>0</v>
      </c>
      <c r="D23" s="8">
        <f>IF('2-定性盤查'!D23&lt;&gt;"",'2-定性盤查'!D23,"")</f>
        <v>0</v>
      </c>
      <c r="E23" s="9"/>
      <c r="F23" s="8">
        <f>IF(E23&lt;&gt;"",IF(E23="連續量測",1,IF(E23="定期(間歇)量測",2,IF(E23="財務會計推估",3,IF(E23="自行評估",3,"0")))),"")</f>
        <v>0</v>
      </c>
      <c r="G23" s="9"/>
      <c r="H23" s="8">
        <f>IF(G23&lt;&gt;"",IF(G23="(1)有進行外部校正或有多組數據茲佐證者",1,IF(G23="(2)有進行內部校正或經過會計簽證等証明者",2,IF(G23="(3)未進行儀器校正或未進行紀錄彙整者",3,"0"))),"")</f>
        <v>0</v>
      </c>
      <c r="I23" s="9"/>
      <c r="J23" s="8">
        <f>IF(I23="1自廠發展係數/質量平衡所得係數",1,IF(I23="2同製程/設備經驗係數",1,IF(I23="3製造廠提供係數",2,IF(I23="4區域排放係數",2,IF(I23="5國家排放係數",3,IF(I23="6國際排放係數",3,""))))))</f>
        <v>0</v>
      </c>
      <c r="K23" s="8">
        <f>IF(OR(F23="", H23="", J23=""), "系統未選擇", F23*H23*J23)</f>
        <v>0</v>
      </c>
      <c r="L23" s="8">
        <f>IF('3-定量盤查'!AD22&lt;&gt;"",ROUND('3-定量盤查'!AD22,4),"")</f>
        <v>0</v>
      </c>
      <c r="M23" s="8">
        <f>IF(K23="系統未選擇","系統未選擇",IF(K23&lt;10,"1",IF(19&gt;K23,"2",IF(K23&gt;=27,"3","-"))))</f>
        <v>0</v>
      </c>
      <c r="N23" s="8">
        <f>IF(K23="系統未選擇","系統未選擇",IF(L23="","",ROUND(K23*L23,2)))</f>
        <v>0</v>
      </c>
    </row>
    <row r="24" spans="2:14">
      <c r="B24" s="8">
        <f>IF('2-定性盤查'!A24&lt;&gt;"",'2-定性盤查'!A24,"")</f>
        <v>0</v>
      </c>
      <c r="C24" s="8">
        <f>IF('2-定性盤查'!C24&lt;&gt;"",'2-定性盤查'!C24,"")</f>
        <v>0</v>
      </c>
      <c r="D24" s="8">
        <f>IF('2-定性盤查'!D24&lt;&gt;"",'2-定性盤查'!D24,"")</f>
        <v>0</v>
      </c>
      <c r="E24" s="9"/>
      <c r="F24" s="8">
        <f>IF(E24&lt;&gt;"",IF(E24="連續量測",1,IF(E24="定期(間歇)量測",2,IF(E24="財務會計推估",3,IF(E24="自行評估",3,"0")))),"")</f>
        <v>0</v>
      </c>
      <c r="G24" s="9"/>
      <c r="H24" s="8">
        <f>IF(G24&lt;&gt;"",IF(G24="(1)有進行外部校正或有多組數據茲佐證者",1,IF(G24="(2)有進行內部校正或經過會計簽證等証明者",2,IF(G24="(3)未進行儀器校正或未進行紀錄彙整者",3,"0"))),"")</f>
        <v>0</v>
      </c>
      <c r="I24" s="9"/>
      <c r="J24" s="8">
        <f>IF(I24="1自廠發展係數/質量平衡所得係數",1,IF(I24="2同製程/設備經驗係數",1,IF(I24="3製造廠提供係數",2,IF(I24="4區域排放係數",2,IF(I24="5國家排放係數",3,IF(I24="6國際排放係數",3,""))))))</f>
        <v>0</v>
      </c>
      <c r="K24" s="8">
        <f>IF(OR(F24="", H24="", J24=""), "系統未選擇", F24*H24*J24)</f>
        <v>0</v>
      </c>
      <c r="L24" s="8">
        <f>IF('3-定量盤查'!AD23&lt;&gt;"",ROUND('3-定量盤查'!AD23,4),"")</f>
        <v>0</v>
      </c>
      <c r="M24" s="8">
        <f>IF(K24="系統未選擇","系統未選擇",IF(K24&lt;10,"1",IF(19&gt;K24,"2",IF(K24&gt;=27,"3","-"))))</f>
        <v>0</v>
      </c>
      <c r="N24" s="8">
        <f>IF(K24="系統未選擇","系統未選擇",IF(L24="","",ROUND(K24*L24,2)))</f>
        <v>0</v>
      </c>
    </row>
    <row r="25" spans="2:14">
      <c r="B25" s="8">
        <f>IF('2-定性盤查'!A25&lt;&gt;"",'2-定性盤查'!A25,"")</f>
        <v>0</v>
      </c>
      <c r="C25" s="8">
        <f>IF('2-定性盤查'!C25&lt;&gt;"",'2-定性盤查'!C25,"")</f>
        <v>0</v>
      </c>
      <c r="D25" s="8">
        <f>IF('2-定性盤查'!D25&lt;&gt;"",'2-定性盤查'!D25,"")</f>
        <v>0</v>
      </c>
      <c r="E25" s="9"/>
      <c r="F25" s="8">
        <f>IF(E25&lt;&gt;"",IF(E25="連續量測",1,IF(E25="定期(間歇)量測",2,IF(E25="財務會計推估",3,IF(E25="自行評估",3,"0")))),"")</f>
        <v>0</v>
      </c>
      <c r="G25" s="9"/>
      <c r="H25" s="8">
        <f>IF(G25&lt;&gt;"",IF(G25="(1)有進行外部校正或有多組數據茲佐證者",1,IF(G25="(2)有進行內部校正或經過會計簽證等証明者",2,IF(G25="(3)未進行儀器校正或未進行紀錄彙整者",3,"0"))),"")</f>
        <v>0</v>
      </c>
      <c r="I25" s="9"/>
      <c r="J25" s="8">
        <f>IF(I25="1自廠發展係數/質量平衡所得係數",1,IF(I25="2同製程/設備經驗係數",1,IF(I25="3製造廠提供係數",2,IF(I25="4區域排放係數",2,IF(I25="5國家排放係數",3,IF(I25="6國際排放係數",3,""))))))</f>
        <v>0</v>
      </c>
      <c r="K25" s="8">
        <f>IF(OR(F25="", H25="", J25=""), "系統未選擇", F25*H25*J25)</f>
        <v>0</v>
      </c>
      <c r="L25" s="8">
        <f>IF('3-定量盤查'!AD24&lt;&gt;"",ROUND('3-定量盤查'!AD24,4),"")</f>
        <v>0</v>
      </c>
      <c r="M25" s="8">
        <f>IF(K25="系統未選擇","系統未選擇",IF(K25&lt;10,"1",IF(19&gt;K25,"2",IF(K25&gt;=27,"3","-"))))</f>
        <v>0</v>
      </c>
      <c r="N25" s="8">
        <f>IF(K25="系統未選擇","系統未選擇",IF(L25="","",ROUND(K25*L25,2)))</f>
        <v>0</v>
      </c>
    </row>
    <row r="26" spans="2:14">
      <c r="B26" s="8">
        <f>IF('2-定性盤查'!A26&lt;&gt;"",'2-定性盤查'!A26,"")</f>
        <v>0</v>
      </c>
      <c r="C26" s="8">
        <f>IF('2-定性盤查'!C26&lt;&gt;"",'2-定性盤查'!C26,"")</f>
        <v>0</v>
      </c>
      <c r="D26" s="8">
        <f>IF('2-定性盤查'!D26&lt;&gt;"",'2-定性盤查'!D26,"")</f>
        <v>0</v>
      </c>
      <c r="E26" s="9"/>
      <c r="F26" s="8">
        <f>IF(E26&lt;&gt;"",IF(E26="連續量測",1,IF(E26="定期(間歇)量測",2,IF(E26="財務會計推估",3,IF(E26="自行評估",3,"0")))),"")</f>
        <v>0</v>
      </c>
      <c r="G26" s="9"/>
      <c r="H26" s="8">
        <f>IF(G26&lt;&gt;"",IF(G26="(1)有進行外部校正或有多組數據茲佐證者",1,IF(G26="(2)有進行內部校正或經過會計簽證等証明者",2,IF(G26="(3)未進行儀器校正或未進行紀錄彙整者",3,"0"))),"")</f>
        <v>0</v>
      </c>
      <c r="I26" s="9"/>
      <c r="J26" s="8">
        <f>IF(I26="1自廠發展係數/質量平衡所得係數",1,IF(I26="2同製程/設備經驗係數",1,IF(I26="3製造廠提供係數",2,IF(I26="4區域排放係數",2,IF(I26="5國家排放係數",3,IF(I26="6國際排放係數",3,""))))))</f>
        <v>0</v>
      </c>
      <c r="K26" s="8">
        <f>IF(OR(F26="", H26="", J26=""), "系統未選擇", F26*H26*J26)</f>
        <v>0</v>
      </c>
      <c r="L26" s="8">
        <f>IF('3-定量盤查'!AD25&lt;&gt;"",ROUND('3-定量盤查'!AD25,4),"")</f>
        <v>0</v>
      </c>
      <c r="M26" s="8">
        <f>IF(K26="系統未選擇","系統未選擇",IF(K26&lt;10,"1",IF(19&gt;K26,"2",IF(K26&gt;=27,"3","-"))))</f>
        <v>0</v>
      </c>
      <c r="N26" s="8">
        <f>IF(K26="系統未選擇","系統未選擇",IF(L26="","",ROUND(K26*L26,2)))</f>
        <v>0</v>
      </c>
    </row>
    <row r="27" spans="2:14">
      <c r="B27" s="8">
        <f>IF('2-定性盤查'!A27&lt;&gt;"",'2-定性盤查'!A27,"")</f>
        <v>0</v>
      </c>
      <c r="C27" s="8">
        <f>IF('2-定性盤查'!C27&lt;&gt;"",'2-定性盤查'!C27,"")</f>
        <v>0</v>
      </c>
      <c r="D27" s="8">
        <f>IF('2-定性盤查'!D27&lt;&gt;"",'2-定性盤查'!D27,"")</f>
        <v>0</v>
      </c>
      <c r="E27" s="9"/>
      <c r="F27" s="8">
        <f>IF(E27&lt;&gt;"",IF(E27="連續量測",1,IF(E27="定期(間歇)量測",2,IF(E27="財務會計推估",3,IF(E27="自行評估",3,"0")))),"")</f>
        <v>0</v>
      </c>
      <c r="G27" s="9"/>
      <c r="H27" s="8">
        <f>IF(G27&lt;&gt;"",IF(G27="(1)有進行外部校正或有多組數據茲佐證者",1,IF(G27="(2)有進行內部校正或經過會計簽證等証明者",2,IF(G27="(3)未進行儀器校正或未進行紀錄彙整者",3,"0"))),"")</f>
        <v>0</v>
      </c>
      <c r="I27" s="9"/>
      <c r="J27" s="8">
        <f>IF(I27="1自廠發展係數/質量平衡所得係數",1,IF(I27="2同製程/設備經驗係數",1,IF(I27="3製造廠提供係數",2,IF(I27="4區域排放係數",2,IF(I27="5國家排放係數",3,IF(I27="6國際排放係數",3,""))))))</f>
        <v>0</v>
      </c>
      <c r="K27" s="8">
        <f>IF(OR(F27="", H27="", J27=""), "系統未選擇", F27*H27*J27)</f>
        <v>0</v>
      </c>
      <c r="L27" s="8">
        <f>IF('3-定量盤查'!AD26&lt;&gt;"",ROUND('3-定量盤查'!AD26,4),"")</f>
        <v>0</v>
      </c>
      <c r="M27" s="8">
        <f>IF(K27="系統未選擇","系統未選擇",IF(K27&lt;10,"1",IF(19&gt;K27,"2",IF(K27&gt;=27,"3","-"))))</f>
        <v>0</v>
      </c>
      <c r="N27" s="8">
        <f>IF(K27="系統未選擇","系統未選擇",IF(L27="","",ROUND(K27*L27,2)))</f>
        <v>0</v>
      </c>
    </row>
    <row r="28" spans="2:14">
      <c r="B28" s="8">
        <f>IF('2-定性盤查'!A28&lt;&gt;"",'2-定性盤查'!A28,"")</f>
        <v>0</v>
      </c>
      <c r="C28" s="8">
        <f>IF('2-定性盤查'!C28&lt;&gt;"",'2-定性盤查'!C28,"")</f>
        <v>0</v>
      </c>
      <c r="D28" s="8">
        <f>IF('2-定性盤查'!D28&lt;&gt;"",'2-定性盤查'!D28,"")</f>
        <v>0</v>
      </c>
      <c r="E28" s="9"/>
      <c r="F28" s="8">
        <f>IF(E28&lt;&gt;"",IF(E28="連續量測",1,IF(E28="定期(間歇)量測",2,IF(E28="財務會計推估",3,IF(E28="自行評估",3,"0")))),"")</f>
        <v>0</v>
      </c>
      <c r="G28" s="9"/>
      <c r="H28" s="8">
        <f>IF(G28&lt;&gt;"",IF(G28="(1)有進行外部校正或有多組數據茲佐證者",1,IF(G28="(2)有進行內部校正或經過會計簽證等証明者",2,IF(G28="(3)未進行儀器校正或未進行紀錄彙整者",3,"0"))),"")</f>
        <v>0</v>
      </c>
      <c r="I28" s="9"/>
      <c r="J28" s="8">
        <f>IF(I28="1自廠發展係數/質量平衡所得係數",1,IF(I28="2同製程/設備經驗係數",1,IF(I28="3製造廠提供係數",2,IF(I28="4區域排放係數",2,IF(I28="5國家排放係數",3,IF(I28="6國際排放係數",3,""))))))</f>
        <v>0</v>
      </c>
      <c r="K28" s="8">
        <f>IF(OR(F28="", H28="", J28=""), "系統未選擇", F28*H28*J28)</f>
        <v>0</v>
      </c>
      <c r="L28" s="8">
        <f>IF('3-定量盤查'!AD27&lt;&gt;"",ROUND('3-定量盤查'!AD27,4),"")</f>
        <v>0</v>
      </c>
      <c r="M28" s="8">
        <f>IF(K28="系統未選擇","系統未選擇",IF(K28&lt;10,"1",IF(19&gt;K28,"2",IF(K28&gt;=27,"3","-"))))</f>
        <v>0</v>
      </c>
      <c r="N28" s="8">
        <f>IF(K28="系統未選擇","系統未選擇",IF(L28="","",ROUND(K28*L28,2)))</f>
        <v>0</v>
      </c>
    </row>
    <row r="29" spans="2:14">
      <c r="B29" s="8">
        <f>IF('2-定性盤查'!A29&lt;&gt;"",'2-定性盤查'!A29,"")</f>
        <v>0</v>
      </c>
      <c r="C29" s="8">
        <f>IF('2-定性盤查'!C29&lt;&gt;"",'2-定性盤查'!C29,"")</f>
        <v>0</v>
      </c>
      <c r="D29" s="8">
        <f>IF('2-定性盤查'!D29&lt;&gt;"",'2-定性盤查'!D29,"")</f>
        <v>0</v>
      </c>
      <c r="E29" s="9"/>
      <c r="F29" s="8">
        <f>IF(E29&lt;&gt;"",IF(E29="連續量測",1,IF(E29="定期(間歇)量測",2,IF(E29="財務會計推估",3,IF(E29="自行評估",3,"0")))),"")</f>
        <v>0</v>
      </c>
      <c r="G29" s="9"/>
      <c r="H29" s="8">
        <f>IF(G29&lt;&gt;"",IF(G29="(1)有進行外部校正或有多組數據茲佐證者",1,IF(G29="(2)有進行內部校正或經過會計簽證等証明者",2,IF(G29="(3)未進行儀器校正或未進行紀錄彙整者",3,"0"))),"")</f>
        <v>0</v>
      </c>
      <c r="I29" s="9"/>
      <c r="J29" s="8">
        <f>IF(I29="1自廠發展係數/質量平衡所得係數",1,IF(I29="2同製程/設備經驗係數",1,IF(I29="3製造廠提供係數",2,IF(I29="4區域排放係數",2,IF(I29="5國家排放係數",3,IF(I29="6國際排放係數",3,""))))))</f>
        <v>0</v>
      </c>
      <c r="K29" s="8">
        <f>IF(OR(F29="", H29="", J29=""), "系統未選擇", F29*H29*J29)</f>
        <v>0</v>
      </c>
      <c r="L29" s="8">
        <f>IF('3-定量盤查'!AD28&lt;&gt;"",ROUND('3-定量盤查'!AD28,4),"")</f>
        <v>0</v>
      </c>
      <c r="M29" s="8">
        <f>IF(K29="系統未選擇","系統未選擇",IF(K29&lt;10,"1",IF(19&gt;K29,"2",IF(K29&gt;=27,"3","-"))))</f>
        <v>0</v>
      </c>
      <c r="N29" s="8">
        <f>IF(K29="系統未選擇","系統未選擇",IF(L29="","",ROUND(K29*L29,2)))</f>
        <v>0</v>
      </c>
    </row>
    <row r="30" spans="2:14">
      <c r="B30" s="8">
        <f>IF('2-定性盤查'!A30&lt;&gt;"",'2-定性盤查'!A30,"")</f>
        <v>0</v>
      </c>
      <c r="C30" s="8">
        <f>IF('2-定性盤查'!C30&lt;&gt;"",'2-定性盤查'!C30,"")</f>
        <v>0</v>
      </c>
      <c r="D30" s="8">
        <f>IF('2-定性盤查'!D30&lt;&gt;"",'2-定性盤查'!D30,"")</f>
        <v>0</v>
      </c>
      <c r="E30" s="9"/>
      <c r="F30" s="8">
        <f>IF(E30&lt;&gt;"",IF(E30="連續量測",1,IF(E30="定期(間歇)量測",2,IF(E30="財務會計推估",3,IF(E30="自行評估",3,"0")))),"")</f>
        <v>0</v>
      </c>
      <c r="G30" s="9"/>
      <c r="H30" s="8">
        <f>IF(G30&lt;&gt;"",IF(G30="(1)有進行外部校正或有多組數據茲佐證者",1,IF(G30="(2)有進行內部校正或經過會計簽證等証明者",2,IF(G30="(3)未進行儀器校正或未進行紀錄彙整者",3,"0"))),"")</f>
        <v>0</v>
      </c>
      <c r="I30" s="9"/>
      <c r="J30" s="8">
        <f>IF(I30="1自廠發展係數/質量平衡所得係數",1,IF(I30="2同製程/設備經驗係數",1,IF(I30="3製造廠提供係數",2,IF(I30="4區域排放係數",2,IF(I30="5國家排放係數",3,IF(I30="6國際排放係數",3,""))))))</f>
        <v>0</v>
      </c>
      <c r="K30" s="8">
        <f>IF(OR(F30="", H30="", J30=""), "系統未選擇", F30*H30*J30)</f>
        <v>0</v>
      </c>
      <c r="L30" s="8">
        <f>IF('3-定量盤查'!AD29&lt;&gt;"",ROUND('3-定量盤查'!AD29,4),"")</f>
        <v>0</v>
      </c>
      <c r="M30" s="8">
        <f>IF(K30="系統未選擇","系統未選擇",IF(K30&lt;10,"1",IF(19&gt;K30,"2",IF(K30&gt;=27,"3","-"))))</f>
        <v>0</v>
      </c>
      <c r="N30" s="8">
        <f>IF(K30="系統未選擇","系統未選擇",IF(L30="","",ROUND(K30*L30,2)))</f>
        <v>0</v>
      </c>
    </row>
    <row r="31" spans="2:14">
      <c r="B31" s="8">
        <f>IF('2-定性盤查'!A31&lt;&gt;"",'2-定性盤查'!A31,"")</f>
        <v>0</v>
      </c>
      <c r="C31" s="8">
        <f>IF('2-定性盤查'!C31&lt;&gt;"",'2-定性盤查'!C31,"")</f>
        <v>0</v>
      </c>
      <c r="D31" s="8">
        <f>IF('2-定性盤查'!D31&lt;&gt;"",'2-定性盤查'!D31,"")</f>
        <v>0</v>
      </c>
      <c r="E31" s="9"/>
      <c r="F31" s="8">
        <f>IF(E31&lt;&gt;"",IF(E31="連續量測",1,IF(E31="定期(間歇)量測",2,IF(E31="財務會計推估",3,IF(E31="自行評估",3,"0")))),"")</f>
        <v>0</v>
      </c>
      <c r="G31" s="9"/>
      <c r="H31" s="8">
        <f>IF(G31&lt;&gt;"",IF(G31="(1)有進行外部校正或有多組數據茲佐證者",1,IF(G31="(2)有進行內部校正或經過會計簽證等証明者",2,IF(G31="(3)未進行儀器校正或未進行紀錄彙整者",3,"0"))),"")</f>
        <v>0</v>
      </c>
      <c r="I31" s="9"/>
      <c r="J31" s="8">
        <f>IF(I31="1自廠發展係數/質量平衡所得係數",1,IF(I31="2同製程/設備經驗係數",1,IF(I31="3製造廠提供係數",2,IF(I31="4區域排放係數",2,IF(I31="5國家排放係數",3,IF(I31="6國際排放係數",3,""))))))</f>
        <v>0</v>
      </c>
      <c r="K31" s="8">
        <f>IF(OR(F31="", H31="", J31=""), "系統未選擇", F31*H31*J31)</f>
        <v>0</v>
      </c>
      <c r="L31" s="8">
        <f>IF('3-定量盤查'!AD30&lt;&gt;"",ROUND('3-定量盤查'!AD30,4),"")</f>
        <v>0</v>
      </c>
      <c r="M31" s="8">
        <f>IF(K31="系統未選擇","系統未選擇",IF(K31&lt;10,"1",IF(19&gt;K31,"2",IF(K31&gt;=27,"3","-"))))</f>
        <v>0</v>
      </c>
      <c r="N31" s="8">
        <f>IF(K31="系統未選擇","系統未選擇",IF(L31="","",ROUND(K31*L31,2)))</f>
        <v>0</v>
      </c>
    </row>
    <row r="32" spans="2:14">
      <c r="B32" s="8">
        <f>IF('2-定性盤查'!A32&lt;&gt;"",'2-定性盤查'!A32,"")</f>
        <v>0</v>
      </c>
      <c r="C32" s="8">
        <f>IF('2-定性盤查'!C32&lt;&gt;"",'2-定性盤查'!C32,"")</f>
        <v>0</v>
      </c>
      <c r="D32" s="8">
        <f>IF('2-定性盤查'!D32&lt;&gt;"",'2-定性盤查'!D32,"")</f>
        <v>0</v>
      </c>
      <c r="E32" s="9"/>
      <c r="F32" s="8">
        <f>IF(E32&lt;&gt;"",IF(E32="連續量測",1,IF(E32="定期(間歇)量測",2,IF(E32="財務會計推估",3,IF(E32="自行評估",3,"0")))),"")</f>
        <v>0</v>
      </c>
      <c r="G32" s="9"/>
      <c r="H32" s="8">
        <f>IF(G32&lt;&gt;"",IF(G32="(1)有進行外部校正或有多組數據茲佐證者",1,IF(G32="(2)有進行內部校正或經過會計簽證等証明者",2,IF(G32="(3)未進行儀器校正或未進行紀錄彙整者",3,"0"))),"")</f>
        <v>0</v>
      </c>
      <c r="I32" s="9"/>
      <c r="J32" s="8">
        <f>IF(I32="1自廠發展係數/質量平衡所得係數",1,IF(I32="2同製程/設備經驗係數",1,IF(I32="3製造廠提供係數",2,IF(I32="4區域排放係數",2,IF(I32="5國家排放係數",3,IF(I32="6國際排放係數",3,""))))))</f>
        <v>0</v>
      </c>
      <c r="K32" s="8">
        <f>IF(OR(F32="", H32="", J32=""), "系統未選擇", F32*H32*J32)</f>
        <v>0</v>
      </c>
      <c r="L32" s="8">
        <f>IF('3-定量盤查'!AD31&lt;&gt;"",ROUND('3-定量盤查'!AD31,4),"")</f>
        <v>0</v>
      </c>
      <c r="M32" s="8">
        <f>IF(K32="系統未選擇","系統未選擇",IF(K32&lt;10,"1",IF(19&gt;K32,"2",IF(K32&gt;=27,"3","-"))))</f>
        <v>0</v>
      </c>
      <c r="N32" s="8">
        <f>IF(K32="系統未選擇","系統未選擇",IF(L32="","",ROUND(K32*L32,2)))</f>
        <v>0</v>
      </c>
    </row>
    <row r="33" spans="2:14">
      <c r="B33" s="8">
        <f>IF('2-定性盤查'!A33&lt;&gt;"",'2-定性盤查'!A33,"")</f>
        <v>0</v>
      </c>
      <c r="C33" s="8">
        <f>IF('2-定性盤查'!C33&lt;&gt;"",'2-定性盤查'!C33,"")</f>
        <v>0</v>
      </c>
      <c r="D33" s="8">
        <f>IF('2-定性盤查'!D33&lt;&gt;"",'2-定性盤查'!D33,"")</f>
        <v>0</v>
      </c>
      <c r="E33" s="9"/>
      <c r="F33" s="8">
        <f>IF(E33&lt;&gt;"",IF(E33="連續量測",1,IF(E33="定期(間歇)量測",2,IF(E33="財務會計推估",3,IF(E33="自行評估",3,"0")))),"")</f>
        <v>0</v>
      </c>
      <c r="G33" s="9"/>
      <c r="H33" s="8">
        <f>IF(G33&lt;&gt;"",IF(G33="(1)有進行外部校正或有多組數據茲佐證者",1,IF(G33="(2)有進行內部校正或經過會計簽證等証明者",2,IF(G33="(3)未進行儀器校正或未進行紀錄彙整者",3,"0"))),"")</f>
        <v>0</v>
      </c>
      <c r="I33" s="9"/>
      <c r="J33" s="8">
        <f>IF(I33="1自廠發展係數/質量平衡所得係數",1,IF(I33="2同製程/設備經驗係數",1,IF(I33="3製造廠提供係數",2,IF(I33="4區域排放係數",2,IF(I33="5國家排放係數",3,IF(I33="6國際排放係數",3,""))))))</f>
        <v>0</v>
      </c>
      <c r="K33" s="8">
        <f>IF(OR(F33="", H33="", J33=""), "系統未選擇", F33*H33*J33)</f>
        <v>0</v>
      </c>
      <c r="L33" s="8">
        <f>IF('3-定量盤查'!AD32&lt;&gt;"",ROUND('3-定量盤查'!AD32,4),"")</f>
        <v>0</v>
      </c>
      <c r="M33" s="8">
        <f>IF(K33="系統未選擇","系統未選擇",IF(K33&lt;10,"1",IF(19&gt;K33,"2",IF(K33&gt;=27,"3","-"))))</f>
        <v>0</v>
      </c>
      <c r="N33" s="8">
        <f>IF(K33="系統未選擇","系統未選擇",IF(L33="","",ROUND(K33*L33,2)))</f>
        <v>0</v>
      </c>
    </row>
    <row r="34" spans="2:14">
      <c r="B34" s="8">
        <f>IF('2-定性盤查'!A34&lt;&gt;"",'2-定性盤查'!A34,"")</f>
        <v>0</v>
      </c>
      <c r="C34" s="8">
        <f>IF('2-定性盤查'!C34&lt;&gt;"",'2-定性盤查'!C34,"")</f>
        <v>0</v>
      </c>
      <c r="D34" s="8">
        <f>IF('2-定性盤查'!D34&lt;&gt;"",'2-定性盤查'!D34,"")</f>
        <v>0</v>
      </c>
      <c r="E34" s="9"/>
      <c r="F34" s="8">
        <f>IF(E34&lt;&gt;"",IF(E34="連續量測",1,IF(E34="定期(間歇)量測",2,IF(E34="財務會計推估",3,IF(E34="自行評估",3,"0")))),"")</f>
        <v>0</v>
      </c>
      <c r="G34" s="9"/>
      <c r="H34" s="8">
        <f>IF(G34&lt;&gt;"",IF(G34="(1)有進行外部校正或有多組數據茲佐證者",1,IF(G34="(2)有進行內部校正或經過會計簽證等証明者",2,IF(G34="(3)未進行儀器校正或未進行紀錄彙整者",3,"0"))),"")</f>
        <v>0</v>
      </c>
      <c r="I34" s="9"/>
      <c r="J34" s="8">
        <f>IF(I34="1自廠發展係數/質量平衡所得係數",1,IF(I34="2同製程/設備經驗係數",1,IF(I34="3製造廠提供係數",2,IF(I34="4區域排放係數",2,IF(I34="5國家排放係數",3,IF(I34="6國際排放係數",3,""))))))</f>
        <v>0</v>
      </c>
      <c r="K34" s="8">
        <f>IF(OR(F34="", H34="", J34=""), "系統未選擇", F34*H34*J34)</f>
        <v>0</v>
      </c>
      <c r="L34" s="8">
        <f>IF('3-定量盤查'!AD33&lt;&gt;"",ROUND('3-定量盤查'!AD33,4),"")</f>
        <v>0</v>
      </c>
      <c r="M34" s="8">
        <f>IF(K34="系統未選擇","系統未選擇",IF(K34&lt;10,"1",IF(19&gt;K34,"2",IF(K34&gt;=27,"3","-"))))</f>
        <v>0</v>
      </c>
      <c r="N34" s="8">
        <f>IF(K34="系統未選擇","系統未選擇",IF(L34="","",ROUND(K34*L34,2)))</f>
        <v>0</v>
      </c>
    </row>
    <row r="35" spans="2:14">
      <c r="B35" s="8">
        <f>IF('2-定性盤查'!A35&lt;&gt;"",'2-定性盤查'!A35,"")</f>
        <v>0</v>
      </c>
      <c r="C35" s="8">
        <f>IF('2-定性盤查'!C35&lt;&gt;"",'2-定性盤查'!C35,"")</f>
        <v>0</v>
      </c>
      <c r="D35" s="8">
        <f>IF('2-定性盤查'!D35&lt;&gt;"",'2-定性盤查'!D35,"")</f>
        <v>0</v>
      </c>
      <c r="E35" s="9"/>
      <c r="F35" s="8">
        <f>IF(E35&lt;&gt;"",IF(E35="連續量測",1,IF(E35="定期(間歇)量測",2,IF(E35="財務會計推估",3,IF(E35="自行評估",3,"0")))),"")</f>
        <v>0</v>
      </c>
      <c r="G35" s="9"/>
      <c r="H35" s="8">
        <f>IF(G35&lt;&gt;"",IF(G35="(1)有進行外部校正或有多組數據茲佐證者",1,IF(G35="(2)有進行內部校正或經過會計簽證等証明者",2,IF(G35="(3)未進行儀器校正或未進行紀錄彙整者",3,"0"))),"")</f>
        <v>0</v>
      </c>
      <c r="I35" s="9"/>
      <c r="J35" s="8">
        <f>IF(I35="1自廠發展係數/質量平衡所得係數",1,IF(I35="2同製程/設備經驗係數",1,IF(I35="3製造廠提供係數",2,IF(I35="4區域排放係數",2,IF(I35="5國家排放係數",3,IF(I35="6國際排放係數",3,""))))))</f>
        <v>0</v>
      </c>
      <c r="K35" s="8">
        <f>IF(OR(F35="", H35="", J35=""), "系統未選擇", F35*H35*J35)</f>
        <v>0</v>
      </c>
      <c r="L35" s="8">
        <f>IF('3-定量盤查'!AD34&lt;&gt;"",ROUND('3-定量盤查'!AD34,4),"")</f>
        <v>0</v>
      </c>
      <c r="M35" s="8">
        <f>IF(K35="系統未選擇","系統未選擇",IF(K35&lt;10,"1",IF(19&gt;K35,"2",IF(K35&gt;=27,"3","-"))))</f>
        <v>0</v>
      </c>
      <c r="N35" s="8">
        <f>IF(K35="系統未選擇","系統未選擇",IF(L35="","",ROUND(K35*L35,2)))</f>
        <v>0</v>
      </c>
    </row>
    <row r="36" spans="2:14">
      <c r="B36" s="8">
        <f>IF('2-定性盤查'!A36&lt;&gt;"",'2-定性盤查'!A36,"")</f>
        <v>0</v>
      </c>
      <c r="C36" s="8">
        <f>IF('2-定性盤查'!C36&lt;&gt;"",'2-定性盤查'!C36,"")</f>
        <v>0</v>
      </c>
      <c r="D36" s="8">
        <f>IF('2-定性盤查'!D36&lt;&gt;"",'2-定性盤查'!D36,"")</f>
        <v>0</v>
      </c>
      <c r="E36" s="9"/>
      <c r="F36" s="8">
        <f>IF(E36&lt;&gt;"",IF(E36="連續量測",1,IF(E36="定期(間歇)量測",2,IF(E36="財務會計推估",3,IF(E36="自行評估",3,"0")))),"")</f>
        <v>0</v>
      </c>
      <c r="G36" s="9"/>
      <c r="H36" s="8">
        <f>IF(G36&lt;&gt;"",IF(G36="(1)有進行外部校正或有多組數據茲佐證者",1,IF(G36="(2)有進行內部校正或經過會計簽證等証明者",2,IF(G36="(3)未進行儀器校正或未進行紀錄彙整者",3,"0"))),"")</f>
        <v>0</v>
      </c>
      <c r="I36" s="9"/>
      <c r="J36" s="8">
        <f>IF(I36="1自廠發展係數/質量平衡所得係數",1,IF(I36="2同製程/設備經驗係數",1,IF(I36="3製造廠提供係數",2,IF(I36="4區域排放係數",2,IF(I36="5國家排放係數",3,IF(I36="6國際排放係數",3,""))))))</f>
        <v>0</v>
      </c>
      <c r="K36" s="8">
        <f>IF(OR(F36="", H36="", J36=""), "系統未選擇", F36*H36*J36)</f>
        <v>0</v>
      </c>
      <c r="L36" s="8">
        <f>IF('3-定量盤查'!AD35&lt;&gt;"",ROUND('3-定量盤查'!AD35,4),"")</f>
        <v>0</v>
      </c>
      <c r="M36" s="8">
        <f>IF(K36="系統未選擇","系統未選擇",IF(K36&lt;10,"1",IF(19&gt;K36,"2",IF(K36&gt;=27,"3","-"))))</f>
        <v>0</v>
      </c>
      <c r="N36" s="8">
        <f>IF(K36="系統未選擇","系統未選擇",IF(L36="","",ROUND(K36*L36,2)))</f>
        <v>0</v>
      </c>
    </row>
    <row r="37" spans="2:14">
      <c r="B37" s="8">
        <f>IF('2-定性盤查'!A37&lt;&gt;"",'2-定性盤查'!A37,"")</f>
        <v>0</v>
      </c>
      <c r="C37" s="8">
        <f>IF('2-定性盤查'!C37&lt;&gt;"",'2-定性盤查'!C37,"")</f>
        <v>0</v>
      </c>
      <c r="D37" s="8">
        <f>IF('2-定性盤查'!D37&lt;&gt;"",'2-定性盤查'!D37,"")</f>
        <v>0</v>
      </c>
      <c r="E37" s="9"/>
      <c r="F37" s="8">
        <f>IF(E37&lt;&gt;"",IF(E37="連續量測",1,IF(E37="定期(間歇)量測",2,IF(E37="財務會計推估",3,IF(E37="自行評估",3,"0")))),"")</f>
        <v>0</v>
      </c>
      <c r="G37" s="9"/>
      <c r="H37" s="8">
        <f>IF(G37&lt;&gt;"",IF(G37="(1)有進行外部校正或有多組數據茲佐證者",1,IF(G37="(2)有進行內部校正或經過會計簽證等証明者",2,IF(G37="(3)未進行儀器校正或未進行紀錄彙整者",3,"0"))),"")</f>
        <v>0</v>
      </c>
      <c r="I37" s="9"/>
      <c r="J37" s="8">
        <f>IF(I37="1自廠發展係數/質量平衡所得係數",1,IF(I37="2同製程/設備經驗係數",1,IF(I37="3製造廠提供係數",2,IF(I37="4區域排放係數",2,IF(I37="5國家排放係數",3,IF(I37="6國際排放係數",3,""))))))</f>
        <v>0</v>
      </c>
      <c r="K37" s="8">
        <f>IF(OR(F37="", H37="", J37=""), "系統未選擇", F37*H37*J37)</f>
        <v>0</v>
      </c>
      <c r="L37" s="8">
        <f>IF('3-定量盤查'!AD36&lt;&gt;"",ROUND('3-定量盤查'!AD36,4),"")</f>
        <v>0</v>
      </c>
      <c r="M37" s="8">
        <f>IF(K37="系統未選擇","系統未選擇",IF(K37&lt;10,"1",IF(19&gt;K37,"2",IF(K37&gt;=27,"3","-"))))</f>
        <v>0</v>
      </c>
      <c r="N37" s="8">
        <f>IF(K37="系統未選擇","系統未選擇",IF(L37="","",ROUND(K37*L37,2)))</f>
        <v>0</v>
      </c>
    </row>
    <row r="38" spans="2:14">
      <c r="B38" s="8">
        <f>IF('2-定性盤查'!A38&lt;&gt;"",'2-定性盤查'!A38,"")</f>
        <v>0</v>
      </c>
      <c r="C38" s="8">
        <f>IF('2-定性盤查'!C38&lt;&gt;"",'2-定性盤查'!C38,"")</f>
        <v>0</v>
      </c>
      <c r="D38" s="8">
        <f>IF('2-定性盤查'!D38&lt;&gt;"",'2-定性盤查'!D38,"")</f>
        <v>0</v>
      </c>
      <c r="E38" s="9"/>
      <c r="F38" s="8">
        <f>IF(E38&lt;&gt;"",IF(E38="連續量測",1,IF(E38="定期(間歇)量測",2,IF(E38="財務會計推估",3,IF(E38="自行評估",3,"0")))),"")</f>
        <v>0</v>
      </c>
      <c r="G38" s="9"/>
      <c r="H38" s="8">
        <f>IF(G38&lt;&gt;"",IF(G38="(1)有進行外部校正或有多組數據茲佐證者",1,IF(G38="(2)有進行內部校正或經過會計簽證等証明者",2,IF(G38="(3)未進行儀器校正或未進行紀錄彙整者",3,"0"))),"")</f>
        <v>0</v>
      </c>
      <c r="I38" s="9"/>
      <c r="J38" s="8">
        <f>IF(I38="1自廠發展係數/質量平衡所得係數",1,IF(I38="2同製程/設備經驗係數",1,IF(I38="3製造廠提供係數",2,IF(I38="4區域排放係數",2,IF(I38="5國家排放係數",3,IF(I38="6國際排放係數",3,""))))))</f>
        <v>0</v>
      </c>
      <c r="K38" s="8">
        <f>IF(OR(F38="", H38="", J38=""), "系統未選擇", F38*H38*J38)</f>
        <v>0</v>
      </c>
      <c r="L38" s="8">
        <f>IF('3-定量盤查'!AD37&lt;&gt;"",ROUND('3-定量盤查'!AD37,4),"")</f>
        <v>0</v>
      </c>
      <c r="M38" s="8">
        <f>IF(K38="系統未選擇","系統未選擇",IF(K38&lt;10,"1",IF(19&gt;K38,"2",IF(K38&gt;=27,"3","-"))))</f>
        <v>0</v>
      </c>
      <c r="N38" s="8">
        <f>IF(K38="系統未選擇","系統未選擇",IF(L38="","",ROUND(K38*L38,2)))</f>
        <v>0</v>
      </c>
    </row>
    <row r="39" spans="2:14">
      <c r="B39" s="8">
        <f>IF('2-定性盤查'!A39&lt;&gt;"",'2-定性盤查'!A39,"")</f>
        <v>0</v>
      </c>
      <c r="C39" s="8">
        <f>IF('2-定性盤查'!C39&lt;&gt;"",'2-定性盤查'!C39,"")</f>
        <v>0</v>
      </c>
      <c r="D39" s="8">
        <f>IF('2-定性盤查'!D39&lt;&gt;"",'2-定性盤查'!D39,"")</f>
        <v>0</v>
      </c>
      <c r="E39" s="9"/>
      <c r="F39" s="8">
        <f>IF(E39&lt;&gt;"",IF(E39="連續量測",1,IF(E39="定期(間歇)量測",2,IF(E39="財務會計推估",3,IF(E39="自行評估",3,"0")))),"")</f>
        <v>0</v>
      </c>
      <c r="G39" s="9"/>
      <c r="H39" s="8">
        <f>IF(G39&lt;&gt;"",IF(G39="(1)有進行外部校正或有多組數據茲佐證者",1,IF(G39="(2)有進行內部校正或經過會計簽證等証明者",2,IF(G39="(3)未進行儀器校正或未進行紀錄彙整者",3,"0"))),"")</f>
        <v>0</v>
      </c>
      <c r="I39" s="9"/>
      <c r="J39" s="8">
        <f>IF(I39="1自廠發展係數/質量平衡所得係數",1,IF(I39="2同製程/設備經驗係數",1,IF(I39="3製造廠提供係數",2,IF(I39="4區域排放係數",2,IF(I39="5國家排放係數",3,IF(I39="6國際排放係數",3,""))))))</f>
        <v>0</v>
      </c>
      <c r="K39" s="8">
        <f>IF(OR(F39="", H39="", J39=""), "系統未選擇", F39*H39*J39)</f>
        <v>0</v>
      </c>
      <c r="L39" s="8">
        <f>IF('3-定量盤查'!AD38&lt;&gt;"",ROUND('3-定量盤查'!AD38,4),"")</f>
        <v>0</v>
      </c>
      <c r="M39" s="8">
        <f>IF(K39="系統未選擇","系統未選擇",IF(K39&lt;10,"1",IF(19&gt;K39,"2",IF(K39&gt;=27,"3","-"))))</f>
        <v>0</v>
      </c>
      <c r="N39" s="8">
        <f>IF(K39="系統未選擇","系統未選擇",IF(L39="","",ROUND(K39*L39,2)))</f>
        <v>0</v>
      </c>
    </row>
    <row r="40" spans="2:14">
      <c r="B40" s="8">
        <f>IF('2-定性盤查'!A40&lt;&gt;"",'2-定性盤查'!A40,"")</f>
        <v>0</v>
      </c>
      <c r="C40" s="8">
        <f>IF('2-定性盤查'!C40&lt;&gt;"",'2-定性盤查'!C40,"")</f>
        <v>0</v>
      </c>
      <c r="D40" s="8">
        <f>IF('2-定性盤查'!D40&lt;&gt;"",'2-定性盤查'!D40,"")</f>
        <v>0</v>
      </c>
      <c r="E40" s="9"/>
      <c r="F40" s="8">
        <f>IF(E40&lt;&gt;"",IF(E40="連續量測",1,IF(E40="定期(間歇)量測",2,IF(E40="財務會計推估",3,IF(E40="自行評估",3,"0")))),"")</f>
        <v>0</v>
      </c>
      <c r="G40" s="9"/>
      <c r="H40" s="8">
        <f>IF(G40&lt;&gt;"",IF(G40="(1)有進行外部校正或有多組數據茲佐證者",1,IF(G40="(2)有進行內部校正或經過會計簽證等証明者",2,IF(G40="(3)未進行儀器校正或未進行紀錄彙整者",3,"0"))),"")</f>
        <v>0</v>
      </c>
      <c r="I40" s="9"/>
      <c r="J40" s="8">
        <f>IF(I40="1自廠發展係數/質量平衡所得係數",1,IF(I40="2同製程/設備經驗係數",1,IF(I40="3製造廠提供係數",2,IF(I40="4區域排放係數",2,IF(I40="5國家排放係數",3,IF(I40="6國際排放係數",3,""))))))</f>
        <v>0</v>
      </c>
      <c r="K40" s="8">
        <f>IF(OR(F40="", H40="", J40=""), "系統未選擇", F40*H40*J40)</f>
        <v>0</v>
      </c>
      <c r="L40" s="8">
        <f>IF('3-定量盤查'!AD39&lt;&gt;"",ROUND('3-定量盤查'!AD39,4),"")</f>
        <v>0</v>
      </c>
      <c r="M40" s="8">
        <f>IF(K40="系統未選擇","系統未選擇",IF(K40&lt;10,"1",IF(19&gt;K40,"2",IF(K40&gt;=27,"3","-"))))</f>
        <v>0</v>
      </c>
      <c r="N40" s="8">
        <f>IF(K40="系統未選擇","系統未選擇",IF(L40="","",ROUND(K40*L40,2)))</f>
        <v>0</v>
      </c>
    </row>
    <row r="41" spans="2:14">
      <c r="B41" s="8">
        <f>IF('2-定性盤查'!A41&lt;&gt;"",'2-定性盤查'!A41,"")</f>
        <v>0</v>
      </c>
      <c r="C41" s="8">
        <f>IF('2-定性盤查'!C41&lt;&gt;"",'2-定性盤查'!C41,"")</f>
        <v>0</v>
      </c>
      <c r="D41" s="8">
        <f>IF('2-定性盤查'!D41&lt;&gt;"",'2-定性盤查'!D41,"")</f>
        <v>0</v>
      </c>
      <c r="E41" s="9"/>
      <c r="F41" s="8">
        <f>IF(E41&lt;&gt;"",IF(E41="連續量測",1,IF(E41="定期(間歇)量測",2,IF(E41="財務會計推估",3,IF(E41="自行評估",3,"0")))),"")</f>
        <v>0</v>
      </c>
      <c r="G41" s="9"/>
      <c r="H41" s="8">
        <f>IF(G41&lt;&gt;"",IF(G41="(1)有進行外部校正或有多組數據茲佐證者",1,IF(G41="(2)有進行內部校正或經過會計簽證等証明者",2,IF(G41="(3)未進行儀器校正或未進行紀錄彙整者",3,"0"))),"")</f>
        <v>0</v>
      </c>
      <c r="I41" s="9"/>
      <c r="J41" s="8">
        <f>IF(I41="1自廠發展係數/質量平衡所得係數",1,IF(I41="2同製程/設備經驗係數",1,IF(I41="3製造廠提供係數",2,IF(I41="4區域排放係數",2,IF(I41="5國家排放係數",3,IF(I41="6國際排放係數",3,""))))))</f>
        <v>0</v>
      </c>
      <c r="K41" s="8">
        <f>IF(OR(F41="", H41="", J41=""), "系統未選擇", F41*H41*J41)</f>
        <v>0</v>
      </c>
      <c r="L41" s="8">
        <f>IF('3-定量盤查'!AD40&lt;&gt;"",ROUND('3-定量盤查'!AD40,4),"")</f>
        <v>0</v>
      </c>
      <c r="M41" s="8">
        <f>IF(K41="系統未選擇","系統未選擇",IF(K41&lt;10,"1",IF(19&gt;K41,"2",IF(K41&gt;=27,"3","-"))))</f>
        <v>0</v>
      </c>
      <c r="N41" s="8">
        <f>IF(K41="系統未選擇","系統未選擇",IF(L41="","",ROUND(K41*L41,2)))</f>
        <v>0</v>
      </c>
    </row>
    <row r="42" spans="2:14">
      <c r="B42" s="8">
        <f>IF('2-定性盤查'!A42&lt;&gt;"",'2-定性盤查'!A42,"")</f>
        <v>0</v>
      </c>
      <c r="C42" s="8">
        <f>IF('2-定性盤查'!C42&lt;&gt;"",'2-定性盤查'!C42,"")</f>
        <v>0</v>
      </c>
      <c r="D42" s="8">
        <f>IF('2-定性盤查'!D42&lt;&gt;"",'2-定性盤查'!D42,"")</f>
        <v>0</v>
      </c>
      <c r="E42" s="9"/>
      <c r="F42" s="8">
        <f>IF(E42&lt;&gt;"",IF(E42="連續量測",1,IF(E42="定期(間歇)量測",2,IF(E42="財務會計推估",3,IF(E42="自行評估",3,"0")))),"")</f>
        <v>0</v>
      </c>
      <c r="G42" s="9"/>
      <c r="H42" s="8">
        <f>IF(G42&lt;&gt;"",IF(G42="(1)有進行外部校正或有多組數據茲佐證者",1,IF(G42="(2)有進行內部校正或經過會計簽證等証明者",2,IF(G42="(3)未進行儀器校正或未進行紀錄彙整者",3,"0"))),"")</f>
        <v>0</v>
      </c>
      <c r="I42" s="9"/>
      <c r="J42" s="8">
        <f>IF(I42="1自廠發展係數/質量平衡所得係數",1,IF(I42="2同製程/設備經驗係數",1,IF(I42="3製造廠提供係數",2,IF(I42="4區域排放係數",2,IF(I42="5國家排放係數",3,IF(I42="6國際排放係數",3,""))))))</f>
        <v>0</v>
      </c>
      <c r="K42" s="8">
        <f>IF(OR(F42="", H42="", J42=""), "系統未選擇", F42*H42*J42)</f>
        <v>0</v>
      </c>
      <c r="L42" s="8">
        <f>IF('3-定量盤查'!AD41&lt;&gt;"",ROUND('3-定量盤查'!AD41,4),"")</f>
        <v>0</v>
      </c>
      <c r="M42" s="8">
        <f>IF(K42="系統未選擇","系統未選擇",IF(K42&lt;10,"1",IF(19&gt;K42,"2",IF(K42&gt;=27,"3","-"))))</f>
        <v>0</v>
      </c>
      <c r="N42" s="8">
        <f>IF(K42="系統未選擇","系統未選擇",IF(L42="","",ROUND(K42*L42,2)))</f>
        <v>0</v>
      </c>
    </row>
    <row r="43" spans="2:14">
      <c r="B43" s="8">
        <f>IF('2-定性盤查'!A43&lt;&gt;"",'2-定性盤查'!A43,"")</f>
        <v>0</v>
      </c>
      <c r="C43" s="8">
        <f>IF('2-定性盤查'!C43&lt;&gt;"",'2-定性盤查'!C43,"")</f>
        <v>0</v>
      </c>
      <c r="D43" s="8">
        <f>IF('2-定性盤查'!D43&lt;&gt;"",'2-定性盤查'!D43,"")</f>
        <v>0</v>
      </c>
      <c r="E43" s="9"/>
      <c r="F43" s="8">
        <f>IF(E43&lt;&gt;"",IF(E43="連續量測",1,IF(E43="定期(間歇)量測",2,IF(E43="財務會計推估",3,IF(E43="自行評估",3,"0")))),"")</f>
        <v>0</v>
      </c>
      <c r="G43" s="9"/>
      <c r="H43" s="8">
        <f>IF(G43&lt;&gt;"",IF(G43="(1)有進行外部校正或有多組數據茲佐證者",1,IF(G43="(2)有進行內部校正或經過會計簽證等証明者",2,IF(G43="(3)未進行儀器校正或未進行紀錄彙整者",3,"0"))),"")</f>
        <v>0</v>
      </c>
      <c r="I43" s="9"/>
      <c r="J43" s="8">
        <f>IF(I43="1自廠發展係數/質量平衡所得係數",1,IF(I43="2同製程/設備經驗係數",1,IF(I43="3製造廠提供係數",2,IF(I43="4區域排放係數",2,IF(I43="5國家排放係數",3,IF(I43="6國際排放係數",3,""))))))</f>
        <v>0</v>
      </c>
      <c r="K43" s="8">
        <f>IF(OR(F43="", H43="", J43=""), "系統未選擇", F43*H43*J43)</f>
        <v>0</v>
      </c>
      <c r="L43" s="8">
        <f>IF('3-定量盤查'!AD42&lt;&gt;"",ROUND('3-定量盤查'!AD42,4),"")</f>
        <v>0</v>
      </c>
      <c r="M43" s="8">
        <f>IF(K43="系統未選擇","系統未選擇",IF(K43&lt;10,"1",IF(19&gt;K43,"2",IF(K43&gt;=27,"3","-"))))</f>
        <v>0</v>
      </c>
      <c r="N43" s="8">
        <f>IF(K43="系統未選擇","系統未選擇",IF(L43="","",ROUND(K43*L43,2)))</f>
        <v>0</v>
      </c>
    </row>
    <row r="44" spans="2:14">
      <c r="B44" s="8">
        <f>IF('2-定性盤查'!A44&lt;&gt;"",'2-定性盤查'!A44,"")</f>
        <v>0</v>
      </c>
      <c r="C44" s="8">
        <f>IF('2-定性盤查'!C44&lt;&gt;"",'2-定性盤查'!C44,"")</f>
        <v>0</v>
      </c>
      <c r="D44" s="8">
        <f>IF('2-定性盤查'!D44&lt;&gt;"",'2-定性盤查'!D44,"")</f>
        <v>0</v>
      </c>
      <c r="E44" s="9"/>
      <c r="F44" s="8">
        <f>IF(E44&lt;&gt;"",IF(E44="連續量測",1,IF(E44="定期(間歇)量測",2,IF(E44="財務會計推估",3,IF(E44="自行評估",3,"0")))),"")</f>
        <v>0</v>
      </c>
      <c r="G44" s="9"/>
      <c r="H44" s="8">
        <f>IF(G44&lt;&gt;"",IF(G44="(1)有進行外部校正或有多組數據茲佐證者",1,IF(G44="(2)有進行內部校正或經過會計簽證等証明者",2,IF(G44="(3)未進行儀器校正或未進行紀錄彙整者",3,"0"))),"")</f>
        <v>0</v>
      </c>
      <c r="I44" s="9"/>
      <c r="J44" s="8">
        <f>IF(I44="1自廠發展係數/質量平衡所得係數",1,IF(I44="2同製程/設備經驗係數",1,IF(I44="3製造廠提供係數",2,IF(I44="4區域排放係數",2,IF(I44="5國家排放係數",3,IF(I44="6國際排放係數",3,""))))))</f>
        <v>0</v>
      </c>
      <c r="K44" s="8">
        <f>IF(OR(F44="", H44="", J44=""), "系統未選擇", F44*H44*J44)</f>
        <v>0</v>
      </c>
      <c r="L44" s="8">
        <f>IF('3-定量盤查'!AD43&lt;&gt;"",ROUND('3-定量盤查'!AD43,4),"")</f>
        <v>0</v>
      </c>
      <c r="M44" s="8">
        <f>IF(K44="系統未選擇","系統未選擇",IF(K44&lt;10,"1",IF(19&gt;K44,"2",IF(K44&gt;=27,"3","-"))))</f>
        <v>0</v>
      </c>
      <c r="N44" s="8">
        <f>IF(K44="系統未選擇","系統未選擇",IF(L44="","",ROUND(K44*L44,2)))</f>
        <v>0</v>
      </c>
    </row>
    <row r="45" spans="2:14">
      <c r="B45" s="8">
        <f>IF('2-定性盤查'!A45&lt;&gt;"",'2-定性盤查'!A45,"")</f>
        <v>0</v>
      </c>
      <c r="C45" s="8">
        <f>IF('2-定性盤查'!C45&lt;&gt;"",'2-定性盤查'!C45,"")</f>
        <v>0</v>
      </c>
      <c r="D45" s="8">
        <f>IF('2-定性盤查'!D45&lt;&gt;"",'2-定性盤查'!D45,"")</f>
        <v>0</v>
      </c>
      <c r="E45" s="9"/>
      <c r="F45" s="8">
        <f>IF(E45&lt;&gt;"",IF(E45="連續量測",1,IF(E45="定期(間歇)量測",2,IF(E45="財務會計推估",3,IF(E45="自行評估",3,"0")))),"")</f>
        <v>0</v>
      </c>
      <c r="G45" s="9"/>
      <c r="H45" s="8">
        <f>IF(G45&lt;&gt;"",IF(G45="(1)有進行外部校正或有多組數據茲佐證者",1,IF(G45="(2)有進行內部校正或經過會計簽證等証明者",2,IF(G45="(3)未進行儀器校正或未進行紀錄彙整者",3,"0"))),"")</f>
        <v>0</v>
      </c>
      <c r="I45" s="9"/>
      <c r="J45" s="8">
        <f>IF(I45="1自廠發展係數/質量平衡所得係數",1,IF(I45="2同製程/設備經驗係數",1,IF(I45="3製造廠提供係數",2,IF(I45="4區域排放係數",2,IF(I45="5國家排放係數",3,IF(I45="6國際排放係數",3,""))))))</f>
        <v>0</v>
      </c>
      <c r="K45" s="8">
        <f>IF(OR(F45="", H45="", J45=""), "系統未選擇", F45*H45*J45)</f>
        <v>0</v>
      </c>
      <c r="L45" s="8">
        <f>IF('3-定量盤查'!AD44&lt;&gt;"",ROUND('3-定量盤查'!AD44,4),"")</f>
        <v>0</v>
      </c>
      <c r="M45" s="8">
        <f>IF(K45="系統未選擇","系統未選擇",IF(K45&lt;10,"1",IF(19&gt;K45,"2",IF(K45&gt;=27,"3","-"))))</f>
        <v>0</v>
      </c>
      <c r="N45" s="8">
        <f>IF(K45="系統未選擇","系統未選擇",IF(L45="","",ROUND(K45*L45,2)))</f>
        <v>0</v>
      </c>
    </row>
    <row r="46" spans="2:14">
      <c r="B46" s="8">
        <f>IF('2-定性盤查'!A46&lt;&gt;"",'2-定性盤查'!A46,"")</f>
        <v>0</v>
      </c>
      <c r="C46" s="8">
        <f>IF('2-定性盤查'!C46&lt;&gt;"",'2-定性盤查'!C46,"")</f>
        <v>0</v>
      </c>
      <c r="D46" s="8">
        <f>IF('2-定性盤查'!D46&lt;&gt;"",'2-定性盤查'!D46,"")</f>
        <v>0</v>
      </c>
      <c r="E46" s="9"/>
      <c r="F46" s="8">
        <f>IF(E46&lt;&gt;"",IF(E46="連續量測",1,IF(E46="定期(間歇)量測",2,IF(E46="財務會計推估",3,IF(E46="自行評估",3,"0")))),"")</f>
        <v>0</v>
      </c>
      <c r="G46" s="9"/>
      <c r="H46" s="8">
        <f>IF(G46&lt;&gt;"",IF(G46="(1)有進行外部校正或有多組數據茲佐證者",1,IF(G46="(2)有進行內部校正或經過會計簽證等証明者",2,IF(G46="(3)未進行儀器校正或未進行紀錄彙整者",3,"0"))),"")</f>
        <v>0</v>
      </c>
      <c r="I46" s="9"/>
      <c r="J46" s="8">
        <f>IF(I46="1自廠發展係數/質量平衡所得係數",1,IF(I46="2同製程/設備經驗係數",1,IF(I46="3製造廠提供係數",2,IF(I46="4區域排放係數",2,IF(I46="5國家排放係數",3,IF(I46="6國際排放係數",3,""))))))</f>
        <v>0</v>
      </c>
      <c r="K46" s="8">
        <f>IF(OR(F46="", H46="", J46=""), "系統未選擇", F46*H46*J46)</f>
        <v>0</v>
      </c>
      <c r="L46" s="8">
        <f>IF('3-定量盤查'!AD45&lt;&gt;"",ROUND('3-定量盤查'!AD45,4),"")</f>
        <v>0</v>
      </c>
      <c r="M46" s="8">
        <f>IF(K46="系統未選擇","系統未選擇",IF(K46&lt;10,"1",IF(19&gt;K46,"2",IF(K46&gt;=27,"3","-"))))</f>
        <v>0</v>
      </c>
      <c r="N46" s="8">
        <f>IF(K46="系統未選擇","系統未選擇",IF(L46="","",ROUND(K46*L46,2)))</f>
        <v>0</v>
      </c>
    </row>
    <row r="47" spans="2:14">
      <c r="B47" s="8">
        <f>IF('2-定性盤查'!A47&lt;&gt;"",'2-定性盤查'!A47,"")</f>
        <v>0</v>
      </c>
      <c r="C47" s="8">
        <f>IF('2-定性盤查'!C47&lt;&gt;"",'2-定性盤查'!C47,"")</f>
        <v>0</v>
      </c>
      <c r="D47" s="8">
        <f>IF('2-定性盤查'!D47&lt;&gt;"",'2-定性盤查'!D47,"")</f>
        <v>0</v>
      </c>
      <c r="E47" s="9"/>
      <c r="F47" s="8">
        <f>IF(E47&lt;&gt;"",IF(E47="連續量測",1,IF(E47="定期(間歇)量測",2,IF(E47="財務會計推估",3,IF(E47="自行評估",3,"0")))),"")</f>
        <v>0</v>
      </c>
      <c r="G47" s="9"/>
      <c r="H47" s="8">
        <f>IF(G47&lt;&gt;"",IF(G47="(1)有進行外部校正或有多組數據茲佐證者",1,IF(G47="(2)有進行內部校正或經過會計簽證等証明者",2,IF(G47="(3)未進行儀器校正或未進行紀錄彙整者",3,"0"))),"")</f>
        <v>0</v>
      </c>
      <c r="I47" s="9"/>
      <c r="J47" s="8">
        <f>IF(I47="1自廠發展係數/質量平衡所得係數",1,IF(I47="2同製程/設備經驗係數",1,IF(I47="3製造廠提供係數",2,IF(I47="4區域排放係數",2,IF(I47="5國家排放係數",3,IF(I47="6國際排放係數",3,""))))))</f>
        <v>0</v>
      </c>
      <c r="K47" s="8">
        <f>IF(OR(F47="", H47="", J47=""), "系統未選擇", F47*H47*J47)</f>
        <v>0</v>
      </c>
      <c r="L47" s="8">
        <f>IF('3-定量盤查'!AD46&lt;&gt;"",ROUND('3-定量盤查'!AD46,4),"")</f>
        <v>0</v>
      </c>
      <c r="M47" s="8">
        <f>IF(K47="系統未選擇","系統未選擇",IF(K47&lt;10,"1",IF(19&gt;K47,"2",IF(K47&gt;=27,"3","-"))))</f>
        <v>0</v>
      </c>
      <c r="N47" s="8">
        <f>IF(K47="系統未選擇","系統未選擇",IF(L47="","",ROUND(K47*L47,2)))</f>
        <v>0</v>
      </c>
    </row>
    <row r="48" spans="2:14">
      <c r="B48" s="8">
        <f>IF('2-定性盤查'!A48&lt;&gt;"",'2-定性盤查'!A48,"")</f>
        <v>0</v>
      </c>
      <c r="C48" s="8">
        <f>IF('2-定性盤查'!C48&lt;&gt;"",'2-定性盤查'!C48,"")</f>
        <v>0</v>
      </c>
      <c r="D48" s="8">
        <f>IF('2-定性盤查'!D48&lt;&gt;"",'2-定性盤查'!D48,"")</f>
        <v>0</v>
      </c>
      <c r="E48" s="9"/>
      <c r="F48" s="8">
        <f>IF(E48&lt;&gt;"",IF(E48="連續量測",1,IF(E48="定期(間歇)量測",2,IF(E48="財務會計推估",3,IF(E48="自行評估",3,"0")))),"")</f>
        <v>0</v>
      </c>
      <c r="G48" s="9"/>
      <c r="H48" s="8">
        <f>IF(G48&lt;&gt;"",IF(G48="(1)有進行外部校正或有多組數據茲佐證者",1,IF(G48="(2)有進行內部校正或經過會計簽證等証明者",2,IF(G48="(3)未進行儀器校正或未進行紀錄彙整者",3,"0"))),"")</f>
        <v>0</v>
      </c>
      <c r="I48" s="9"/>
      <c r="J48" s="8">
        <f>IF(I48="1自廠發展係數/質量平衡所得係數",1,IF(I48="2同製程/設備經驗係數",1,IF(I48="3製造廠提供係數",2,IF(I48="4區域排放係數",2,IF(I48="5國家排放係數",3,IF(I48="6國際排放係數",3,""))))))</f>
        <v>0</v>
      </c>
      <c r="K48" s="8">
        <f>IF(OR(F48="", H48="", J48=""), "系統未選擇", F48*H48*J48)</f>
        <v>0</v>
      </c>
      <c r="L48" s="8">
        <f>IF('3-定量盤查'!AD47&lt;&gt;"",ROUND('3-定量盤查'!AD47,4),"")</f>
        <v>0</v>
      </c>
      <c r="M48" s="8">
        <f>IF(K48="系統未選擇","系統未選擇",IF(K48&lt;10,"1",IF(19&gt;K48,"2",IF(K48&gt;=27,"3","-"))))</f>
        <v>0</v>
      </c>
      <c r="N48" s="8">
        <f>IF(K48="系統未選擇","系統未選擇",IF(L48="","",ROUND(K48*L48,2)))</f>
        <v>0</v>
      </c>
    </row>
    <row r="49" spans="2:14">
      <c r="B49" s="8">
        <f>IF('2-定性盤查'!A49&lt;&gt;"",'2-定性盤查'!A49,"")</f>
        <v>0</v>
      </c>
      <c r="C49" s="8">
        <f>IF('2-定性盤查'!C49&lt;&gt;"",'2-定性盤查'!C49,"")</f>
        <v>0</v>
      </c>
      <c r="D49" s="8">
        <f>IF('2-定性盤查'!D49&lt;&gt;"",'2-定性盤查'!D49,"")</f>
        <v>0</v>
      </c>
      <c r="E49" s="9"/>
      <c r="F49" s="8">
        <f>IF(E49&lt;&gt;"",IF(E49="連續量測",1,IF(E49="定期(間歇)量測",2,IF(E49="財務會計推估",3,IF(E49="自行評估",3,"0")))),"")</f>
        <v>0</v>
      </c>
      <c r="G49" s="9"/>
      <c r="H49" s="8">
        <f>IF(G49&lt;&gt;"",IF(G49="(1)有進行外部校正或有多組數據茲佐證者",1,IF(G49="(2)有進行內部校正或經過會計簽證等証明者",2,IF(G49="(3)未進行儀器校正或未進行紀錄彙整者",3,"0"))),"")</f>
        <v>0</v>
      </c>
      <c r="I49" s="9"/>
      <c r="J49" s="8">
        <f>IF(I49="1自廠發展係數/質量平衡所得係數",1,IF(I49="2同製程/設備經驗係數",1,IF(I49="3製造廠提供係數",2,IF(I49="4區域排放係數",2,IF(I49="5國家排放係數",3,IF(I49="6國際排放係數",3,""))))))</f>
        <v>0</v>
      </c>
      <c r="K49" s="8">
        <f>IF(OR(F49="", H49="", J49=""), "系統未選擇", F49*H49*J49)</f>
        <v>0</v>
      </c>
      <c r="L49" s="8">
        <f>IF('3-定量盤查'!AD48&lt;&gt;"",ROUND('3-定量盤查'!AD48,4),"")</f>
        <v>0</v>
      </c>
      <c r="M49" s="8">
        <f>IF(K49="系統未選擇","系統未選擇",IF(K49&lt;10,"1",IF(19&gt;K49,"2",IF(K49&gt;=27,"3","-"))))</f>
        <v>0</v>
      </c>
      <c r="N49" s="8">
        <f>IF(K49="系統未選擇","系統未選擇",IF(L49="","",ROUND(K49*L49,2)))</f>
        <v>0</v>
      </c>
    </row>
    <row r="50" spans="2:14">
      <c r="B50" s="8">
        <f>IF('2-定性盤查'!A50&lt;&gt;"",'2-定性盤查'!A50,"")</f>
        <v>0</v>
      </c>
      <c r="C50" s="8">
        <f>IF('2-定性盤查'!C50&lt;&gt;"",'2-定性盤查'!C50,"")</f>
        <v>0</v>
      </c>
      <c r="D50" s="8">
        <f>IF('2-定性盤查'!D50&lt;&gt;"",'2-定性盤查'!D50,"")</f>
        <v>0</v>
      </c>
      <c r="E50" s="9"/>
      <c r="F50" s="8">
        <f>IF(E50&lt;&gt;"",IF(E50="連續量測",1,IF(E50="定期(間歇)量測",2,IF(E50="財務會計推估",3,IF(E50="自行評估",3,"0")))),"")</f>
        <v>0</v>
      </c>
      <c r="G50" s="9"/>
      <c r="H50" s="8">
        <f>IF(G50&lt;&gt;"",IF(G50="(1)有進行外部校正或有多組數據茲佐證者",1,IF(G50="(2)有進行內部校正或經過會計簽證等証明者",2,IF(G50="(3)未進行儀器校正或未進行紀錄彙整者",3,"0"))),"")</f>
        <v>0</v>
      </c>
      <c r="I50" s="9"/>
      <c r="J50" s="8">
        <f>IF(I50="1自廠發展係數/質量平衡所得係數",1,IF(I50="2同製程/設備經驗係數",1,IF(I50="3製造廠提供係數",2,IF(I50="4區域排放係數",2,IF(I50="5國家排放係數",3,IF(I50="6國際排放係數",3,""))))))</f>
        <v>0</v>
      </c>
      <c r="K50" s="8">
        <f>IF(OR(F50="", H50="", J50=""), "系統未選擇", F50*H50*J50)</f>
        <v>0</v>
      </c>
      <c r="L50" s="8">
        <f>IF('3-定量盤查'!AD49&lt;&gt;"",ROUND('3-定量盤查'!AD49,4),"")</f>
        <v>0</v>
      </c>
      <c r="M50" s="8">
        <f>IF(K50="系統未選擇","系統未選擇",IF(K50&lt;10,"1",IF(19&gt;K50,"2",IF(K50&gt;=27,"3","-"))))</f>
        <v>0</v>
      </c>
      <c r="N50" s="8">
        <f>IF(K50="系統未選擇","系統未選擇",IF(L50="","",ROUND(K50*L50,2)))</f>
        <v>0</v>
      </c>
    </row>
    <row r="51" spans="2:14">
      <c r="B51" s="8">
        <f>IF('2-定性盤查'!A51&lt;&gt;"",'2-定性盤查'!A51,"")</f>
        <v>0</v>
      </c>
      <c r="C51" s="8">
        <f>IF('2-定性盤查'!C51&lt;&gt;"",'2-定性盤查'!C51,"")</f>
        <v>0</v>
      </c>
      <c r="D51" s="8">
        <f>IF('2-定性盤查'!D51&lt;&gt;"",'2-定性盤查'!D51,"")</f>
        <v>0</v>
      </c>
      <c r="E51" s="9"/>
      <c r="F51" s="8">
        <f>IF(E51&lt;&gt;"",IF(E51="連續量測",1,IF(E51="定期(間歇)量測",2,IF(E51="財務會計推估",3,IF(E51="自行評估",3,"0")))),"")</f>
        <v>0</v>
      </c>
      <c r="G51" s="9"/>
      <c r="H51" s="8">
        <f>IF(G51&lt;&gt;"",IF(G51="(1)有進行外部校正或有多組數據茲佐證者",1,IF(G51="(2)有進行內部校正或經過會計簽證等証明者",2,IF(G51="(3)未進行儀器校正或未進行紀錄彙整者",3,"0"))),"")</f>
        <v>0</v>
      </c>
      <c r="I51" s="9"/>
      <c r="J51" s="8">
        <f>IF(I51="1自廠發展係數/質量平衡所得係數",1,IF(I51="2同製程/設備經驗係數",1,IF(I51="3製造廠提供係數",2,IF(I51="4區域排放係數",2,IF(I51="5國家排放係數",3,IF(I51="6國際排放係數",3,""))))))</f>
        <v>0</v>
      </c>
      <c r="K51" s="8">
        <f>IF(OR(F51="", H51="", J51=""), "系統未選擇", F51*H51*J51)</f>
        <v>0</v>
      </c>
      <c r="L51" s="8">
        <f>IF('3-定量盤查'!AD50&lt;&gt;"",ROUND('3-定量盤查'!AD50,4),"")</f>
        <v>0</v>
      </c>
      <c r="M51" s="8">
        <f>IF(K51="系統未選擇","系統未選擇",IF(K51&lt;10,"1",IF(19&gt;K51,"2",IF(K51&gt;=27,"3","-"))))</f>
        <v>0</v>
      </c>
      <c r="N51" s="8">
        <f>IF(K51="系統未選擇","系統未選擇",IF(L51="","",ROUND(K51*L51,2)))</f>
        <v>0</v>
      </c>
    </row>
    <row r="52" spans="2:14">
      <c r="B52" s="8">
        <f>IF('2-定性盤查'!A52&lt;&gt;"",'2-定性盤查'!A52,"")</f>
        <v>0</v>
      </c>
      <c r="C52" s="8">
        <f>IF('2-定性盤查'!C52&lt;&gt;"",'2-定性盤查'!C52,"")</f>
        <v>0</v>
      </c>
      <c r="D52" s="8">
        <f>IF('2-定性盤查'!D52&lt;&gt;"",'2-定性盤查'!D52,"")</f>
        <v>0</v>
      </c>
      <c r="E52" s="9"/>
      <c r="F52" s="8">
        <f>IF(E52&lt;&gt;"",IF(E52="連續量測",1,IF(E52="定期(間歇)量測",2,IF(E52="財務會計推估",3,IF(E52="自行評估",3,"0")))),"")</f>
        <v>0</v>
      </c>
      <c r="G52" s="9"/>
      <c r="H52" s="8">
        <f>IF(G52&lt;&gt;"",IF(G52="(1)有進行外部校正或有多組數據茲佐證者",1,IF(G52="(2)有進行內部校正或經過會計簽證等証明者",2,IF(G52="(3)未進行儀器校正或未進行紀錄彙整者",3,"0"))),"")</f>
        <v>0</v>
      </c>
      <c r="I52" s="9"/>
      <c r="J52" s="8">
        <f>IF(I52="1自廠發展係數/質量平衡所得係數",1,IF(I52="2同製程/設備經驗係數",1,IF(I52="3製造廠提供係數",2,IF(I52="4區域排放係數",2,IF(I52="5國家排放係數",3,IF(I52="6國際排放係數",3,""))))))</f>
        <v>0</v>
      </c>
      <c r="K52" s="8">
        <f>IF(OR(F52="", H52="", J52=""), "系統未選擇", F52*H52*J52)</f>
        <v>0</v>
      </c>
      <c r="L52" s="8">
        <f>IF('3-定量盤查'!AD51&lt;&gt;"",ROUND('3-定量盤查'!AD51,4),"")</f>
        <v>0</v>
      </c>
      <c r="M52" s="8">
        <f>IF(K52="系統未選擇","系統未選擇",IF(K52&lt;10,"1",IF(19&gt;K52,"2",IF(K52&gt;=27,"3","-"))))</f>
        <v>0</v>
      </c>
      <c r="N52" s="8">
        <f>IF(K52="系統未選擇","系統未選擇",IF(L52="","",ROUND(K52*L52,2)))</f>
        <v>0</v>
      </c>
    </row>
    <row r="53" spans="2:14">
      <c r="B53" s="8">
        <f>IF('2-定性盤查'!A53&lt;&gt;"",'2-定性盤查'!A53,"")</f>
        <v>0</v>
      </c>
      <c r="C53" s="8">
        <f>IF('2-定性盤查'!C53&lt;&gt;"",'2-定性盤查'!C53,"")</f>
        <v>0</v>
      </c>
      <c r="D53" s="8">
        <f>IF('2-定性盤查'!D53&lt;&gt;"",'2-定性盤查'!D53,"")</f>
        <v>0</v>
      </c>
      <c r="E53" s="9"/>
      <c r="F53" s="8">
        <f>IF(E53&lt;&gt;"",IF(E53="連續量測",1,IF(E53="定期(間歇)量測",2,IF(E53="財務會計推估",3,IF(E53="自行評估",3,"0")))),"")</f>
        <v>0</v>
      </c>
      <c r="G53" s="9"/>
      <c r="H53" s="8">
        <f>IF(G53&lt;&gt;"",IF(G53="(1)有進行外部校正或有多組數據茲佐證者",1,IF(G53="(2)有進行內部校正或經過會計簽證等証明者",2,IF(G53="(3)未進行儀器校正或未進行紀錄彙整者",3,"0"))),"")</f>
        <v>0</v>
      </c>
      <c r="I53" s="9"/>
      <c r="J53" s="8">
        <f>IF(I53="1自廠發展係數/質量平衡所得係數",1,IF(I53="2同製程/設備經驗係數",1,IF(I53="3製造廠提供係數",2,IF(I53="4區域排放係數",2,IF(I53="5國家排放係數",3,IF(I53="6國際排放係數",3,""))))))</f>
        <v>0</v>
      </c>
      <c r="K53" s="8">
        <f>IF(OR(F53="", H53="", J53=""), "系統未選擇", F53*H53*J53)</f>
        <v>0</v>
      </c>
      <c r="L53" s="8">
        <f>IF('3-定量盤查'!AD52&lt;&gt;"",ROUND('3-定量盤查'!AD52,4),"")</f>
        <v>0</v>
      </c>
      <c r="M53" s="8">
        <f>IF(K53="系統未選擇","系統未選擇",IF(K53&lt;10,"1",IF(19&gt;K53,"2",IF(K53&gt;=27,"3","-"))))</f>
        <v>0</v>
      </c>
      <c r="N53" s="8">
        <f>IF(K53="系統未選擇","系統未選擇",IF(L53="","",ROUND(K53*L53,2)))</f>
        <v>0</v>
      </c>
    </row>
    <row r="54" spans="2:14">
      <c r="B54" s="8">
        <f>IF('2-定性盤查'!A54&lt;&gt;"",'2-定性盤查'!A54,"")</f>
        <v>0</v>
      </c>
      <c r="C54" s="8">
        <f>IF('2-定性盤查'!C54&lt;&gt;"",'2-定性盤查'!C54,"")</f>
        <v>0</v>
      </c>
      <c r="D54" s="8">
        <f>IF('2-定性盤查'!D54&lt;&gt;"",'2-定性盤查'!D54,"")</f>
        <v>0</v>
      </c>
      <c r="E54" s="9" t="s">
        <v>367</v>
      </c>
      <c r="F54" s="8">
        <f>IF(E54&lt;&gt;"",IF(E54="連續量測",1,IF(E54="定期(間歇)量測",2,IF(E54="財務會計推估",3,IF(E54="自行評估",3,"0")))),"")</f>
        <v>0</v>
      </c>
      <c r="G54" s="9" t="s">
        <v>341</v>
      </c>
      <c r="H54" s="8">
        <f>IF(G54&lt;&gt;"",IF(G54="(1)有進行外部校正或有多組數據茲佐證者",1,IF(G54="(2)有進行內部校正或經過會計簽證等証明者",2,IF(G54="(3)未進行儀器校正或未進行紀錄彙整者",3,"0"))),"")</f>
        <v>0</v>
      </c>
      <c r="I54" s="9" t="s">
        <v>368</v>
      </c>
      <c r="J54" s="8">
        <f>IF(I54="1自廠發展係數/質量平衡所得係數",1,IF(I54="2同製程/設備經驗係數",1,IF(I54="3製造廠提供係數",2,IF(I54="4區域排放係數",2,IF(I54="5國家排放係數",3,IF(I54="6國際排放係數",3,""))))))</f>
        <v>0</v>
      </c>
      <c r="K54" s="8">
        <f>IF(OR(F54="", H54="", J54=""), "系統未選擇", F54*H54*J54)</f>
        <v>0</v>
      </c>
      <c r="L54" s="8">
        <f>IF('3-定量盤查'!AD53&lt;&gt;"",ROUND('3-定量盤查'!AD53,4),"")</f>
        <v>0</v>
      </c>
      <c r="M54" s="8">
        <f>IF(K54="系統未選擇","系統未選擇",IF(K54&lt;10,"1",IF(19&gt;K54,"2",IF(K54&gt;=27,"3","-"))))</f>
        <v>0</v>
      </c>
      <c r="N54" s="8">
        <f>IF(K54="系統未選擇","系統未選擇",IF(L54="","",ROUND(K54*L54,2)))</f>
        <v>0</v>
      </c>
    </row>
    <row r="55" spans="2:14">
      <c r="B55" s="8">
        <f>IF('2-定性盤查'!A55&lt;&gt;"",'2-定性盤查'!A55,"")</f>
        <v>0</v>
      </c>
      <c r="C55" s="8">
        <f>IF('2-定性盤查'!C55&lt;&gt;"",'2-定性盤查'!C55,"")</f>
        <v>0</v>
      </c>
      <c r="D55" s="8">
        <f>IF('2-定性盤查'!D55&lt;&gt;"",'2-定性盤查'!D55,"")</f>
        <v>0</v>
      </c>
      <c r="E55" s="9"/>
      <c r="F55" s="8">
        <f>IF(E55&lt;&gt;"",IF(E55="連續量測",1,IF(E55="定期(間歇)量測",2,IF(E55="財務會計推估",3,IF(E55="自行評估",3,"0")))),"")</f>
        <v>0</v>
      </c>
      <c r="G55" s="9"/>
      <c r="H55" s="8">
        <f>IF(G55&lt;&gt;"",IF(G55="(1)有進行外部校正或有多組數據茲佐證者",1,IF(G55="(2)有進行內部校正或經過會計簽證等証明者",2,IF(G55="(3)未進行儀器校正或未進行紀錄彙整者",3,"0"))),"")</f>
        <v>0</v>
      </c>
      <c r="I55" s="9"/>
      <c r="J55" s="8">
        <f>IF(I55="1自廠發展係數/質量平衡所得係數",1,IF(I55="2同製程/設備經驗係數",1,IF(I55="3製造廠提供係數",2,IF(I55="4區域排放係數",2,IF(I55="5國家排放係數",3,IF(I55="6國際排放係數",3,""))))))</f>
        <v>0</v>
      </c>
      <c r="K55" s="8">
        <f>IF(OR(F55="", H55="", J55=""), "系統未選擇", F55*H55*J55)</f>
        <v>0</v>
      </c>
      <c r="L55" s="8">
        <f>IF('3-定量盤查'!AD54&lt;&gt;"",ROUND('3-定量盤查'!AD54,4),"")</f>
        <v>0</v>
      </c>
      <c r="M55" s="8">
        <f>IF(K55="系統未選擇","系統未選擇",IF(K55&lt;10,"1",IF(19&gt;K55,"2",IF(K55&gt;=27,"3","-"))))</f>
        <v>0</v>
      </c>
      <c r="N55" s="8">
        <f>IF(K55="系統未選擇","系統未選擇",IF(L55="","",ROUND(K55*L55,2)))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56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356</v>
      </c>
      <c r="D2" s="7" t="s">
        <v>22</v>
      </c>
      <c r="E2" s="7" t="s">
        <v>369</v>
      </c>
      <c r="F2" s="7"/>
      <c r="G2" s="7"/>
      <c r="H2" s="7" t="s">
        <v>370</v>
      </c>
      <c r="I2" s="7"/>
      <c r="J2" s="7"/>
      <c r="K2" s="7"/>
      <c r="L2" s="7"/>
      <c r="M2" s="7"/>
      <c r="N2" s="7"/>
      <c r="O2" s="7" t="s">
        <v>371</v>
      </c>
      <c r="P2" s="7"/>
      <c r="Q2" s="7"/>
      <c r="R2" s="7"/>
      <c r="S2" s="7"/>
      <c r="T2" s="7"/>
      <c r="U2" s="7"/>
      <c r="V2" s="7" t="s">
        <v>372</v>
      </c>
      <c r="W2" s="7"/>
      <c r="X2" s="7"/>
      <c r="Y2" s="7"/>
      <c r="Z2" s="7"/>
      <c r="AA2" s="7"/>
      <c r="AB2" s="7"/>
      <c r="AC2" s="7" t="s">
        <v>373</v>
      </c>
      <c r="AD2" s="7"/>
      <c r="AE2" s="10" t="s">
        <v>380</v>
      </c>
      <c r="AF2" s="10"/>
      <c r="AG2" s="10"/>
      <c r="AH2" s="10"/>
      <c r="AI2" s="10"/>
    </row>
    <row r="3" spans="2:35">
      <c r="B3" s="7"/>
      <c r="C3" s="7"/>
      <c r="D3" s="7"/>
      <c r="E3" s="7" t="s">
        <v>374</v>
      </c>
      <c r="F3" s="7" t="s">
        <v>375</v>
      </c>
      <c r="G3" s="7" t="s">
        <v>376</v>
      </c>
      <c r="H3" s="7" t="s">
        <v>350</v>
      </c>
      <c r="I3" s="7" t="s">
        <v>377</v>
      </c>
      <c r="J3" s="7" t="s">
        <v>374</v>
      </c>
      <c r="K3" s="7" t="s">
        <v>375</v>
      </c>
      <c r="L3" s="7" t="s">
        <v>378</v>
      </c>
      <c r="M3" s="7" t="s">
        <v>379</v>
      </c>
      <c r="N3" s="7"/>
      <c r="O3" s="7" t="s">
        <v>350</v>
      </c>
      <c r="P3" s="7" t="s">
        <v>377</v>
      </c>
      <c r="Q3" s="7" t="s">
        <v>374</v>
      </c>
      <c r="R3" s="7" t="s">
        <v>375</v>
      </c>
      <c r="S3" s="7" t="s">
        <v>378</v>
      </c>
      <c r="T3" s="7" t="s">
        <v>379</v>
      </c>
      <c r="U3" s="7"/>
      <c r="V3" s="7" t="s">
        <v>350</v>
      </c>
      <c r="W3" s="7" t="s">
        <v>377</v>
      </c>
      <c r="X3" s="7" t="s">
        <v>374</v>
      </c>
      <c r="Y3" s="7" t="s">
        <v>375</v>
      </c>
      <c r="Z3" s="7" t="s">
        <v>378</v>
      </c>
      <c r="AA3" s="7" t="s">
        <v>379</v>
      </c>
      <c r="AB3" s="7"/>
      <c r="AC3" s="7"/>
      <c r="AD3" s="7"/>
      <c r="AG3" s="10" t="s">
        <v>381</v>
      </c>
      <c r="AH3" s="10" t="s">
        <v>382</v>
      </c>
      <c r="AI3" s="10" t="s">
        <v>383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374</v>
      </c>
      <c r="N4" s="7" t="s">
        <v>375</v>
      </c>
      <c r="O4" s="7"/>
      <c r="P4" s="7"/>
      <c r="Q4" s="7"/>
      <c r="R4" s="7"/>
      <c r="S4" s="7"/>
      <c r="T4" s="7" t="s">
        <v>374</v>
      </c>
      <c r="U4" s="7" t="s">
        <v>375</v>
      </c>
      <c r="V4" s="7"/>
      <c r="W4" s="7"/>
      <c r="X4" s="7"/>
      <c r="Y4" s="7"/>
      <c r="Z4" s="7"/>
      <c r="AA4" s="7" t="s">
        <v>374</v>
      </c>
      <c r="AB4" s="7" t="s">
        <v>375</v>
      </c>
      <c r="AC4" s="7" t="s">
        <v>374</v>
      </c>
      <c r="AD4" s="7" t="s">
        <v>375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D7" t="s">
        <v>46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47</v>
      </c>
      <c r="D8" t="s">
        <v>48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50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51</v>
      </c>
      <c r="D10" t="s">
        <v>52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55</v>
      </c>
      <c r="D12" t="s">
        <v>56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57</v>
      </c>
      <c r="D13" t="s">
        <v>58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59</v>
      </c>
      <c r="D14" t="s">
        <v>60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61</v>
      </c>
      <c r="D15" t="s">
        <v>62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63</v>
      </c>
      <c r="D16" t="s">
        <v>64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65</v>
      </c>
      <c r="D17" t="s">
        <v>66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67</v>
      </c>
      <c r="D18" t="s">
        <v>68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69</v>
      </c>
      <c r="D19" t="s">
        <v>70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71</v>
      </c>
      <c r="D20" t="s">
        <v>72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73</v>
      </c>
      <c r="D21" t="s">
        <v>74</v>
      </c>
      <c r="H21">
        <f>IF('3-定量盤查'!J19&lt;&gt;"",'3-定量盤查'!J19,"")</f>
        <v>0</v>
      </c>
      <c r="I21">
        <f>IF(E21&lt;&gt;"",IF(J21&lt;&gt;"",IF('3-定量盤查'!O19&lt;&gt;"",'3-定量盤查'!O19,0),""),"")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IF('3-定量盤查'!P19&lt;&gt;"",'3-定量盤查'!P19,"")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IF('3-定量盤查'!V19&lt;&gt;"",'3-定量盤查'!V19,"")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75</v>
      </c>
      <c r="D22" t="s">
        <v>76</v>
      </c>
      <c r="H22">
        <f>IF('3-定量盤查'!J20&lt;&gt;"",'3-定量盤查'!J20,"")</f>
        <v>0</v>
      </c>
      <c r="I22">
        <f>IF(E22&lt;&gt;"",IF(J22&lt;&gt;"",IF('3-定量盤查'!O20&lt;&gt;"",'3-定量盤查'!O20,0),""),"")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IF('3-定量盤查'!P20&lt;&gt;"",'3-定量盤查'!P20,"")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IF('3-定量盤查'!V20&lt;&gt;"",'3-定量盤查'!V20,"")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77</v>
      </c>
      <c r="D23" t="s">
        <v>78</v>
      </c>
      <c r="H23">
        <f>IF('3-定量盤查'!J21&lt;&gt;"",'3-定量盤查'!J21,"")</f>
        <v>0</v>
      </c>
      <c r="I23">
        <f>IF(E23&lt;&gt;"",IF(J23&lt;&gt;"",IF('3-定量盤查'!O21&lt;&gt;"",'3-定量盤查'!O21,0),""),"")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IF('3-定量盤查'!P21&lt;&gt;"",'3-定量盤查'!P21,"")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IF('3-定量盤查'!V21&lt;&gt;"",'3-定量盤查'!V21,"")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79</v>
      </c>
      <c r="D24" t="s">
        <v>80</v>
      </c>
      <c r="H24">
        <f>IF('3-定量盤查'!J22&lt;&gt;"",'3-定量盤查'!J22,"")</f>
        <v>0</v>
      </c>
      <c r="I24">
        <f>IF(E24&lt;&gt;"",IF(J24&lt;&gt;"",IF('3-定量盤查'!O22&lt;&gt;"",'3-定量盤查'!O22,0),""),"")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IF('3-定量盤查'!P22&lt;&gt;"",'3-定量盤查'!P22,"")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IF('3-定量盤查'!V22&lt;&gt;"",'3-定量盤查'!V22,"")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81</v>
      </c>
      <c r="D25" t="s">
        <v>82</v>
      </c>
      <c r="H25">
        <f>IF('3-定量盤查'!J23&lt;&gt;"",'3-定量盤查'!J23,"")</f>
        <v>0</v>
      </c>
      <c r="I25">
        <f>IF(E25&lt;&gt;"",IF(J25&lt;&gt;"",IF('3-定量盤查'!O23&lt;&gt;"",'3-定量盤查'!O23,0),""),"")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IF('3-定量盤查'!P23&lt;&gt;"",'3-定量盤查'!P23,"")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IF('3-定量盤查'!V23&lt;&gt;"",'3-定量盤查'!V23,"")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  <row r="26" spans="2:35">
      <c r="B26">
        <v>22</v>
      </c>
      <c r="C26" t="s">
        <v>83</v>
      </c>
      <c r="D26" t="s">
        <v>84</v>
      </c>
      <c r="H26">
        <f>IF('3-定量盤查'!J24&lt;&gt;"",'3-定量盤查'!J24,"")</f>
        <v>0</v>
      </c>
      <c r="I26">
        <f>IF(E26&lt;&gt;"",IF(J26&lt;&gt;"",IF('3-定量盤查'!O24&lt;&gt;"",'3-定量盤查'!O24,0),""),"")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IF('3-定量盤查'!P24&lt;&gt;"",'3-定量盤查'!P24,"")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IF('3-定量盤查'!V24&lt;&gt;"",'3-定量盤查'!V24,"")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  <c r="AE26" s="10">
        <f>IF(AC26&lt;&gt;"",(AC26*SUM($I26,$P26,$W26))^2,"")</f>
        <v>0</v>
      </c>
      <c r="AF26" s="10">
        <f>IF(AD26&lt;&gt;"",(AD26*SUM($I26,$P26,$W26))^2,"")</f>
        <v>0</v>
      </c>
      <c r="AG26" s="10">
        <f>IFERROR(ABS(I26),"")</f>
        <v>0</v>
      </c>
      <c r="AH26" s="10">
        <f>IFERROR(ABS(P26),"")</f>
        <v>0</v>
      </c>
      <c r="AI26" s="10">
        <f>IFERROR(ABS(W26),"")</f>
        <v>0</v>
      </c>
    </row>
    <row r="27" spans="2:35">
      <c r="B27">
        <v>23</v>
      </c>
      <c r="C27" t="s">
        <v>85</v>
      </c>
      <c r="D27" t="s">
        <v>86</v>
      </c>
      <c r="H27">
        <f>IF('3-定量盤查'!J25&lt;&gt;"",'3-定量盤查'!J25,"")</f>
        <v>0</v>
      </c>
      <c r="I27">
        <f>IF(E27&lt;&gt;"",IF(J27&lt;&gt;"",IF('3-定量盤查'!O25&lt;&gt;"",'3-定量盤查'!O25,0),""),"")</f>
        <v>0</v>
      </c>
      <c r="M27">
        <f>ROUND(IF($E27="",IF(J27="",0,0),IF(I27="",0,($E27^2+J27^2)^0.5)),5)</f>
        <v>0</v>
      </c>
      <c r="N27">
        <f>ROUND(IF($F27="",IF(K27="",0,0),IF(K27="",0,($F27^2+K27^2)^0.5)),5)</f>
        <v>0</v>
      </c>
      <c r="O27">
        <f>IF('3-定量盤查'!P25&lt;&gt;"",'3-定量盤查'!P25,"")</f>
        <v>0</v>
      </c>
      <c r="T27">
        <f>ROUND(IF($E27="",IF(Q27="",0,0),IF(Q27="",0,($E27^2+Q27^2)^0.5)),5)</f>
        <v>0</v>
      </c>
      <c r="U27">
        <f>ROUND(IF($F27="",IF(R27="",0,0),IF(R27="",0,($F27^2+R27^2)^0.5)),5)</f>
        <v>0</v>
      </c>
      <c r="V27">
        <f>IF('3-定量盤查'!V25&lt;&gt;"",'3-定量盤查'!V25,"")</f>
        <v>0</v>
      </c>
      <c r="AA27">
        <f>ROUND(IF($E27="",IF(X27="",0,0),IF(X27="",0,($E27^2+X27^2)^0.5)),5)</f>
        <v>0</v>
      </c>
      <c r="AB27">
        <f>ROUND(IF($F27="",IF(Y27="",0,0),IF(Y27="",0,($F27^2+Y27^2)^0.5)),5)</f>
        <v>0</v>
      </c>
      <c r="AC27">
        <f>IF(SUM($I27,$P27),IF($I27&lt;&gt;"",IF($P27&lt;&gt;"",IF($W27&lt;&gt;"",(($I27*M27)^2+($P27*T27)^2+($W27*AA27)^2)^0.5/SUM($I27,$P27,$W27),(($I27*M27)^2+($P27*T27)^2)^0.5/SUM($I27,$P27)),M27),""),0)</f>
        <v>0</v>
      </c>
      <c r="AD27">
        <f>IF(SUM($I27,$P27),IF($I27&lt;&gt;"",IF($P27&lt;&gt;"",IF($W27&lt;&gt;"",(($I27*N27)^2+($P27*U27)^2+($W27*AB27)^2)^0.5/SUM($I27,$P27,$W27),(($I27*N27)^2+($P27*U27)^2)^0.5/SUM($I27,$P27)),N27),""),0)</f>
        <v>0</v>
      </c>
      <c r="AE27" s="10">
        <f>IF(AC27&lt;&gt;"",(AC27*SUM($I27,$P27,$W27))^2,"")</f>
        <v>0</v>
      </c>
      <c r="AF27" s="10">
        <f>IF(AD27&lt;&gt;"",(AD27*SUM($I27,$P27,$W27))^2,"")</f>
        <v>0</v>
      </c>
      <c r="AG27" s="10">
        <f>IFERROR(ABS(I27),"")</f>
        <v>0</v>
      </c>
      <c r="AH27" s="10">
        <f>IFERROR(ABS(P27),"")</f>
        <v>0</v>
      </c>
      <c r="AI27" s="10">
        <f>IFERROR(ABS(W27),"")</f>
        <v>0</v>
      </c>
    </row>
    <row r="28" spans="2:35">
      <c r="B28">
        <v>24</v>
      </c>
      <c r="C28" t="s">
        <v>87</v>
      </c>
      <c r="D28" t="s">
        <v>88</v>
      </c>
      <c r="H28">
        <f>IF('3-定量盤查'!J26&lt;&gt;"",'3-定量盤查'!J26,"")</f>
        <v>0</v>
      </c>
      <c r="I28">
        <f>IF(E28&lt;&gt;"",IF(J28&lt;&gt;"",IF('3-定量盤查'!O26&lt;&gt;"",'3-定量盤查'!O26,0),""),"")</f>
        <v>0</v>
      </c>
      <c r="M28">
        <f>ROUND(IF($E28="",IF(J28="",0,0),IF(I28="",0,($E28^2+J28^2)^0.5)),5)</f>
        <v>0</v>
      </c>
      <c r="N28">
        <f>ROUND(IF($F28="",IF(K28="",0,0),IF(K28="",0,($F28^2+K28^2)^0.5)),5)</f>
        <v>0</v>
      </c>
      <c r="O28">
        <f>IF('3-定量盤查'!P26&lt;&gt;"",'3-定量盤查'!P26,"")</f>
        <v>0</v>
      </c>
      <c r="T28">
        <f>ROUND(IF($E28="",IF(Q28="",0,0),IF(Q28="",0,($E28^2+Q28^2)^0.5)),5)</f>
        <v>0</v>
      </c>
      <c r="U28">
        <f>ROUND(IF($F28="",IF(R28="",0,0),IF(R28="",0,($F28^2+R28^2)^0.5)),5)</f>
        <v>0</v>
      </c>
      <c r="V28">
        <f>IF('3-定量盤查'!V26&lt;&gt;"",'3-定量盤查'!V26,"")</f>
        <v>0</v>
      </c>
      <c r="AA28">
        <f>ROUND(IF($E28="",IF(X28="",0,0),IF(X28="",0,($E28^2+X28^2)^0.5)),5)</f>
        <v>0</v>
      </c>
      <c r="AB28">
        <f>ROUND(IF($F28="",IF(Y28="",0,0),IF(Y28="",0,($F28^2+Y28^2)^0.5)),5)</f>
        <v>0</v>
      </c>
      <c r="AC28">
        <f>IF(SUM($I28,$P28),IF($I28&lt;&gt;"",IF($P28&lt;&gt;"",IF($W28&lt;&gt;"",(($I28*M28)^2+($P28*T28)^2+($W28*AA28)^2)^0.5/SUM($I28,$P28,$W28),(($I28*M28)^2+($P28*T28)^2)^0.5/SUM($I28,$P28)),M28),""),0)</f>
        <v>0</v>
      </c>
      <c r="AD28">
        <f>IF(SUM($I28,$P28),IF($I28&lt;&gt;"",IF($P28&lt;&gt;"",IF($W28&lt;&gt;"",(($I28*N28)^2+($P28*U28)^2+($W28*AB28)^2)^0.5/SUM($I28,$P28,$W28),(($I28*N28)^2+($P28*U28)^2)^0.5/SUM($I28,$P28)),N28),""),0)</f>
        <v>0</v>
      </c>
      <c r="AE28" s="10">
        <f>IF(AC28&lt;&gt;"",(AC28*SUM($I28,$P28,$W28))^2,"")</f>
        <v>0</v>
      </c>
      <c r="AF28" s="10">
        <f>IF(AD28&lt;&gt;"",(AD28*SUM($I28,$P28,$W28))^2,"")</f>
        <v>0</v>
      </c>
      <c r="AG28" s="10">
        <f>IFERROR(ABS(I28),"")</f>
        <v>0</v>
      </c>
      <c r="AH28" s="10">
        <f>IFERROR(ABS(P28),"")</f>
        <v>0</v>
      </c>
      <c r="AI28" s="10">
        <f>IFERROR(ABS(W28),"")</f>
        <v>0</v>
      </c>
    </row>
    <row r="29" spans="2:35">
      <c r="B29">
        <v>25</v>
      </c>
      <c r="C29" t="s">
        <v>89</v>
      </c>
      <c r="D29" t="s">
        <v>90</v>
      </c>
      <c r="H29">
        <f>IF('3-定量盤查'!J27&lt;&gt;"",'3-定量盤查'!J27,"")</f>
        <v>0</v>
      </c>
      <c r="I29">
        <f>IF(E29&lt;&gt;"",IF(J29&lt;&gt;"",IF('3-定量盤查'!O27&lt;&gt;"",'3-定量盤查'!O27,0),""),"")</f>
        <v>0</v>
      </c>
      <c r="M29">
        <f>ROUND(IF($E29="",IF(J29="",0,0),IF(I29="",0,($E29^2+J29^2)^0.5)),5)</f>
        <v>0</v>
      </c>
      <c r="N29">
        <f>ROUND(IF($F29="",IF(K29="",0,0),IF(K29="",0,($F29^2+K29^2)^0.5)),5)</f>
        <v>0</v>
      </c>
      <c r="O29">
        <f>IF('3-定量盤查'!P27&lt;&gt;"",'3-定量盤查'!P27,"")</f>
        <v>0</v>
      </c>
      <c r="T29">
        <f>ROUND(IF($E29="",IF(Q29="",0,0),IF(Q29="",0,($E29^2+Q29^2)^0.5)),5)</f>
        <v>0</v>
      </c>
      <c r="U29">
        <f>ROUND(IF($F29="",IF(R29="",0,0),IF(R29="",0,($F29^2+R29^2)^0.5)),5)</f>
        <v>0</v>
      </c>
      <c r="V29">
        <f>IF('3-定量盤查'!V27&lt;&gt;"",'3-定量盤查'!V27,"")</f>
        <v>0</v>
      </c>
      <c r="AA29">
        <f>ROUND(IF($E29="",IF(X29="",0,0),IF(X29="",0,($E29^2+X29^2)^0.5)),5)</f>
        <v>0</v>
      </c>
      <c r="AB29">
        <f>ROUND(IF($F29="",IF(Y29="",0,0),IF(Y29="",0,($F29^2+Y29^2)^0.5)),5)</f>
        <v>0</v>
      </c>
      <c r="AC29">
        <f>IF(SUM($I29,$P29),IF($I29&lt;&gt;"",IF($P29&lt;&gt;"",IF($W29&lt;&gt;"",(($I29*M29)^2+($P29*T29)^2+($W29*AA29)^2)^0.5/SUM($I29,$P29,$W29),(($I29*M29)^2+($P29*T29)^2)^0.5/SUM($I29,$P29)),M29),""),0)</f>
        <v>0</v>
      </c>
      <c r="AD29">
        <f>IF(SUM($I29,$P29),IF($I29&lt;&gt;"",IF($P29&lt;&gt;"",IF($W29&lt;&gt;"",(($I29*N29)^2+($P29*U29)^2+($W29*AB29)^2)^0.5/SUM($I29,$P29,$W29),(($I29*N29)^2+($P29*U29)^2)^0.5/SUM($I29,$P29)),N29),""),0)</f>
        <v>0</v>
      </c>
      <c r="AE29" s="10">
        <f>IF(AC29&lt;&gt;"",(AC29*SUM($I29,$P29,$W29))^2,"")</f>
        <v>0</v>
      </c>
      <c r="AF29" s="10">
        <f>IF(AD29&lt;&gt;"",(AD29*SUM($I29,$P29,$W29))^2,"")</f>
        <v>0</v>
      </c>
      <c r="AG29" s="10">
        <f>IFERROR(ABS(I29),"")</f>
        <v>0</v>
      </c>
      <c r="AH29" s="10">
        <f>IFERROR(ABS(P29),"")</f>
        <v>0</v>
      </c>
      <c r="AI29" s="10">
        <f>IFERROR(ABS(W29),"")</f>
        <v>0</v>
      </c>
    </row>
    <row r="30" spans="2:35">
      <c r="B30">
        <v>26</v>
      </c>
      <c r="C30" t="s">
        <v>91</v>
      </c>
      <c r="D30" t="s">
        <v>92</v>
      </c>
      <c r="H30">
        <f>IF('3-定量盤查'!J28&lt;&gt;"",'3-定量盤查'!J28,"")</f>
        <v>0</v>
      </c>
      <c r="I30">
        <f>IF(E30&lt;&gt;"",IF(J30&lt;&gt;"",IF('3-定量盤查'!O28&lt;&gt;"",'3-定量盤查'!O28,0),""),"")</f>
        <v>0</v>
      </c>
      <c r="M30">
        <f>ROUND(IF($E30="",IF(J30="",0,0),IF(I30="",0,($E30^2+J30^2)^0.5)),5)</f>
        <v>0</v>
      </c>
      <c r="N30">
        <f>ROUND(IF($F30="",IF(K30="",0,0),IF(K30="",0,($F30^2+K30^2)^0.5)),5)</f>
        <v>0</v>
      </c>
      <c r="O30">
        <f>IF('3-定量盤查'!P28&lt;&gt;"",'3-定量盤查'!P28,"")</f>
        <v>0</v>
      </c>
      <c r="T30">
        <f>ROUND(IF($E30="",IF(Q30="",0,0),IF(Q30="",0,($E30^2+Q30^2)^0.5)),5)</f>
        <v>0</v>
      </c>
      <c r="U30">
        <f>ROUND(IF($F30="",IF(R30="",0,0),IF(R30="",0,($F30^2+R30^2)^0.5)),5)</f>
        <v>0</v>
      </c>
      <c r="V30">
        <f>IF('3-定量盤查'!V28&lt;&gt;"",'3-定量盤查'!V28,"")</f>
        <v>0</v>
      </c>
      <c r="AA30">
        <f>ROUND(IF($E30="",IF(X30="",0,0),IF(X30="",0,($E30^2+X30^2)^0.5)),5)</f>
        <v>0</v>
      </c>
      <c r="AB30">
        <f>ROUND(IF($F30="",IF(Y30="",0,0),IF(Y30="",0,($F30^2+Y30^2)^0.5)),5)</f>
        <v>0</v>
      </c>
      <c r="AC30">
        <f>IF(SUM($I30,$P30),IF($I30&lt;&gt;"",IF($P30&lt;&gt;"",IF($W30&lt;&gt;"",(($I30*M30)^2+($P30*T30)^2+($W30*AA30)^2)^0.5/SUM($I30,$P30,$W30),(($I30*M30)^2+($P30*T30)^2)^0.5/SUM($I30,$P30)),M30),""),0)</f>
        <v>0</v>
      </c>
      <c r="AD30">
        <f>IF(SUM($I30,$P30),IF($I30&lt;&gt;"",IF($P30&lt;&gt;"",IF($W30&lt;&gt;"",(($I30*N30)^2+($P30*U30)^2+($W30*AB30)^2)^0.5/SUM($I30,$P30,$W30),(($I30*N30)^2+($P30*U30)^2)^0.5/SUM($I30,$P30)),N30),""),0)</f>
        <v>0</v>
      </c>
      <c r="AE30" s="10">
        <f>IF(AC30&lt;&gt;"",(AC30*SUM($I30,$P30,$W30))^2,"")</f>
        <v>0</v>
      </c>
      <c r="AF30" s="10">
        <f>IF(AD30&lt;&gt;"",(AD30*SUM($I30,$P30,$W30))^2,"")</f>
        <v>0</v>
      </c>
      <c r="AG30" s="10">
        <f>IFERROR(ABS(I30),"")</f>
        <v>0</v>
      </c>
      <c r="AH30" s="10">
        <f>IFERROR(ABS(P30),"")</f>
        <v>0</v>
      </c>
      <c r="AI30" s="10">
        <f>IFERROR(ABS(W30),"")</f>
        <v>0</v>
      </c>
    </row>
    <row r="31" spans="2:35">
      <c r="B31">
        <v>27</v>
      </c>
      <c r="C31" t="s">
        <v>93</v>
      </c>
      <c r="D31" t="s">
        <v>94</v>
      </c>
      <c r="H31">
        <f>IF('3-定量盤查'!J29&lt;&gt;"",'3-定量盤查'!J29,"")</f>
        <v>0</v>
      </c>
      <c r="I31">
        <f>IF(E31&lt;&gt;"",IF(J31&lt;&gt;"",IF('3-定量盤查'!O29&lt;&gt;"",'3-定量盤查'!O29,0),""),"")</f>
        <v>0</v>
      </c>
      <c r="M31">
        <f>ROUND(IF($E31="",IF(J31="",0,0),IF(I31="",0,($E31^2+J31^2)^0.5)),5)</f>
        <v>0</v>
      </c>
      <c r="N31">
        <f>ROUND(IF($F31="",IF(K31="",0,0),IF(K31="",0,($F31^2+K31^2)^0.5)),5)</f>
        <v>0</v>
      </c>
      <c r="O31">
        <f>IF('3-定量盤查'!P29&lt;&gt;"",'3-定量盤查'!P29,"")</f>
        <v>0</v>
      </c>
      <c r="T31">
        <f>ROUND(IF($E31="",IF(Q31="",0,0),IF(Q31="",0,($E31^2+Q31^2)^0.5)),5)</f>
        <v>0</v>
      </c>
      <c r="U31">
        <f>ROUND(IF($F31="",IF(R31="",0,0),IF(R31="",0,($F31^2+R31^2)^0.5)),5)</f>
        <v>0</v>
      </c>
      <c r="V31">
        <f>IF('3-定量盤查'!V29&lt;&gt;"",'3-定量盤查'!V29,"")</f>
        <v>0</v>
      </c>
      <c r="AA31">
        <f>ROUND(IF($E31="",IF(X31="",0,0),IF(X31="",0,($E31^2+X31^2)^0.5)),5)</f>
        <v>0</v>
      </c>
      <c r="AB31">
        <f>ROUND(IF($F31="",IF(Y31="",0,0),IF(Y31="",0,($F31^2+Y31^2)^0.5)),5)</f>
        <v>0</v>
      </c>
      <c r="AC31">
        <f>IF(SUM($I31,$P31),IF($I31&lt;&gt;"",IF($P31&lt;&gt;"",IF($W31&lt;&gt;"",(($I31*M31)^2+($P31*T31)^2+($W31*AA31)^2)^0.5/SUM($I31,$P31,$W31),(($I31*M31)^2+($P31*T31)^2)^0.5/SUM($I31,$P31)),M31),""),0)</f>
        <v>0</v>
      </c>
      <c r="AD31">
        <f>IF(SUM($I31,$P31),IF($I31&lt;&gt;"",IF($P31&lt;&gt;"",IF($W31&lt;&gt;"",(($I31*N31)^2+($P31*U31)^2+($W31*AB31)^2)^0.5/SUM($I31,$P31,$W31),(($I31*N31)^2+($P31*U31)^2)^0.5/SUM($I31,$P31)),N31),""),0)</f>
        <v>0</v>
      </c>
      <c r="AE31" s="10">
        <f>IF(AC31&lt;&gt;"",(AC31*SUM($I31,$P31,$W31))^2,"")</f>
        <v>0</v>
      </c>
      <c r="AF31" s="10">
        <f>IF(AD31&lt;&gt;"",(AD31*SUM($I31,$P31,$W31))^2,"")</f>
        <v>0</v>
      </c>
      <c r="AG31" s="10">
        <f>IFERROR(ABS(I31),"")</f>
        <v>0</v>
      </c>
      <c r="AH31" s="10">
        <f>IFERROR(ABS(P31),"")</f>
        <v>0</v>
      </c>
      <c r="AI31" s="10">
        <f>IFERROR(ABS(W31),"")</f>
        <v>0</v>
      </c>
    </row>
    <row r="32" spans="2:35">
      <c r="B32">
        <v>28</v>
      </c>
      <c r="C32" t="s">
        <v>95</v>
      </c>
      <c r="D32" t="s">
        <v>96</v>
      </c>
      <c r="H32">
        <f>IF('3-定量盤查'!J30&lt;&gt;"",'3-定量盤查'!J30,"")</f>
        <v>0</v>
      </c>
      <c r="I32">
        <f>IF(E32&lt;&gt;"",IF(J32&lt;&gt;"",IF('3-定量盤查'!O30&lt;&gt;"",'3-定量盤查'!O30,0),""),"")</f>
        <v>0</v>
      </c>
      <c r="M32">
        <f>ROUND(IF($E32="",IF(J32="",0,0),IF(I32="",0,($E32^2+J32^2)^0.5)),5)</f>
        <v>0</v>
      </c>
      <c r="N32">
        <f>ROUND(IF($F32="",IF(K32="",0,0),IF(K32="",0,($F32^2+K32^2)^0.5)),5)</f>
        <v>0</v>
      </c>
      <c r="O32">
        <f>IF('3-定量盤查'!P30&lt;&gt;"",'3-定量盤查'!P30,"")</f>
        <v>0</v>
      </c>
      <c r="T32">
        <f>ROUND(IF($E32="",IF(Q32="",0,0),IF(Q32="",0,($E32^2+Q32^2)^0.5)),5)</f>
        <v>0</v>
      </c>
      <c r="U32">
        <f>ROUND(IF($F32="",IF(R32="",0,0),IF(R32="",0,($F32^2+R32^2)^0.5)),5)</f>
        <v>0</v>
      </c>
      <c r="V32">
        <f>IF('3-定量盤查'!V30&lt;&gt;"",'3-定量盤查'!V30,"")</f>
        <v>0</v>
      </c>
      <c r="AA32">
        <f>ROUND(IF($E32="",IF(X32="",0,0),IF(X32="",0,($E32^2+X32^2)^0.5)),5)</f>
        <v>0</v>
      </c>
      <c r="AB32">
        <f>ROUND(IF($F32="",IF(Y32="",0,0),IF(Y32="",0,($F32^2+Y32^2)^0.5)),5)</f>
        <v>0</v>
      </c>
      <c r="AC32">
        <f>IF(SUM($I32,$P32),IF($I32&lt;&gt;"",IF($P32&lt;&gt;"",IF($W32&lt;&gt;"",(($I32*M32)^2+($P32*T32)^2+($W32*AA32)^2)^0.5/SUM($I32,$P32,$W32),(($I32*M32)^2+($P32*T32)^2)^0.5/SUM($I32,$P32)),M32),""),0)</f>
        <v>0</v>
      </c>
      <c r="AD32">
        <f>IF(SUM($I32,$P32),IF($I32&lt;&gt;"",IF($P32&lt;&gt;"",IF($W32&lt;&gt;"",(($I32*N32)^2+($P32*U32)^2+($W32*AB32)^2)^0.5/SUM($I32,$P32,$W32),(($I32*N32)^2+($P32*U32)^2)^0.5/SUM($I32,$P32)),N32),""),0)</f>
        <v>0</v>
      </c>
      <c r="AE32" s="10">
        <f>IF(AC32&lt;&gt;"",(AC32*SUM($I32,$P32,$W32))^2,"")</f>
        <v>0</v>
      </c>
      <c r="AF32" s="10">
        <f>IF(AD32&lt;&gt;"",(AD32*SUM($I32,$P32,$W32))^2,"")</f>
        <v>0</v>
      </c>
      <c r="AG32" s="10">
        <f>IFERROR(ABS(I32),"")</f>
        <v>0</v>
      </c>
      <c r="AH32" s="10">
        <f>IFERROR(ABS(P32),"")</f>
        <v>0</v>
      </c>
      <c r="AI32" s="10">
        <f>IFERROR(ABS(W32),"")</f>
        <v>0</v>
      </c>
    </row>
    <row r="33" spans="2:35">
      <c r="B33">
        <v>29</v>
      </c>
      <c r="C33" t="s">
        <v>97</v>
      </c>
      <c r="D33" t="s">
        <v>98</v>
      </c>
      <c r="H33">
        <f>IF('3-定量盤查'!J31&lt;&gt;"",'3-定量盤查'!J31,"")</f>
        <v>0</v>
      </c>
      <c r="I33">
        <f>IF(E33&lt;&gt;"",IF(J33&lt;&gt;"",IF('3-定量盤查'!O31&lt;&gt;"",'3-定量盤查'!O31,0),""),"")</f>
        <v>0</v>
      </c>
      <c r="M33">
        <f>ROUND(IF($E33="",IF(J33="",0,0),IF(I33="",0,($E33^2+J33^2)^0.5)),5)</f>
        <v>0</v>
      </c>
      <c r="N33">
        <f>ROUND(IF($F33="",IF(K33="",0,0),IF(K33="",0,($F33^2+K33^2)^0.5)),5)</f>
        <v>0</v>
      </c>
      <c r="O33">
        <f>IF('3-定量盤查'!P31&lt;&gt;"",'3-定量盤查'!P31,"")</f>
        <v>0</v>
      </c>
      <c r="T33">
        <f>ROUND(IF($E33="",IF(Q33="",0,0),IF(Q33="",0,($E33^2+Q33^2)^0.5)),5)</f>
        <v>0</v>
      </c>
      <c r="U33">
        <f>ROUND(IF($F33="",IF(R33="",0,0),IF(R33="",0,($F33^2+R33^2)^0.5)),5)</f>
        <v>0</v>
      </c>
      <c r="V33">
        <f>IF('3-定量盤查'!V31&lt;&gt;"",'3-定量盤查'!V31,"")</f>
        <v>0</v>
      </c>
      <c r="AA33">
        <f>ROUND(IF($E33="",IF(X33="",0,0),IF(X33="",0,($E33^2+X33^2)^0.5)),5)</f>
        <v>0</v>
      </c>
      <c r="AB33">
        <f>ROUND(IF($F33="",IF(Y33="",0,0),IF(Y33="",0,($F33^2+Y33^2)^0.5)),5)</f>
        <v>0</v>
      </c>
      <c r="AC33">
        <f>IF(SUM($I33,$P33),IF($I33&lt;&gt;"",IF($P33&lt;&gt;"",IF($W33&lt;&gt;"",(($I33*M33)^2+($P33*T33)^2+($W33*AA33)^2)^0.5/SUM($I33,$P33,$W33),(($I33*M33)^2+($P33*T33)^2)^0.5/SUM($I33,$P33)),M33),""),0)</f>
        <v>0</v>
      </c>
      <c r="AD33">
        <f>IF(SUM($I33,$P33),IF($I33&lt;&gt;"",IF($P33&lt;&gt;"",IF($W33&lt;&gt;"",(($I33*N33)^2+($P33*U33)^2+($W33*AB33)^2)^0.5/SUM($I33,$P33,$W33),(($I33*N33)^2+($P33*U33)^2)^0.5/SUM($I33,$P33)),N33),""),0)</f>
        <v>0</v>
      </c>
      <c r="AE33" s="10">
        <f>IF(AC33&lt;&gt;"",(AC33*SUM($I33,$P33,$W33))^2,"")</f>
        <v>0</v>
      </c>
      <c r="AF33" s="10">
        <f>IF(AD33&lt;&gt;"",(AD33*SUM($I33,$P33,$W33))^2,"")</f>
        <v>0</v>
      </c>
      <c r="AG33" s="10">
        <f>IFERROR(ABS(I33),"")</f>
        <v>0</v>
      </c>
      <c r="AH33" s="10">
        <f>IFERROR(ABS(P33),"")</f>
        <v>0</v>
      </c>
      <c r="AI33" s="10">
        <f>IFERROR(ABS(W33),"")</f>
        <v>0</v>
      </c>
    </row>
    <row r="34" spans="2:35">
      <c r="B34">
        <v>30</v>
      </c>
      <c r="C34" t="s">
        <v>99</v>
      </c>
      <c r="D34" t="s">
        <v>100</v>
      </c>
      <c r="H34">
        <f>IF('3-定量盤查'!J32&lt;&gt;"",'3-定量盤查'!J32,"")</f>
        <v>0</v>
      </c>
      <c r="I34">
        <f>IF(E34&lt;&gt;"",IF(J34&lt;&gt;"",IF('3-定量盤查'!O32&lt;&gt;"",'3-定量盤查'!O32,0),""),"")</f>
        <v>0</v>
      </c>
      <c r="M34">
        <f>ROUND(IF($E34="",IF(J34="",0,0),IF(I34="",0,($E34^2+J34^2)^0.5)),5)</f>
        <v>0</v>
      </c>
      <c r="N34">
        <f>ROUND(IF($F34="",IF(K34="",0,0),IF(K34="",0,($F34^2+K34^2)^0.5)),5)</f>
        <v>0</v>
      </c>
      <c r="O34">
        <f>IF('3-定量盤查'!P32&lt;&gt;"",'3-定量盤查'!P32,"")</f>
        <v>0</v>
      </c>
      <c r="T34">
        <f>ROUND(IF($E34="",IF(Q34="",0,0),IF(Q34="",0,($E34^2+Q34^2)^0.5)),5)</f>
        <v>0</v>
      </c>
      <c r="U34">
        <f>ROUND(IF($F34="",IF(R34="",0,0),IF(R34="",0,($F34^2+R34^2)^0.5)),5)</f>
        <v>0</v>
      </c>
      <c r="V34">
        <f>IF('3-定量盤查'!V32&lt;&gt;"",'3-定量盤查'!V32,"")</f>
        <v>0</v>
      </c>
      <c r="AA34">
        <f>ROUND(IF($E34="",IF(X34="",0,0),IF(X34="",0,($E34^2+X34^2)^0.5)),5)</f>
        <v>0</v>
      </c>
      <c r="AB34">
        <f>ROUND(IF($F34="",IF(Y34="",0,0),IF(Y34="",0,($F34^2+Y34^2)^0.5)),5)</f>
        <v>0</v>
      </c>
      <c r="AC34">
        <f>IF(SUM($I34,$P34),IF($I34&lt;&gt;"",IF($P34&lt;&gt;"",IF($W34&lt;&gt;"",(($I34*M34)^2+($P34*T34)^2+($W34*AA34)^2)^0.5/SUM($I34,$P34,$W34),(($I34*M34)^2+($P34*T34)^2)^0.5/SUM($I34,$P34)),M34),""),0)</f>
        <v>0</v>
      </c>
      <c r="AD34">
        <f>IF(SUM($I34,$P34),IF($I34&lt;&gt;"",IF($P34&lt;&gt;"",IF($W34&lt;&gt;"",(($I34*N34)^2+($P34*U34)^2+($W34*AB34)^2)^0.5/SUM($I34,$P34,$W34),(($I34*N34)^2+($P34*U34)^2)^0.5/SUM($I34,$P34)),N34),""),0)</f>
        <v>0</v>
      </c>
      <c r="AE34" s="10">
        <f>IF(AC34&lt;&gt;"",(AC34*SUM($I34,$P34,$W34))^2,"")</f>
        <v>0</v>
      </c>
      <c r="AF34" s="10">
        <f>IF(AD34&lt;&gt;"",(AD34*SUM($I34,$P34,$W34))^2,"")</f>
        <v>0</v>
      </c>
      <c r="AG34" s="10">
        <f>IFERROR(ABS(I34),"")</f>
        <v>0</v>
      </c>
      <c r="AH34" s="10">
        <f>IFERROR(ABS(P34),"")</f>
        <v>0</v>
      </c>
      <c r="AI34" s="10">
        <f>IFERROR(ABS(W34),"")</f>
        <v>0</v>
      </c>
    </row>
    <row r="35" spans="2:35">
      <c r="B35">
        <v>31</v>
      </c>
      <c r="C35" t="s">
        <v>101</v>
      </c>
      <c r="D35" t="s">
        <v>102</v>
      </c>
      <c r="H35">
        <f>IF('3-定量盤查'!J33&lt;&gt;"",'3-定量盤查'!J33,"")</f>
        <v>0</v>
      </c>
      <c r="I35">
        <f>IF(E35&lt;&gt;"",IF(J35&lt;&gt;"",IF('3-定量盤查'!O33&lt;&gt;"",'3-定量盤查'!O33,0),""),"")</f>
        <v>0</v>
      </c>
      <c r="M35">
        <f>ROUND(IF($E35="",IF(J35="",0,0),IF(I35="",0,($E35^2+J35^2)^0.5)),5)</f>
        <v>0</v>
      </c>
      <c r="N35">
        <f>ROUND(IF($F35="",IF(K35="",0,0),IF(K35="",0,($F35^2+K35^2)^0.5)),5)</f>
        <v>0</v>
      </c>
      <c r="O35">
        <f>IF('3-定量盤查'!P33&lt;&gt;"",'3-定量盤查'!P33,"")</f>
        <v>0</v>
      </c>
      <c r="T35">
        <f>ROUND(IF($E35="",IF(Q35="",0,0),IF(Q35="",0,($E35^2+Q35^2)^0.5)),5)</f>
        <v>0</v>
      </c>
      <c r="U35">
        <f>ROUND(IF($F35="",IF(R35="",0,0),IF(R35="",0,($F35^2+R35^2)^0.5)),5)</f>
        <v>0</v>
      </c>
      <c r="V35">
        <f>IF('3-定量盤查'!V33&lt;&gt;"",'3-定量盤查'!V33,"")</f>
        <v>0</v>
      </c>
      <c r="AA35">
        <f>ROUND(IF($E35="",IF(X35="",0,0),IF(X35="",0,($E35^2+X35^2)^0.5)),5)</f>
        <v>0</v>
      </c>
      <c r="AB35">
        <f>ROUND(IF($F35="",IF(Y35="",0,0),IF(Y35="",0,($F35^2+Y35^2)^0.5)),5)</f>
        <v>0</v>
      </c>
      <c r="AC35">
        <f>IF(SUM($I35,$P35),IF($I35&lt;&gt;"",IF($P35&lt;&gt;"",IF($W35&lt;&gt;"",(($I35*M35)^2+($P35*T35)^2+($W35*AA35)^2)^0.5/SUM($I35,$P35,$W35),(($I35*M35)^2+($P35*T35)^2)^0.5/SUM($I35,$P35)),M35),""),0)</f>
        <v>0</v>
      </c>
      <c r="AD35">
        <f>IF(SUM($I35,$P35),IF($I35&lt;&gt;"",IF($P35&lt;&gt;"",IF($W35&lt;&gt;"",(($I35*N35)^2+($P35*U35)^2+($W35*AB35)^2)^0.5/SUM($I35,$P35,$W35),(($I35*N35)^2+($P35*U35)^2)^0.5/SUM($I35,$P35)),N35),""),0)</f>
        <v>0</v>
      </c>
      <c r="AE35" s="10">
        <f>IF(AC35&lt;&gt;"",(AC35*SUM($I35,$P35,$W35))^2,"")</f>
        <v>0</v>
      </c>
      <c r="AF35" s="10">
        <f>IF(AD35&lt;&gt;"",(AD35*SUM($I35,$P35,$W35))^2,"")</f>
        <v>0</v>
      </c>
      <c r="AG35" s="10">
        <f>IFERROR(ABS(I35),"")</f>
        <v>0</v>
      </c>
      <c r="AH35" s="10">
        <f>IFERROR(ABS(P35),"")</f>
        <v>0</v>
      </c>
      <c r="AI35" s="10">
        <f>IFERROR(ABS(W35),"")</f>
        <v>0</v>
      </c>
    </row>
    <row r="36" spans="2:35">
      <c r="B36">
        <v>32</v>
      </c>
      <c r="C36" t="s">
        <v>103</v>
      </c>
      <c r="D36" t="s">
        <v>104</v>
      </c>
      <c r="H36">
        <f>IF('3-定量盤查'!J34&lt;&gt;"",'3-定量盤查'!J34,"")</f>
        <v>0</v>
      </c>
      <c r="I36">
        <f>IF(E36&lt;&gt;"",IF(J36&lt;&gt;"",IF('3-定量盤查'!O34&lt;&gt;"",'3-定量盤查'!O34,0),""),"")</f>
        <v>0</v>
      </c>
      <c r="M36">
        <f>ROUND(IF($E36="",IF(J36="",0,0),IF(I36="",0,($E36^2+J36^2)^0.5)),5)</f>
        <v>0</v>
      </c>
      <c r="N36">
        <f>ROUND(IF($F36="",IF(K36="",0,0),IF(K36="",0,($F36^2+K36^2)^0.5)),5)</f>
        <v>0</v>
      </c>
      <c r="O36">
        <f>IF('3-定量盤查'!P34&lt;&gt;"",'3-定量盤查'!P34,"")</f>
        <v>0</v>
      </c>
      <c r="T36">
        <f>ROUND(IF($E36="",IF(Q36="",0,0),IF(Q36="",0,($E36^2+Q36^2)^0.5)),5)</f>
        <v>0</v>
      </c>
      <c r="U36">
        <f>ROUND(IF($F36="",IF(R36="",0,0),IF(R36="",0,($F36^2+R36^2)^0.5)),5)</f>
        <v>0</v>
      </c>
      <c r="V36">
        <f>IF('3-定量盤查'!V34&lt;&gt;"",'3-定量盤查'!V34,"")</f>
        <v>0</v>
      </c>
      <c r="AA36">
        <f>ROUND(IF($E36="",IF(X36="",0,0),IF(X36="",0,($E36^2+X36^2)^0.5)),5)</f>
        <v>0</v>
      </c>
      <c r="AB36">
        <f>ROUND(IF($F36="",IF(Y36="",0,0),IF(Y36="",0,($F36^2+Y36^2)^0.5)),5)</f>
        <v>0</v>
      </c>
      <c r="AC36">
        <f>IF(SUM($I36,$P36),IF($I36&lt;&gt;"",IF($P36&lt;&gt;"",IF($W36&lt;&gt;"",(($I36*M36)^2+($P36*T36)^2+($W36*AA36)^2)^0.5/SUM($I36,$P36,$W36),(($I36*M36)^2+($P36*T36)^2)^0.5/SUM($I36,$P36)),M36),""),0)</f>
        <v>0</v>
      </c>
      <c r="AD36">
        <f>IF(SUM($I36,$P36),IF($I36&lt;&gt;"",IF($P36&lt;&gt;"",IF($W36&lt;&gt;"",(($I36*N36)^2+($P36*U36)^2+($W36*AB36)^2)^0.5/SUM($I36,$P36,$W36),(($I36*N36)^2+($P36*U36)^2)^0.5/SUM($I36,$P36)),N36),""),0)</f>
        <v>0</v>
      </c>
      <c r="AE36" s="10">
        <f>IF(AC36&lt;&gt;"",(AC36*SUM($I36,$P36,$W36))^2,"")</f>
        <v>0</v>
      </c>
      <c r="AF36" s="10">
        <f>IF(AD36&lt;&gt;"",(AD36*SUM($I36,$P36,$W36))^2,"")</f>
        <v>0</v>
      </c>
      <c r="AG36" s="10">
        <f>IFERROR(ABS(I36),"")</f>
        <v>0</v>
      </c>
      <c r="AH36" s="10">
        <f>IFERROR(ABS(P36),"")</f>
        <v>0</v>
      </c>
      <c r="AI36" s="10">
        <f>IFERROR(ABS(W36),"")</f>
        <v>0</v>
      </c>
    </row>
    <row r="37" spans="2:35">
      <c r="B37">
        <v>33</v>
      </c>
      <c r="C37" t="s">
        <v>105</v>
      </c>
      <c r="D37" t="s">
        <v>106</v>
      </c>
      <c r="H37">
        <f>IF('3-定量盤查'!J35&lt;&gt;"",'3-定量盤查'!J35,"")</f>
        <v>0</v>
      </c>
      <c r="I37">
        <f>IF(E37&lt;&gt;"",IF(J37&lt;&gt;"",IF('3-定量盤查'!O35&lt;&gt;"",'3-定量盤查'!O35,0),""),"")</f>
        <v>0</v>
      </c>
      <c r="M37">
        <f>ROUND(IF($E37="",IF(J37="",0,0),IF(I37="",0,($E37^2+J37^2)^0.5)),5)</f>
        <v>0</v>
      </c>
      <c r="N37">
        <f>ROUND(IF($F37="",IF(K37="",0,0),IF(K37="",0,($F37^2+K37^2)^0.5)),5)</f>
        <v>0</v>
      </c>
      <c r="O37">
        <f>IF('3-定量盤查'!P35&lt;&gt;"",'3-定量盤查'!P35,"")</f>
        <v>0</v>
      </c>
      <c r="T37">
        <f>ROUND(IF($E37="",IF(Q37="",0,0),IF(Q37="",0,($E37^2+Q37^2)^0.5)),5)</f>
        <v>0</v>
      </c>
      <c r="U37">
        <f>ROUND(IF($F37="",IF(R37="",0,0),IF(R37="",0,($F37^2+R37^2)^0.5)),5)</f>
        <v>0</v>
      </c>
      <c r="V37">
        <f>IF('3-定量盤查'!V35&lt;&gt;"",'3-定量盤查'!V35,"")</f>
        <v>0</v>
      </c>
      <c r="AA37">
        <f>ROUND(IF($E37="",IF(X37="",0,0),IF(X37="",0,($E37^2+X37^2)^0.5)),5)</f>
        <v>0</v>
      </c>
      <c r="AB37">
        <f>ROUND(IF($F37="",IF(Y37="",0,0),IF(Y37="",0,($F37^2+Y37^2)^0.5)),5)</f>
        <v>0</v>
      </c>
      <c r="AC37">
        <f>IF(SUM($I37,$P37),IF($I37&lt;&gt;"",IF($P37&lt;&gt;"",IF($W37&lt;&gt;"",(($I37*M37)^2+($P37*T37)^2+($W37*AA37)^2)^0.5/SUM($I37,$P37,$W37),(($I37*M37)^2+($P37*T37)^2)^0.5/SUM($I37,$P37)),M37),""),0)</f>
        <v>0</v>
      </c>
      <c r="AD37">
        <f>IF(SUM($I37,$P37),IF($I37&lt;&gt;"",IF($P37&lt;&gt;"",IF($W37&lt;&gt;"",(($I37*N37)^2+($P37*U37)^2+($W37*AB37)^2)^0.5/SUM($I37,$P37,$W37),(($I37*N37)^2+($P37*U37)^2)^0.5/SUM($I37,$P37)),N37),""),0)</f>
        <v>0</v>
      </c>
      <c r="AE37" s="10">
        <f>IF(AC37&lt;&gt;"",(AC37*SUM($I37,$P37,$W37))^2,"")</f>
        <v>0</v>
      </c>
      <c r="AF37" s="10">
        <f>IF(AD37&lt;&gt;"",(AD37*SUM($I37,$P37,$W37))^2,"")</f>
        <v>0</v>
      </c>
      <c r="AG37" s="10">
        <f>IFERROR(ABS(I37),"")</f>
        <v>0</v>
      </c>
      <c r="AH37" s="10">
        <f>IFERROR(ABS(P37),"")</f>
        <v>0</v>
      </c>
      <c r="AI37" s="10">
        <f>IFERROR(ABS(W37),"")</f>
        <v>0</v>
      </c>
    </row>
    <row r="38" spans="2:35">
      <c r="B38">
        <v>34</v>
      </c>
      <c r="C38" t="s">
        <v>107</v>
      </c>
      <c r="D38" t="s">
        <v>108</v>
      </c>
      <c r="H38">
        <f>IF('3-定量盤查'!J36&lt;&gt;"",'3-定量盤查'!J36,"")</f>
        <v>0</v>
      </c>
      <c r="I38">
        <f>IF(E38&lt;&gt;"",IF(J38&lt;&gt;"",IF('3-定量盤查'!O36&lt;&gt;"",'3-定量盤查'!O36,0),""),"")</f>
        <v>0</v>
      </c>
      <c r="M38">
        <f>ROUND(IF($E38="",IF(J38="",0,0),IF(I38="",0,($E38^2+J38^2)^0.5)),5)</f>
        <v>0</v>
      </c>
      <c r="N38">
        <f>ROUND(IF($F38="",IF(K38="",0,0),IF(K38="",0,($F38^2+K38^2)^0.5)),5)</f>
        <v>0</v>
      </c>
      <c r="O38">
        <f>IF('3-定量盤查'!P36&lt;&gt;"",'3-定量盤查'!P36,"")</f>
        <v>0</v>
      </c>
      <c r="T38">
        <f>ROUND(IF($E38="",IF(Q38="",0,0),IF(Q38="",0,($E38^2+Q38^2)^0.5)),5)</f>
        <v>0</v>
      </c>
      <c r="U38">
        <f>ROUND(IF($F38="",IF(R38="",0,0),IF(R38="",0,($F38^2+R38^2)^0.5)),5)</f>
        <v>0</v>
      </c>
      <c r="V38">
        <f>IF('3-定量盤查'!V36&lt;&gt;"",'3-定量盤查'!V36,"")</f>
        <v>0</v>
      </c>
      <c r="AA38">
        <f>ROUND(IF($E38="",IF(X38="",0,0),IF(X38="",0,($E38^2+X38^2)^0.5)),5)</f>
        <v>0</v>
      </c>
      <c r="AB38">
        <f>ROUND(IF($F38="",IF(Y38="",0,0),IF(Y38="",0,($F38^2+Y38^2)^0.5)),5)</f>
        <v>0</v>
      </c>
      <c r="AC38">
        <f>IF(SUM($I38,$P38),IF($I38&lt;&gt;"",IF($P38&lt;&gt;"",IF($W38&lt;&gt;"",(($I38*M38)^2+($P38*T38)^2+($W38*AA38)^2)^0.5/SUM($I38,$P38,$W38),(($I38*M38)^2+($P38*T38)^2)^0.5/SUM($I38,$P38)),M38),""),0)</f>
        <v>0</v>
      </c>
      <c r="AD38">
        <f>IF(SUM($I38,$P38),IF($I38&lt;&gt;"",IF($P38&lt;&gt;"",IF($W38&lt;&gt;"",(($I38*N38)^2+($P38*U38)^2+($W38*AB38)^2)^0.5/SUM($I38,$P38,$W38),(($I38*N38)^2+($P38*U38)^2)^0.5/SUM($I38,$P38)),N38),""),0)</f>
        <v>0</v>
      </c>
      <c r="AE38" s="10">
        <f>IF(AC38&lt;&gt;"",(AC38*SUM($I38,$P38,$W38))^2,"")</f>
        <v>0</v>
      </c>
      <c r="AF38" s="10">
        <f>IF(AD38&lt;&gt;"",(AD38*SUM($I38,$P38,$W38))^2,"")</f>
        <v>0</v>
      </c>
      <c r="AG38" s="10">
        <f>IFERROR(ABS(I38),"")</f>
        <v>0</v>
      </c>
      <c r="AH38" s="10">
        <f>IFERROR(ABS(P38),"")</f>
        <v>0</v>
      </c>
      <c r="AI38" s="10">
        <f>IFERROR(ABS(W38),"")</f>
        <v>0</v>
      </c>
    </row>
    <row r="39" spans="2:35">
      <c r="B39">
        <v>35</v>
      </c>
      <c r="C39" t="s">
        <v>109</v>
      </c>
      <c r="D39" t="s">
        <v>110</v>
      </c>
      <c r="H39">
        <f>IF('3-定量盤查'!J37&lt;&gt;"",'3-定量盤查'!J37,"")</f>
        <v>0</v>
      </c>
      <c r="I39">
        <f>IF(E39&lt;&gt;"",IF(J39&lt;&gt;"",IF('3-定量盤查'!O37&lt;&gt;"",'3-定量盤查'!O37,0),""),"")</f>
        <v>0</v>
      </c>
      <c r="M39">
        <f>ROUND(IF($E39="",IF(J39="",0,0),IF(I39="",0,($E39^2+J39^2)^0.5)),5)</f>
        <v>0</v>
      </c>
      <c r="N39">
        <f>ROUND(IF($F39="",IF(K39="",0,0),IF(K39="",0,($F39^2+K39^2)^0.5)),5)</f>
        <v>0</v>
      </c>
      <c r="O39">
        <f>IF('3-定量盤查'!P37&lt;&gt;"",'3-定量盤查'!P37,"")</f>
        <v>0</v>
      </c>
      <c r="T39">
        <f>ROUND(IF($E39="",IF(Q39="",0,0),IF(Q39="",0,($E39^2+Q39^2)^0.5)),5)</f>
        <v>0</v>
      </c>
      <c r="U39">
        <f>ROUND(IF($F39="",IF(R39="",0,0),IF(R39="",0,($F39^2+R39^2)^0.5)),5)</f>
        <v>0</v>
      </c>
      <c r="V39">
        <f>IF('3-定量盤查'!V37&lt;&gt;"",'3-定量盤查'!V37,"")</f>
        <v>0</v>
      </c>
      <c r="AA39">
        <f>ROUND(IF($E39="",IF(X39="",0,0),IF(X39="",0,($E39^2+X39^2)^0.5)),5)</f>
        <v>0</v>
      </c>
      <c r="AB39">
        <f>ROUND(IF($F39="",IF(Y39="",0,0),IF(Y39="",0,($F39^2+Y39^2)^0.5)),5)</f>
        <v>0</v>
      </c>
      <c r="AC39">
        <f>IF(SUM($I39,$P39),IF($I39&lt;&gt;"",IF($P39&lt;&gt;"",IF($W39&lt;&gt;"",(($I39*M39)^2+($P39*T39)^2+($W39*AA39)^2)^0.5/SUM($I39,$P39,$W39),(($I39*M39)^2+($P39*T39)^2)^0.5/SUM($I39,$P39)),M39),""),0)</f>
        <v>0</v>
      </c>
      <c r="AD39">
        <f>IF(SUM($I39,$P39),IF($I39&lt;&gt;"",IF($P39&lt;&gt;"",IF($W39&lt;&gt;"",(($I39*N39)^2+($P39*U39)^2+($W39*AB39)^2)^0.5/SUM($I39,$P39,$W39),(($I39*N39)^2+($P39*U39)^2)^0.5/SUM($I39,$P39)),N39),""),0)</f>
        <v>0</v>
      </c>
      <c r="AE39" s="10">
        <f>IF(AC39&lt;&gt;"",(AC39*SUM($I39,$P39,$W39))^2,"")</f>
        <v>0</v>
      </c>
      <c r="AF39" s="10">
        <f>IF(AD39&lt;&gt;"",(AD39*SUM($I39,$P39,$W39))^2,"")</f>
        <v>0</v>
      </c>
      <c r="AG39" s="10">
        <f>IFERROR(ABS(I39),"")</f>
        <v>0</v>
      </c>
      <c r="AH39" s="10">
        <f>IFERROR(ABS(P39),"")</f>
        <v>0</v>
      </c>
      <c r="AI39" s="10">
        <f>IFERROR(ABS(W39),"")</f>
        <v>0</v>
      </c>
    </row>
    <row r="40" spans="2:35">
      <c r="B40">
        <v>36</v>
      </c>
      <c r="C40" t="s">
        <v>75</v>
      </c>
      <c r="D40" t="s">
        <v>76</v>
      </c>
      <c r="H40">
        <f>IF('3-定量盤查'!J38&lt;&gt;"",'3-定量盤查'!J38,"")</f>
        <v>0</v>
      </c>
      <c r="I40">
        <f>IF(E40&lt;&gt;"",IF(J40&lt;&gt;"",IF('3-定量盤查'!O38&lt;&gt;"",'3-定量盤查'!O38,0),""),"")</f>
        <v>0</v>
      </c>
      <c r="M40">
        <f>ROUND(IF($E40="",IF(J40="",0,0),IF(I40="",0,($E40^2+J40^2)^0.5)),5)</f>
        <v>0</v>
      </c>
      <c r="N40">
        <f>ROUND(IF($F40="",IF(K40="",0,0),IF(K40="",0,($F40^2+K40^2)^0.5)),5)</f>
        <v>0</v>
      </c>
      <c r="O40">
        <f>IF('3-定量盤查'!P38&lt;&gt;"",'3-定量盤查'!P38,"")</f>
        <v>0</v>
      </c>
      <c r="T40">
        <f>ROUND(IF($E40="",IF(Q40="",0,0),IF(Q40="",0,($E40^2+Q40^2)^0.5)),5)</f>
        <v>0</v>
      </c>
      <c r="U40">
        <f>ROUND(IF($F40="",IF(R40="",0,0),IF(R40="",0,($F40^2+R40^2)^0.5)),5)</f>
        <v>0</v>
      </c>
      <c r="V40">
        <f>IF('3-定量盤查'!V38&lt;&gt;"",'3-定量盤查'!V38,"")</f>
        <v>0</v>
      </c>
      <c r="AA40">
        <f>ROUND(IF($E40="",IF(X40="",0,0),IF(X40="",0,($E40^2+X40^2)^0.5)),5)</f>
        <v>0</v>
      </c>
      <c r="AB40">
        <f>ROUND(IF($F40="",IF(Y40="",0,0),IF(Y40="",0,($F40^2+Y40^2)^0.5)),5)</f>
        <v>0</v>
      </c>
      <c r="AC40">
        <f>IF(SUM($I40,$P40),IF($I40&lt;&gt;"",IF($P40&lt;&gt;"",IF($W40&lt;&gt;"",(($I40*M40)^2+($P40*T40)^2+($W40*AA40)^2)^0.5/SUM($I40,$P40,$W40),(($I40*M40)^2+($P40*T40)^2)^0.5/SUM($I40,$P40)),M40),""),0)</f>
        <v>0</v>
      </c>
      <c r="AD40">
        <f>IF(SUM($I40,$P40),IF($I40&lt;&gt;"",IF($P40&lt;&gt;"",IF($W40&lt;&gt;"",(($I40*N40)^2+($P40*U40)^2+($W40*AB40)^2)^0.5/SUM($I40,$P40,$W40),(($I40*N40)^2+($P40*U40)^2)^0.5/SUM($I40,$P40)),N40),""),0)</f>
        <v>0</v>
      </c>
      <c r="AE40" s="10">
        <f>IF(AC40&lt;&gt;"",(AC40*SUM($I40,$P40,$W40))^2,"")</f>
        <v>0</v>
      </c>
      <c r="AF40" s="10">
        <f>IF(AD40&lt;&gt;"",(AD40*SUM($I40,$P40,$W40))^2,"")</f>
        <v>0</v>
      </c>
      <c r="AG40" s="10">
        <f>IFERROR(ABS(I40),"")</f>
        <v>0</v>
      </c>
      <c r="AH40" s="10">
        <f>IFERROR(ABS(P40),"")</f>
        <v>0</v>
      </c>
      <c r="AI40" s="10">
        <f>IFERROR(ABS(W40),"")</f>
        <v>0</v>
      </c>
    </row>
    <row r="41" spans="2:35">
      <c r="B41">
        <v>37</v>
      </c>
      <c r="C41" t="s">
        <v>83</v>
      </c>
      <c r="D41" t="s">
        <v>84</v>
      </c>
      <c r="H41">
        <f>IF('3-定量盤查'!J39&lt;&gt;"",'3-定量盤查'!J39,"")</f>
        <v>0</v>
      </c>
      <c r="I41">
        <f>IF(E41&lt;&gt;"",IF(J41&lt;&gt;"",IF('3-定量盤查'!O39&lt;&gt;"",'3-定量盤查'!O39,0),""),"")</f>
        <v>0</v>
      </c>
      <c r="M41">
        <f>ROUND(IF($E41="",IF(J41="",0,0),IF(I41="",0,($E41^2+J41^2)^0.5)),5)</f>
        <v>0</v>
      </c>
      <c r="N41">
        <f>ROUND(IF($F41="",IF(K41="",0,0),IF(K41="",0,($F41^2+K41^2)^0.5)),5)</f>
        <v>0</v>
      </c>
      <c r="O41">
        <f>IF('3-定量盤查'!P39&lt;&gt;"",'3-定量盤查'!P39,"")</f>
        <v>0</v>
      </c>
      <c r="T41">
        <f>ROUND(IF($E41="",IF(Q41="",0,0),IF(Q41="",0,($E41^2+Q41^2)^0.5)),5)</f>
        <v>0</v>
      </c>
      <c r="U41">
        <f>ROUND(IF($F41="",IF(R41="",0,0),IF(R41="",0,($F41^2+R41^2)^0.5)),5)</f>
        <v>0</v>
      </c>
      <c r="V41">
        <f>IF('3-定量盤查'!V39&lt;&gt;"",'3-定量盤查'!V39,"")</f>
        <v>0</v>
      </c>
      <c r="AA41">
        <f>ROUND(IF($E41="",IF(X41="",0,0),IF(X41="",0,($E41^2+X41^2)^0.5)),5)</f>
        <v>0</v>
      </c>
      <c r="AB41">
        <f>ROUND(IF($F41="",IF(Y41="",0,0),IF(Y41="",0,($F41^2+Y41^2)^0.5)),5)</f>
        <v>0</v>
      </c>
      <c r="AC41">
        <f>IF(SUM($I41,$P41),IF($I41&lt;&gt;"",IF($P41&lt;&gt;"",IF($W41&lt;&gt;"",(($I41*M41)^2+($P41*T41)^2+($W41*AA41)^2)^0.5/SUM($I41,$P41,$W41),(($I41*M41)^2+($P41*T41)^2)^0.5/SUM($I41,$P41)),M41),""),0)</f>
        <v>0</v>
      </c>
      <c r="AD41">
        <f>IF(SUM($I41,$P41),IF($I41&lt;&gt;"",IF($P41&lt;&gt;"",IF($W41&lt;&gt;"",(($I41*N41)^2+($P41*U41)^2+($W41*AB41)^2)^0.5/SUM($I41,$P41,$W41),(($I41*N41)^2+($P41*U41)^2)^0.5/SUM($I41,$P41)),N41),""),0)</f>
        <v>0</v>
      </c>
      <c r="AE41" s="10">
        <f>IF(AC41&lt;&gt;"",(AC41*SUM($I41,$P41,$W41))^2,"")</f>
        <v>0</v>
      </c>
      <c r="AF41" s="10">
        <f>IF(AD41&lt;&gt;"",(AD41*SUM($I41,$P41,$W41))^2,"")</f>
        <v>0</v>
      </c>
      <c r="AG41" s="10">
        <f>IFERROR(ABS(I41),"")</f>
        <v>0</v>
      </c>
      <c r="AH41" s="10">
        <f>IFERROR(ABS(P41),"")</f>
        <v>0</v>
      </c>
      <c r="AI41" s="10">
        <f>IFERROR(ABS(W41),"")</f>
        <v>0</v>
      </c>
    </row>
    <row r="42" spans="2:35">
      <c r="B42">
        <v>38</v>
      </c>
      <c r="C42" t="s">
        <v>89</v>
      </c>
      <c r="D42" t="s">
        <v>90</v>
      </c>
      <c r="H42">
        <f>IF('3-定量盤查'!J40&lt;&gt;"",'3-定量盤查'!J40,"")</f>
        <v>0</v>
      </c>
      <c r="I42">
        <f>IF(E42&lt;&gt;"",IF(J42&lt;&gt;"",IF('3-定量盤查'!O40&lt;&gt;"",'3-定量盤查'!O40,0),""),"")</f>
        <v>0</v>
      </c>
      <c r="M42">
        <f>ROUND(IF($E42="",IF(J42="",0,0),IF(I42="",0,($E42^2+J42^2)^0.5)),5)</f>
        <v>0</v>
      </c>
      <c r="N42">
        <f>ROUND(IF($F42="",IF(K42="",0,0),IF(K42="",0,($F42^2+K42^2)^0.5)),5)</f>
        <v>0</v>
      </c>
      <c r="O42">
        <f>IF('3-定量盤查'!P40&lt;&gt;"",'3-定量盤查'!P40,"")</f>
        <v>0</v>
      </c>
      <c r="T42">
        <f>ROUND(IF($E42="",IF(Q42="",0,0),IF(Q42="",0,($E42^2+Q42^2)^0.5)),5)</f>
        <v>0</v>
      </c>
      <c r="U42">
        <f>ROUND(IF($F42="",IF(R42="",0,0),IF(R42="",0,($F42^2+R42^2)^0.5)),5)</f>
        <v>0</v>
      </c>
      <c r="V42">
        <f>IF('3-定量盤查'!V40&lt;&gt;"",'3-定量盤查'!V40,"")</f>
        <v>0</v>
      </c>
      <c r="AA42">
        <f>ROUND(IF($E42="",IF(X42="",0,0),IF(X42="",0,($E42^2+X42^2)^0.5)),5)</f>
        <v>0</v>
      </c>
      <c r="AB42">
        <f>ROUND(IF($F42="",IF(Y42="",0,0),IF(Y42="",0,($F42^2+Y42^2)^0.5)),5)</f>
        <v>0</v>
      </c>
      <c r="AC42">
        <f>IF(SUM($I42,$P42),IF($I42&lt;&gt;"",IF($P42&lt;&gt;"",IF($W42&lt;&gt;"",(($I42*M42)^2+($P42*T42)^2+($W42*AA42)^2)^0.5/SUM($I42,$P42,$W42),(($I42*M42)^2+($P42*T42)^2)^0.5/SUM($I42,$P42)),M42),""),0)</f>
        <v>0</v>
      </c>
      <c r="AD42">
        <f>IF(SUM($I42,$P42),IF($I42&lt;&gt;"",IF($P42&lt;&gt;"",IF($W42&lt;&gt;"",(($I42*N42)^2+($P42*U42)^2+($W42*AB42)^2)^0.5/SUM($I42,$P42,$W42),(($I42*N42)^2+($P42*U42)^2)^0.5/SUM($I42,$P42)),N42),""),0)</f>
        <v>0</v>
      </c>
      <c r="AE42" s="10">
        <f>IF(AC42&lt;&gt;"",(AC42*SUM($I42,$P42,$W42))^2,"")</f>
        <v>0</v>
      </c>
      <c r="AF42" s="10">
        <f>IF(AD42&lt;&gt;"",(AD42*SUM($I42,$P42,$W42))^2,"")</f>
        <v>0</v>
      </c>
      <c r="AG42" s="10">
        <f>IFERROR(ABS(I42),"")</f>
        <v>0</v>
      </c>
      <c r="AH42" s="10">
        <f>IFERROR(ABS(P42),"")</f>
        <v>0</v>
      </c>
      <c r="AI42" s="10">
        <f>IFERROR(ABS(W42),"")</f>
        <v>0</v>
      </c>
    </row>
    <row r="43" spans="2:35">
      <c r="B43">
        <v>39</v>
      </c>
      <c r="C43" t="s">
        <v>81</v>
      </c>
      <c r="D43" t="s">
        <v>82</v>
      </c>
      <c r="H43">
        <f>IF('3-定量盤查'!J41&lt;&gt;"",'3-定量盤查'!J41,"")</f>
        <v>0</v>
      </c>
      <c r="I43">
        <f>IF(E43&lt;&gt;"",IF(J43&lt;&gt;"",IF('3-定量盤查'!O41&lt;&gt;"",'3-定量盤查'!O41,0),""),"")</f>
        <v>0</v>
      </c>
      <c r="M43">
        <f>ROUND(IF($E43="",IF(J43="",0,0),IF(I43="",0,($E43^2+J43^2)^0.5)),5)</f>
        <v>0</v>
      </c>
      <c r="N43">
        <f>ROUND(IF($F43="",IF(K43="",0,0),IF(K43="",0,($F43^2+K43^2)^0.5)),5)</f>
        <v>0</v>
      </c>
      <c r="O43">
        <f>IF('3-定量盤查'!P41&lt;&gt;"",'3-定量盤查'!P41,"")</f>
        <v>0</v>
      </c>
      <c r="T43">
        <f>ROUND(IF($E43="",IF(Q43="",0,0),IF(Q43="",0,($E43^2+Q43^2)^0.5)),5)</f>
        <v>0</v>
      </c>
      <c r="U43">
        <f>ROUND(IF($F43="",IF(R43="",0,0),IF(R43="",0,($F43^2+R43^2)^0.5)),5)</f>
        <v>0</v>
      </c>
      <c r="V43">
        <f>IF('3-定量盤查'!V41&lt;&gt;"",'3-定量盤查'!V41,"")</f>
        <v>0</v>
      </c>
      <c r="AA43">
        <f>ROUND(IF($E43="",IF(X43="",0,0),IF(X43="",0,($E43^2+X43^2)^0.5)),5)</f>
        <v>0</v>
      </c>
      <c r="AB43">
        <f>ROUND(IF($F43="",IF(Y43="",0,0),IF(Y43="",0,($F43^2+Y43^2)^0.5)),5)</f>
        <v>0</v>
      </c>
      <c r="AC43">
        <f>IF(SUM($I43,$P43),IF($I43&lt;&gt;"",IF($P43&lt;&gt;"",IF($W43&lt;&gt;"",(($I43*M43)^2+($P43*T43)^2+($W43*AA43)^2)^0.5/SUM($I43,$P43,$W43),(($I43*M43)^2+($P43*T43)^2)^0.5/SUM($I43,$P43)),M43),""),0)</f>
        <v>0</v>
      </c>
      <c r="AD43">
        <f>IF(SUM($I43,$P43),IF($I43&lt;&gt;"",IF($P43&lt;&gt;"",IF($W43&lt;&gt;"",(($I43*N43)^2+($P43*U43)^2+($W43*AB43)^2)^0.5/SUM($I43,$P43,$W43),(($I43*N43)^2+($P43*U43)^2)^0.5/SUM($I43,$P43)),N43),""),0)</f>
        <v>0</v>
      </c>
      <c r="AE43" s="10">
        <f>IF(AC43&lt;&gt;"",(AC43*SUM($I43,$P43,$W43))^2,"")</f>
        <v>0</v>
      </c>
      <c r="AF43" s="10">
        <f>IF(AD43&lt;&gt;"",(AD43*SUM($I43,$P43,$W43))^2,"")</f>
        <v>0</v>
      </c>
      <c r="AG43" s="10">
        <f>IFERROR(ABS(I43),"")</f>
        <v>0</v>
      </c>
      <c r="AH43" s="10">
        <f>IFERROR(ABS(P43),"")</f>
        <v>0</v>
      </c>
      <c r="AI43" s="10">
        <f>IFERROR(ABS(W43),"")</f>
        <v>0</v>
      </c>
    </row>
    <row r="44" spans="2:35">
      <c r="B44">
        <v>40</v>
      </c>
      <c r="C44" t="s">
        <v>97</v>
      </c>
      <c r="D44" t="s">
        <v>98</v>
      </c>
      <c r="H44">
        <f>IF('3-定量盤查'!J42&lt;&gt;"",'3-定量盤查'!J42,"")</f>
        <v>0</v>
      </c>
      <c r="I44">
        <f>IF(E44&lt;&gt;"",IF(J44&lt;&gt;"",IF('3-定量盤查'!O42&lt;&gt;"",'3-定量盤查'!O42,0),""),"")</f>
        <v>0</v>
      </c>
      <c r="M44">
        <f>ROUND(IF($E44="",IF(J44="",0,0),IF(I44="",0,($E44^2+J44^2)^0.5)),5)</f>
        <v>0</v>
      </c>
      <c r="N44">
        <f>ROUND(IF($F44="",IF(K44="",0,0),IF(K44="",0,($F44^2+K44^2)^0.5)),5)</f>
        <v>0</v>
      </c>
      <c r="O44">
        <f>IF('3-定量盤查'!P42&lt;&gt;"",'3-定量盤查'!P42,"")</f>
        <v>0</v>
      </c>
      <c r="T44">
        <f>ROUND(IF($E44="",IF(Q44="",0,0),IF(Q44="",0,($E44^2+Q44^2)^0.5)),5)</f>
        <v>0</v>
      </c>
      <c r="U44">
        <f>ROUND(IF($F44="",IF(R44="",0,0),IF(R44="",0,($F44^2+R44^2)^0.5)),5)</f>
        <v>0</v>
      </c>
      <c r="V44">
        <f>IF('3-定量盤查'!V42&lt;&gt;"",'3-定量盤查'!V42,"")</f>
        <v>0</v>
      </c>
      <c r="AA44">
        <f>ROUND(IF($E44="",IF(X44="",0,0),IF(X44="",0,($E44^2+X44^2)^0.5)),5)</f>
        <v>0</v>
      </c>
      <c r="AB44">
        <f>ROUND(IF($F44="",IF(Y44="",0,0),IF(Y44="",0,($F44^2+Y44^2)^0.5)),5)</f>
        <v>0</v>
      </c>
      <c r="AC44">
        <f>IF(SUM($I44,$P44),IF($I44&lt;&gt;"",IF($P44&lt;&gt;"",IF($W44&lt;&gt;"",(($I44*M44)^2+($P44*T44)^2+($W44*AA44)^2)^0.5/SUM($I44,$P44,$W44),(($I44*M44)^2+($P44*T44)^2)^0.5/SUM($I44,$P44)),M44),""),0)</f>
        <v>0</v>
      </c>
      <c r="AD44">
        <f>IF(SUM($I44,$P44),IF($I44&lt;&gt;"",IF($P44&lt;&gt;"",IF($W44&lt;&gt;"",(($I44*N44)^2+($P44*U44)^2+($W44*AB44)^2)^0.5/SUM($I44,$P44,$W44),(($I44*N44)^2+($P44*U44)^2)^0.5/SUM($I44,$P44)),N44),""),0)</f>
        <v>0</v>
      </c>
      <c r="AE44" s="10">
        <f>IF(AC44&lt;&gt;"",(AC44*SUM($I44,$P44,$W44))^2,"")</f>
        <v>0</v>
      </c>
      <c r="AF44" s="10">
        <f>IF(AD44&lt;&gt;"",(AD44*SUM($I44,$P44,$W44))^2,"")</f>
        <v>0</v>
      </c>
      <c r="AG44" s="10">
        <f>IFERROR(ABS(I44),"")</f>
        <v>0</v>
      </c>
      <c r="AH44" s="10">
        <f>IFERROR(ABS(P44),"")</f>
        <v>0</v>
      </c>
      <c r="AI44" s="10">
        <f>IFERROR(ABS(W44),"")</f>
        <v>0</v>
      </c>
    </row>
    <row r="45" spans="2:35">
      <c r="B45">
        <v>41</v>
      </c>
      <c r="C45" t="s">
        <v>112</v>
      </c>
      <c r="D45" t="s">
        <v>113</v>
      </c>
      <c r="H45">
        <f>IF('3-定量盤查'!J43&lt;&gt;"",'3-定量盤查'!J43,"")</f>
        <v>0</v>
      </c>
      <c r="I45">
        <f>IF(E45&lt;&gt;"",IF(J45&lt;&gt;"",IF('3-定量盤查'!O43&lt;&gt;"",'3-定量盤查'!O43,0),""),"")</f>
        <v>0</v>
      </c>
      <c r="M45">
        <f>ROUND(IF($E45="",IF(J45="",0,0),IF(I45="",0,($E45^2+J45^2)^0.5)),5)</f>
        <v>0</v>
      </c>
      <c r="N45">
        <f>ROUND(IF($F45="",IF(K45="",0,0),IF(K45="",0,($F45^2+K45^2)^0.5)),5)</f>
        <v>0</v>
      </c>
      <c r="O45">
        <f>IF('3-定量盤查'!P43&lt;&gt;"",'3-定量盤查'!P43,"")</f>
        <v>0</v>
      </c>
      <c r="T45">
        <f>ROUND(IF($E45="",IF(Q45="",0,0),IF(Q45="",0,($E45^2+Q45^2)^0.5)),5)</f>
        <v>0</v>
      </c>
      <c r="U45">
        <f>ROUND(IF($F45="",IF(R45="",0,0),IF(R45="",0,($F45^2+R45^2)^0.5)),5)</f>
        <v>0</v>
      </c>
      <c r="V45">
        <f>IF('3-定量盤查'!V43&lt;&gt;"",'3-定量盤查'!V43,"")</f>
        <v>0</v>
      </c>
      <c r="AA45">
        <f>ROUND(IF($E45="",IF(X45="",0,0),IF(X45="",0,($E45^2+X45^2)^0.5)),5)</f>
        <v>0</v>
      </c>
      <c r="AB45">
        <f>ROUND(IF($F45="",IF(Y45="",0,0),IF(Y45="",0,($F45^2+Y45^2)^0.5)),5)</f>
        <v>0</v>
      </c>
      <c r="AC45">
        <f>IF(SUM($I45,$P45),IF($I45&lt;&gt;"",IF($P45&lt;&gt;"",IF($W45&lt;&gt;"",(($I45*M45)^2+($P45*T45)^2+($W45*AA45)^2)^0.5/SUM($I45,$P45,$W45),(($I45*M45)^2+($P45*T45)^2)^0.5/SUM($I45,$P45)),M45),""),0)</f>
        <v>0</v>
      </c>
      <c r="AD45">
        <f>IF(SUM($I45,$P45),IF($I45&lt;&gt;"",IF($P45&lt;&gt;"",IF($W45&lt;&gt;"",(($I45*N45)^2+($P45*U45)^2+($W45*AB45)^2)^0.5/SUM($I45,$P45,$W45),(($I45*N45)^2+($P45*U45)^2)^0.5/SUM($I45,$P45)),N45),""),0)</f>
        <v>0</v>
      </c>
      <c r="AE45" s="10">
        <f>IF(AC45&lt;&gt;"",(AC45*SUM($I45,$P45,$W45))^2,"")</f>
        <v>0</v>
      </c>
      <c r="AF45" s="10">
        <f>IF(AD45&lt;&gt;"",(AD45*SUM($I45,$P45,$W45))^2,"")</f>
        <v>0</v>
      </c>
      <c r="AG45" s="10">
        <f>IFERROR(ABS(I45),"")</f>
        <v>0</v>
      </c>
      <c r="AH45" s="10">
        <f>IFERROR(ABS(P45),"")</f>
        <v>0</v>
      </c>
      <c r="AI45" s="10">
        <f>IFERROR(ABS(W45),"")</f>
        <v>0</v>
      </c>
    </row>
    <row r="46" spans="2:35">
      <c r="B46">
        <v>42</v>
      </c>
      <c r="C46" t="s">
        <v>85</v>
      </c>
      <c r="D46" t="s">
        <v>86</v>
      </c>
      <c r="H46">
        <f>IF('3-定量盤查'!J44&lt;&gt;"",'3-定量盤查'!J44,"")</f>
        <v>0</v>
      </c>
      <c r="I46">
        <f>IF(E46&lt;&gt;"",IF(J46&lt;&gt;"",IF('3-定量盤查'!O44&lt;&gt;"",'3-定量盤查'!O44,0),""),"")</f>
        <v>0</v>
      </c>
      <c r="M46">
        <f>ROUND(IF($E46="",IF(J46="",0,0),IF(I46="",0,($E46^2+J46^2)^0.5)),5)</f>
        <v>0</v>
      </c>
      <c r="N46">
        <f>ROUND(IF($F46="",IF(K46="",0,0),IF(K46="",0,($F46^2+K46^2)^0.5)),5)</f>
        <v>0</v>
      </c>
      <c r="O46">
        <f>IF('3-定量盤查'!P44&lt;&gt;"",'3-定量盤查'!P44,"")</f>
        <v>0</v>
      </c>
      <c r="T46">
        <f>ROUND(IF($E46="",IF(Q46="",0,0),IF(Q46="",0,($E46^2+Q46^2)^0.5)),5)</f>
        <v>0</v>
      </c>
      <c r="U46">
        <f>ROUND(IF($F46="",IF(R46="",0,0),IF(R46="",0,($F46^2+R46^2)^0.5)),5)</f>
        <v>0</v>
      </c>
      <c r="V46">
        <f>IF('3-定量盤查'!V44&lt;&gt;"",'3-定量盤查'!V44,"")</f>
        <v>0</v>
      </c>
      <c r="AA46">
        <f>ROUND(IF($E46="",IF(X46="",0,0),IF(X46="",0,($E46^2+X46^2)^0.5)),5)</f>
        <v>0</v>
      </c>
      <c r="AB46">
        <f>ROUND(IF($F46="",IF(Y46="",0,0),IF(Y46="",0,($F46^2+Y46^2)^0.5)),5)</f>
        <v>0</v>
      </c>
      <c r="AC46">
        <f>IF(SUM($I46,$P46),IF($I46&lt;&gt;"",IF($P46&lt;&gt;"",IF($W46&lt;&gt;"",(($I46*M46)^2+($P46*T46)^2+($W46*AA46)^2)^0.5/SUM($I46,$P46,$W46),(($I46*M46)^2+($P46*T46)^2)^0.5/SUM($I46,$P46)),M46),""),0)</f>
        <v>0</v>
      </c>
      <c r="AD46">
        <f>IF(SUM($I46,$P46),IF($I46&lt;&gt;"",IF($P46&lt;&gt;"",IF($W46&lt;&gt;"",(($I46*N46)^2+($P46*U46)^2+($W46*AB46)^2)^0.5/SUM($I46,$P46,$W46),(($I46*N46)^2+($P46*U46)^2)^0.5/SUM($I46,$P46)),N46),""),0)</f>
        <v>0</v>
      </c>
      <c r="AE46" s="10">
        <f>IF(AC46&lt;&gt;"",(AC46*SUM($I46,$P46,$W46))^2,"")</f>
        <v>0</v>
      </c>
      <c r="AF46" s="10">
        <f>IF(AD46&lt;&gt;"",(AD46*SUM($I46,$P46,$W46))^2,"")</f>
        <v>0</v>
      </c>
      <c r="AG46" s="10">
        <f>IFERROR(ABS(I46),"")</f>
        <v>0</v>
      </c>
      <c r="AH46" s="10">
        <f>IFERROR(ABS(P46),"")</f>
        <v>0</v>
      </c>
      <c r="AI46" s="10">
        <f>IFERROR(ABS(W46),"")</f>
        <v>0</v>
      </c>
    </row>
    <row r="47" spans="2:35">
      <c r="B47">
        <v>43</v>
      </c>
      <c r="C47" t="s">
        <v>87</v>
      </c>
      <c r="D47" t="s">
        <v>88</v>
      </c>
      <c r="H47">
        <f>IF('3-定量盤查'!J45&lt;&gt;"",'3-定量盤查'!J45,"")</f>
        <v>0</v>
      </c>
      <c r="I47">
        <f>IF(E47&lt;&gt;"",IF(J47&lt;&gt;"",IF('3-定量盤查'!O45&lt;&gt;"",'3-定量盤查'!O45,0),""),"")</f>
        <v>0</v>
      </c>
      <c r="M47">
        <f>ROUND(IF($E47="",IF(J47="",0,0),IF(I47="",0,($E47^2+J47^2)^0.5)),5)</f>
        <v>0</v>
      </c>
      <c r="N47">
        <f>ROUND(IF($F47="",IF(K47="",0,0),IF(K47="",0,($F47^2+K47^2)^0.5)),5)</f>
        <v>0</v>
      </c>
      <c r="O47">
        <f>IF('3-定量盤查'!P45&lt;&gt;"",'3-定量盤查'!P45,"")</f>
        <v>0</v>
      </c>
      <c r="T47">
        <f>ROUND(IF($E47="",IF(Q47="",0,0),IF(Q47="",0,($E47^2+Q47^2)^0.5)),5)</f>
        <v>0</v>
      </c>
      <c r="U47">
        <f>ROUND(IF($F47="",IF(R47="",0,0),IF(R47="",0,($F47^2+R47^2)^0.5)),5)</f>
        <v>0</v>
      </c>
      <c r="V47">
        <f>IF('3-定量盤查'!V45&lt;&gt;"",'3-定量盤查'!V45,"")</f>
        <v>0</v>
      </c>
      <c r="AA47">
        <f>ROUND(IF($E47="",IF(X47="",0,0),IF(X47="",0,($E47^2+X47^2)^0.5)),5)</f>
        <v>0</v>
      </c>
      <c r="AB47">
        <f>ROUND(IF($F47="",IF(Y47="",0,0),IF(Y47="",0,($F47^2+Y47^2)^0.5)),5)</f>
        <v>0</v>
      </c>
      <c r="AC47">
        <f>IF(SUM($I47,$P47),IF($I47&lt;&gt;"",IF($P47&lt;&gt;"",IF($W47&lt;&gt;"",(($I47*M47)^2+($P47*T47)^2+($W47*AA47)^2)^0.5/SUM($I47,$P47,$W47),(($I47*M47)^2+($P47*T47)^2)^0.5/SUM($I47,$P47)),M47),""),0)</f>
        <v>0</v>
      </c>
      <c r="AD47">
        <f>IF(SUM($I47,$P47),IF($I47&lt;&gt;"",IF($P47&lt;&gt;"",IF($W47&lt;&gt;"",(($I47*N47)^2+($P47*U47)^2+($W47*AB47)^2)^0.5/SUM($I47,$P47,$W47),(($I47*N47)^2+($P47*U47)^2)^0.5/SUM($I47,$P47)),N47),""),0)</f>
        <v>0</v>
      </c>
      <c r="AE47" s="10">
        <f>IF(AC47&lt;&gt;"",(AC47*SUM($I47,$P47,$W47))^2,"")</f>
        <v>0</v>
      </c>
      <c r="AF47" s="10">
        <f>IF(AD47&lt;&gt;"",(AD47*SUM($I47,$P47,$W47))^2,"")</f>
        <v>0</v>
      </c>
      <c r="AG47" s="10">
        <f>IFERROR(ABS(I47),"")</f>
        <v>0</v>
      </c>
      <c r="AH47" s="10">
        <f>IFERROR(ABS(P47),"")</f>
        <v>0</v>
      </c>
      <c r="AI47" s="10">
        <f>IFERROR(ABS(W47),"")</f>
        <v>0</v>
      </c>
    </row>
    <row r="48" spans="2:35">
      <c r="B48">
        <v>44</v>
      </c>
      <c r="C48" t="s">
        <v>114</v>
      </c>
      <c r="D48" t="s">
        <v>115</v>
      </c>
      <c r="H48">
        <f>IF('3-定量盤查'!J46&lt;&gt;"",'3-定量盤查'!J46,"")</f>
        <v>0</v>
      </c>
      <c r="I48">
        <f>IF(E48&lt;&gt;"",IF(J48&lt;&gt;"",IF('3-定量盤查'!O46&lt;&gt;"",'3-定量盤查'!O46,0),""),"")</f>
        <v>0</v>
      </c>
      <c r="M48">
        <f>ROUND(IF($E48="",IF(J48="",0,0),IF(I48="",0,($E48^2+J48^2)^0.5)),5)</f>
        <v>0</v>
      </c>
      <c r="N48">
        <f>ROUND(IF($F48="",IF(K48="",0,0),IF(K48="",0,($F48^2+K48^2)^0.5)),5)</f>
        <v>0</v>
      </c>
      <c r="O48">
        <f>IF('3-定量盤查'!P46&lt;&gt;"",'3-定量盤查'!P46,"")</f>
        <v>0</v>
      </c>
      <c r="T48">
        <f>ROUND(IF($E48="",IF(Q48="",0,0),IF(Q48="",0,($E48^2+Q48^2)^0.5)),5)</f>
        <v>0</v>
      </c>
      <c r="U48">
        <f>ROUND(IF($F48="",IF(R48="",0,0),IF(R48="",0,($F48^2+R48^2)^0.5)),5)</f>
        <v>0</v>
      </c>
      <c r="V48">
        <f>IF('3-定量盤查'!V46&lt;&gt;"",'3-定量盤查'!V46,"")</f>
        <v>0</v>
      </c>
      <c r="AA48">
        <f>ROUND(IF($E48="",IF(X48="",0,0),IF(X48="",0,($E48^2+X48^2)^0.5)),5)</f>
        <v>0</v>
      </c>
      <c r="AB48">
        <f>ROUND(IF($F48="",IF(Y48="",0,0),IF(Y48="",0,($F48^2+Y48^2)^0.5)),5)</f>
        <v>0</v>
      </c>
      <c r="AC48">
        <f>IF(SUM($I48,$P48),IF($I48&lt;&gt;"",IF($P48&lt;&gt;"",IF($W48&lt;&gt;"",(($I48*M48)^2+($P48*T48)^2+($W48*AA48)^2)^0.5/SUM($I48,$P48,$W48),(($I48*M48)^2+($P48*T48)^2)^0.5/SUM($I48,$P48)),M48),""),0)</f>
        <v>0</v>
      </c>
      <c r="AD48">
        <f>IF(SUM($I48,$P48),IF($I48&lt;&gt;"",IF($P48&lt;&gt;"",IF($W48&lt;&gt;"",(($I48*N48)^2+($P48*U48)^2+($W48*AB48)^2)^0.5/SUM($I48,$P48,$W48),(($I48*N48)^2+($P48*U48)^2)^0.5/SUM($I48,$P48)),N48),""),0)</f>
        <v>0</v>
      </c>
      <c r="AE48" s="10">
        <f>IF(AC48&lt;&gt;"",(AC48*SUM($I48,$P48,$W48))^2,"")</f>
        <v>0</v>
      </c>
      <c r="AF48" s="10">
        <f>IF(AD48&lt;&gt;"",(AD48*SUM($I48,$P48,$W48))^2,"")</f>
        <v>0</v>
      </c>
      <c r="AG48" s="10">
        <f>IFERROR(ABS(I48),"")</f>
        <v>0</v>
      </c>
      <c r="AH48" s="10">
        <f>IFERROR(ABS(P48),"")</f>
        <v>0</v>
      </c>
      <c r="AI48" s="10">
        <f>IFERROR(ABS(W48),"")</f>
        <v>0</v>
      </c>
    </row>
    <row r="49" spans="2:35">
      <c r="B49">
        <v>45</v>
      </c>
      <c r="C49" t="s">
        <v>117</v>
      </c>
      <c r="D49" t="s">
        <v>118</v>
      </c>
      <c r="H49">
        <f>IF('3-定量盤查'!J47&lt;&gt;"",'3-定量盤查'!J47,"")</f>
        <v>0</v>
      </c>
      <c r="I49">
        <f>IF(E49&lt;&gt;"",IF(J49&lt;&gt;"",IF('3-定量盤查'!O47&lt;&gt;"",'3-定量盤查'!O47,0),""),"")</f>
        <v>0</v>
      </c>
      <c r="M49">
        <f>ROUND(IF($E49="",IF(J49="",0,0),IF(I49="",0,($E49^2+J49^2)^0.5)),5)</f>
        <v>0</v>
      </c>
      <c r="N49">
        <f>ROUND(IF($F49="",IF(K49="",0,0),IF(K49="",0,($F49^2+K49^2)^0.5)),5)</f>
        <v>0</v>
      </c>
      <c r="O49">
        <f>IF('3-定量盤查'!P47&lt;&gt;"",'3-定量盤查'!P47,"")</f>
        <v>0</v>
      </c>
      <c r="T49">
        <f>ROUND(IF($E49="",IF(Q49="",0,0),IF(Q49="",0,($E49^2+Q49^2)^0.5)),5)</f>
        <v>0</v>
      </c>
      <c r="U49">
        <f>ROUND(IF($F49="",IF(R49="",0,0),IF(R49="",0,($F49^2+R49^2)^0.5)),5)</f>
        <v>0</v>
      </c>
      <c r="V49">
        <f>IF('3-定量盤查'!V47&lt;&gt;"",'3-定量盤查'!V47,"")</f>
        <v>0</v>
      </c>
      <c r="AA49">
        <f>ROUND(IF($E49="",IF(X49="",0,0),IF(X49="",0,($E49^2+X49^2)^0.5)),5)</f>
        <v>0</v>
      </c>
      <c r="AB49">
        <f>ROUND(IF($F49="",IF(Y49="",0,0),IF(Y49="",0,($F49^2+Y49^2)^0.5)),5)</f>
        <v>0</v>
      </c>
      <c r="AC49">
        <f>IF(SUM($I49,$P49),IF($I49&lt;&gt;"",IF($P49&lt;&gt;"",IF($W49&lt;&gt;"",(($I49*M49)^2+($P49*T49)^2+($W49*AA49)^2)^0.5/SUM($I49,$P49,$W49),(($I49*M49)^2+($P49*T49)^2)^0.5/SUM($I49,$P49)),M49),""),0)</f>
        <v>0</v>
      </c>
      <c r="AD49">
        <f>IF(SUM($I49,$P49),IF($I49&lt;&gt;"",IF($P49&lt;&gt;"",IF($W49&lt;&gt;"",(($I49*N49)^2+($P49*U49)^2+($W49*AB49)^2)^0.5/SUM($I49,$P49,$W49),(($I49*N49)^2+($P49*U49)^2)^0.5/SUM($I49,$P49)),N49),""),0)</f>
        <v>0</v>
      </c>
      <c r="AE49" s="10">
        <f>IF(AC49&lt;&gt;"",(AC49*SUM($I49,$P49,$W49))^2,"")</f>
        <v>0</v>
      </c>
      <c r="AF49" s="10">
        <f>IF(AD49&lt;&gt;"",(AD49*SUM($I49,$P49,$W49))^2,"")</f>
        <v>0</v>
      </c>
      <c r="AG49" s="10">
        <f>IFERROR(ABS(I49),"")</f>
        <v>0</v>
      </c>
      <c r="AH49" s="10">
        <f>IFERROR(ABS(P49),"")</f>
        <v>0</v>
      </c>
      <c r="AI49" s="10">
        <f>IFERROR(ABS(W49),"")</f>
        <v>0</v>
      </c>
    </row>
    <row r="50" spans="2:35">
      <c r="B50">
        <v>46</v>
      </c>
      <c r="C50" t="s">
        <v>120</v>
      </c>
      <c r="D50" t="s">
        <v>121</v>
      </c>
      <c r="H50">
        <f>IF('3-定量盤查'!J48&lt;&gt;"",'3-定量盤查'!J48,"")</f>
        <v>0</v>
      </c>
      <c r="I50">
        <f>IF(E50&lt;&gt;"",IF(J50&lt;&gt;"",IF('3-定量盤查'!O48&lt;&gt;"",'3-定量盤查'!O48,0),""),"")</f>
        <v>0</v>
      </c>
      <c r="M50">
        <f>ROUND(IF($E50="",IF(J50="",0,0),IF(I50="",0,($E50^2+J50^2)^0.5)),5)</f>
        <v>0</v>
      </c>
      <c r="N50">
        <f>ROUND(IF($F50="",IF(K50="",0,0),IF(K50="",0,($F50^2+K50^2)^0.5)),5)</f>
        <v>0</v>
      </c>
      <c r="O50">
        <f>IF('3-定量盤查'!P48&lt;&gt;"",'3-定量盤查'!P48,"")</f>
        <v>0</v>
      </c>
      <c r="T50">
        <f>ROUND(IF($E50="",IF(Q50="",0,0),IF(Q50="",0,($E50^2+Q50^2)^0.5)),5)</f>
        <v>0</v>
      </c>
      <c r="U50">
        <f>ROUND(IF($F50="",IF(R50="",0,0),IF(R50="",0,($F50^2+R50^2)^0.5)),5)</f>
        <v>0</v>
      </c>
      <c r="V50">
        <f>IF('3-定量盤查'!V48&lt;&gt;"",'3-定量盤查'!V48,"")</f>
        <v>0</v>
      </c>
      <c r="AA50">
        <f>ROUND(IF($E50="",IF(X50="",0,0),IF(X50="",0,($E50^2+X50^2)^0.5)),5)</f>
        <v>0</v>
      </c>
      <c r="AB50">
        <f>ROUND(IF($F50="",IF(Y50="",0,0),IF(Y50="",0,($F50^2+Y50^2)^0.5)),5)</f>
        <v>0</v>
      </c>
      <c r="AC50">
        <f>IF(SUM($I50,$P50),IF($I50&lt;&gt;"",IF($P50&lt;&gt;"",IF($W50&lt;&gt;"",(($I50*M50)^2+($P50*T50)^2+($W50*AA50)^2)^0.5/SUM($I50,$P50,$W50),(($I50*M50)^2+($P50*T50)^2)^0.5/SUM($I50,$P50)),M50),""),0)</f>
        <v>0</v>
      </c>
      <c r="AD50">
        <f>IF(SUM($I50,$P50),IF($I50&lt;&gt;"",IF($P50&lt;&gt;"",IF($W50&lt;&gt;"",(($I50*N50)^2+($P50*U50)^2+($W50*AB50)^2)^0.5/SUM($I50,$P50,$W50),(($I50*N50)^2+($P50*U50)^2)^0.5/SUM($I50,$P50)),N50),""),0)</f>
        <v>0</v>
      </c>
      <c r="AE50" s="10">
        <f>IF(AC50&lt;&gt;"",(AC50*SUM($I50,$P50,$W50))^2,"")</f>
        <v>0</v>
      </c>
      <c r="AF50" s="10">
        <f>IF(AD50&lt;&gt;"",(AD50*SUM($I50,$P50,$W50))^2,"")</f>
        <v>0</v>
      </c>
      <c r="AG50" s="10">
        <f>IFERROR(ABS(I50),"")</f>
        <v>0</v>
      </c>
      <c r="AH50" s="10">
        <f>IFERROR(ABS(P50),"")</f>
        <v>0</v>
      </c>
      <c r="AI50" s="10">
        <f>IFERROR(ABS(W50),"")</f>
        <v>0</v>
      </c>
    </row>
    <row r="51" spans="2:35">
      <c r="B51">
        <v>47</v>
      </c>
      <c r="C51" t="s">
        <v>123</v>
      </c>
      <c r="D51" t="s">
        <v>121</v>
      </c>
      <c r="H51">
        <f>IF('3-定量盤查'!J49&lt;&gt;"",'3-定量盤查'!J49,"")</f>
        <v>0</v>
      </c>
      <c r="I51">
        <f>IF(E51&lt;&gt;"",IF(J51&lt;&gt;"",IF('3-定量盤查'!O49&lt;&gt;"",'3-定量盤查'!O49,0),""),"")</f>
        <v>0</v>
      </c>
      <c r="M51">
        <f>ROUND(IF($E51="",IF(J51="",0,0),IF(I51="",0,($E51^2+J51^2)^0.5)),5)</f>
        <v>0</v>
      </c>
      <c r="N51">
        <f>ROUND(IF($F51="",IF(K51="",0,0),IF(K51="",0,($F51^2+K51^2)^0.5)),5)</f>
        <v>0</v>
      </c>
      <c r="O51">
        <f>IF('3-定量盤查'!P49&lt;&gt;"",'3-定量盤查'!P49,"")</f>
        <v>0</v>
      </c>
      <c r="T51">
        <f>ROUND(IF($E51="",IF(Q51="",0,0),IF(Q51="",0,($E51^2+Q51^2)^0.5)),5)</f>
        <v>0</v>
      </c>
      <c r="U51">
        <f>ROUND(IF($F51="",IF(R51="",0,0),IF(R51="",0,($F51^2+R51^2)^0.5)),5)</f>
        <v>0</v>
      </c>
      <c r="V51">
        <f>IF('3-定量盤查'!V49&lt;&gt;"",'3-定量盤查'!V49,"")</f>
        <v>0</v>
      </c>
      <c r="AA51">
        <f>ROUND(IF($E51="",IF(X51="",0,0),IF(X51="",0,($E51^2+X51^2)^0.5)),5)</f>
        <v>0</v>
      </c>
      <c r="AB51">
        <f>ROUND(IF($F51="",IF(Y51="",0,0),IF(Y51="",0,($F51^2+Y51^2)^0.5)),5)</f>
        <v>0</v>
      </c>
      <c r="AC51">
        <f>IF(SUM($I51,$P51),IF($I51&lt;&gt;"",IF($P51&lt;&gt;"",IF($W51&lt;&gt;"",(($I51*M51)^2+($P51*T51)^2+($W51*AA51)^2)^0.5/SUM($I51,$P51,$W51),(($I51*M51)^2+($P51*T51)^2)^0.5/SUM($I51,$P51)),M51),""),0)</f>
        <v>0</v>
      </c>
      <c r="AD51">
        <f>IF(SUM($I51,$P51),IF($I51&lt;&gt;"",IF($P51&lt;&gt;"",IF($W51&lt;&gt;"",(($I51*N51)^2+($P51*U51)^2+($W51*AB51)^2)^0.5/SUM($I51,$P51,$W51),(($I51*N51)^2+($P51*U51)^2)^0.5/SUM($I51,$P51)),N51),""),0)</f>
        <v>0</v>
      </c>
      <c r="AE51" s="10">
        <f>IF(AC51&lt;&gt;"",(AC51*SUM($I51,$P51,$W51))^2,"")</f>
        <v>0</v>
      </c>
      <c r="AF51" s="10">
        <f>IF(AD51&lt;&gt;"",(AD51*SUM($I51,$P51,$W51))^2,"")</f>
        <v>0</v>
      </c>
      <c r="AG51" s="10">
        <f>IFERROR(ABS(I51),"")</f>
        <v>0</v>
      </c>
      <c r="AH51" s="10">
        <f>IFERROR(ABS(P51),"")</f>
        <v>0</v>
      </c>
      <c r="AI51" s="10">
        <f>IFERROR(ABS(W51),"")</f>
        <v>0</v>
      </c>
    </row>
    <row r="52" spans="2:35">
      <c r="B52">
        <v>48</v>
      </c>
      <c r="C52" t="s">
        <v>124</v>
      </c>
      <c r="D52" t="s">
        <v>125</v>
      </c>
      <c r="H52">
        <f>IF('3-定量盤查'!J50&lt;&gt;"",'3-定量盤查'!J50,"")</f>
        <v>0</v>
      </c>
      <c r="I52">
        <f>IF(E52&lt;&gt;"",IF(J52&lt;&gt;"",IF('3-定量盤查'!O50&lt;&gt;"",'3-定量盤查'!O50,0),""),"")</f>
        <v>0</v>
      </c>
      <c r="M52">
        <f>ROUND(IF($E52="",IF(J52="",0,0),IF(I52="",0,($E52^2+J52^2)^0.5)),5)</f>
        <v>0</v>
      </c>
      <c r="N52">
        <f>ROUND(IF($F52="",IF(K52="",0,0),IF(K52="",0,($F52^2+K52^2)^0.5)),5)</f>
        <v>0</v>
      </c>
      <c r="O52">
        <f>IF('3-定量盤查'!P50&lt;&gt;"",'3-定量盤查'!P50,"")</f>
        <v>0</v>
      </c>
      <c r="T52">
        <f>ROUND(IF($E52="",IF(Q52="",0,0),IF(Q52="",0,($E52^2+Q52^2)^0.5)),5)</f>
        <v>0</v>
      </c>
      <c r="U52">
        <f>ROUND(IF($F52="",IF(R52="",0,0),IF(R52="",0,($F52^2+R52^2)^0.5)),5)</f>
        <v>0</v>
      </c>
      <c r="V52">
        <f>IF('3-定量盤查'!V50&lt;&gt;"",'3-定量盤查'!V50,"")</f>
        <v>0</v>
      </c>
      <c r="AA52">
        <f>ROUND(IF($E52="",IF(X52="",0,0),IF(X52="",0,($E52^2+X52^2)^0.5)),5)</f>
        <v>0</v>
      </c>
      <c r="AB52">
        <f>ROUND(IF($F52="",IF(Y52="",0,0),IF(Y52="",0,($F52^2+Y52^2)^0.5)),5)</f>
        <v>0</v>
      </c>
      <c r="AC52">
        <f>IF(SUM($I52,$P52),IF($I52&lt;&gt;"",IF($P52&lt;&gt;"",IF($W52&lt;&gt;"",(($I52*M52)^2+($P52*T52)^2+($W52*AA52)^2)^0.5/SUM($I52,$P52,$W52),(($I52*M52)^2+($P52*T52)^2)^0.5/SUM($I52,$P52)),M52),""),0)</f>
        <v>0</v>
      </c>
      <c r="AD52">
        <f>IF(SUM($I52,$P52),IF($I52&lt;&gt;"",IF($P52&lt;&gt;"",IF($W52&lt;&gt;"",(($I52*N52)^2+($P52*U52)^2+($W52*AB52)^2)^0.5/SUM($I52,$P52,$W52),(($I52*N52)^2+($P52*U52)^2)^0.5/SUM($I52,$P52)),N52),""),0)</f>
        <v>0</v>
      </c>
      <c r="AE52" s="10">
        <f>IF(AC52&lt;&gt;"",(AC52*SUM($I52,$P52,$W52))^2,"")</f>
        <v>0</v>
      </c>
      <c r="AF52" s="10">
        <f>IF(AD52&lt;&gt;"",(AD52*SUM($I52,$P52,$W52))^2,"")</f>
        <v>0</v>
      </c>
      <c r="AG52" s="10">
        <f>IFERROR(ABS(I52),"")</f>
        <v>0</v>
      </c>
      <c r="AH52" s="10">
        <f>IFERROR(ABS(P52),"")</f>
        <v>0</v>
      </c>
      <c r="AI52" s="10">
        <f>IFERROR(ABS(W52),"")</f>
        <v>0</v>
      </c>
    </row>
    <row r="53" spans="2:35">
      <c r="B53">
        <v>49</v>
      </c>
      <c r="C53" t="s">
        <v>126</v>
      </c>
      <c r="D53" t="s">
        <v>127</v>
      </c>
      <c r="H53">
        <f>IF('3-定量盤查'!J51&lt;&gt;"",'3-定量盤查'!J51,"")</f>
        <v>0</v>
      </c>
      <c r="I53">
        <f>IF(E53&lt;&gt;"",IF(J53&lt;&gt;"",IF('3-定量盤查'!O51&lt;&gt;"",'3-定量盤查'!O51,0),""),"")</f>
        <v>0</v>
      </c>
      <c r="M53">
        <f>ROUND(IF($E53="",IF(J53="",0,0),IF(I53="",0,($E53^2+J53^2)^0.5)),5)</f>
        <v>0</v>
      </c>
      <c r="N53">
        <f>ROUND(IF($F53="",IF(K53="",0,0),IF(K53="",0,($F53^2+K53^2)^0.5)),5)</f>
        <v>0</v>
      </c>
      <c r="O53">
        <f>IF('3-定量盤查'!P51&lt;&gt;"",'3-定量盤查'!P51,"")</f>
        <v>0</v>
      </c>
      <c r="T53">
        <f>ROUND(IF($E53="",IF(Q53="",0,0),IF(Q53="",0,($E53^2+Q53^2)^0.5)),5)</f>
        <v>0</v>
      </c>
      <c r="U53">
        <f>ROUND(IF($F53="",IF(R53="",0,0),IF(R53="",0,($F53^2+R53^2)^0.5)),5)</f>
        <v>0</v>
      </c>
      <c r="V53">
        <f>IF('3-定量盤查'!V51&lt;&gt;"",'3-定量盤查'!V51,"")</f>
        <v>0</v>
      </c>
      <c r="AA53">
        <f>ROUND(IF($E53="",IF(X53="",0,0),IF(X53="",0,($E53^2+X53^2)^0.5)),5)</f>
        <v>0</v>
      </c>
      <c r="AB53">
        <f>ROUND(IF($F53="",IF(Y53="",0,0),IF(Y53="",0,($F53^2+Y53^2)^0.5)),5)</f>
        <v>0</v>
      </c>
      <c r="AC53">
        <f>IF(SUM($I53,$P53),IF($I53&lt;&gt;"",IF($P53&lt;&gt;"",IF($W53&lt;&gt;"",(($I53*M53)^2+($P53*T53)^2+($W53*AA53)^2)^0.5/SUM($I53,$P53,$W53),(($I53*M53)^2+($P53*T53)^2)^0.5/SUM($I53,$P53)),M53),""),0)</f>
        <v>0</v>
      </c>
      <c r="AD53">
        <f>IF(SUM($I53,$P53),IF($I53&lt;&gt;"",IF($P53&lt;&gt;"",IF($W53&lt;&gt;"",(($I53*N53)^2+($P53*U53)^2+($W53*AB53)^2)^0.5/SUM($I53,$P53,$W53),(($I53*N53)^2+($P53*U53)^2)^0.5/SUM($I53,$P53)),N53),""),0)</f>
        <v>0</v>
      </c>
      <c r="AE53" s="10">
        <f>IF(AC53&lt;&gt;"",(AC53*SUM($I53,$P53,$W53))^2,"")</f>
        <v>0</v>
      </c>
      <c r="AF53" s="10">
        <f>IF(AD53&lt;&gt;"",(AD53*SUM($I53,$P53,$W53))^2,"")</f>
        <v>0</v>
      </c>
      <c r="AG53" s="10">
        <f>IFERROR(ABS(I53),"")</f>
        <v>0</v>
      </c>
      <c r="AH53" s="10">
        <f>IFERROR(ABS(P53),"")</f>
        <v>0</v>
      </c>
      <c r="AI53" s="10">
        <f>IFERROR(ABS(W53),"")</f>
        <v>0</v>
      </c>
    </row>
    <row r="54" spans="2:35">
      <c r="B54">
        <v>50</v>
      </c>
      <c r="C54" t="s">
        <v>128</v>
      </c>
      <c r="D54" t="s">
        <v>129</v>
      </c>
      <c r="H54">
        <f>IF('3-定量盤查'!J52&lt;&gt;"",'3-定量盤查'!J52,"")</f>
        <v>0</v>
      </c>
      <c r="I54">
        <f>IF(E54&lt;&gt;"",IF(J54&lt;&gt;"",IF('3-定量盤查'!O52&lt;&gt;"",'3-定量盤查'!O52,0),""),"")</f>
        <v>0</v>
      </c>
      <c r="M54">
        <f>ROUND(IF($E54="",IF(J54="",0,0),IF(I54="",0,($E54^2+J54^2)^0.5)),5)</f>
        <v>0</v>
      </c>
      <c r="N54">
        <f>ROUND(IF($F54="",IF(K54="",0,0),IF(K54="",0,($F54^2+K54^2)^0.5)),5)</f>
        <v>0</v>
      </c>
      <c r="O54">
        <f>IF('3-定量盤查'!P52&lt;&gt;"",'3-定量盤查'!P52,"")</f>
        <v>0</v>
      </c>
      <c r="T54">
        <f>ROUND(IF($E54="",IF(Q54="",0,0),IF(Q54="",0,($E54^2+Q54^2)^0.5)),5)</f>
        <v>0</v>
      </c>
      <c r="U54">
        <f>ROUND(IF($F54="",IF(R54="",0,0),IF(R54="",0,($F54^2+R54^2)^0.5)),5)</f>
        <v>0</v>
      </c>
      <c r="V54">
        <f>IF('3-定量盤查'!V52&lt;&gt;"",'3-定量盤查'!V52,"")</f>
        <v>0</v>
      </c>
      <c r="AA54">
        <f>ROUND(IF($E54="",IF(X54="",0,0),IF(X54="",0,($E54^2+X54^2)^0.5)),5)</f>
        <v>0</v>
      </c>
      <c r="AB54">
        <f>ROUND(IF($F54="",IF(Y54="",0,0),IF(Y54="",0,($F54^2+Y54^2)^0.5)),5)</f>
        <v>0</v>
      </c>
      <c r="AC54">
        <f>IF(SUM($I54,$P54),IF($I54&lt;&gt;"",IF($P54&lt;&gt;"",IF($W54&lt;&gt;"",(($I54*M54)^2+($P54*T54)^2+($W54*AA54)^2)^0.5/SUM($I54,$P54,$W54),(($I54*M54)^2+($P54*T54)^2)^0.5/SUM($I54,$P54)),M54),""),0)</f>
        <v>0</v>
      </c>
      <c r="AD54">
        <f>IF(SUM($I54,$P54),IF($I54&lt;&gt;"",IF($P54&lt;&gt;"",IF($W54&lt;&gt;"",(($I54*N54)^2+($P54*U54)^2+($W54*AB54)^2)^0.5/SUM($I54,$P54,$W54),(($I54*N54)^2+($P54*U54)^2)^0.5/SUM($I54,$P54)),N54),""),0)</f>
        <v>0</v>
      </c>
      <c r="AE54" s="10">
        <f>IF(AC54&lt;&gt;"",(AC54*SUM($I54,$P54,$W54))^2,"")</f>
        <v>0</v>
      </c>
      <c r="AF54" s="10">
        <f>IF(AD54&lt;&gt;"",(AD54*SUM($I54,$P54,$W54))^2,"")</f>
        <v>0</v>
      </c>
      <c r="AG54" s="10">
        <f>IFERROR(ABS(I54),"")</f>
        <v>0</v>
      </c>
      <c r="AH54" s="10">
        <f>IFERROR(ABS(P54),"")</f>
        <v>0</v>
      </c>
      <c r="AI54" s="10">
        <f>IFERROR(ABS(W54),"")</f>
        <v>0</v>
      </c>
    </row>
    <row r="55" spans="2:35">
      <c r="B55">
        <v>51</v>
      </c>
      <c r="C55" t="s">
        <v>130</v>
      </c>
      <c r="D55" t="s">
        <v>131</v>
      </c>
      <c r="H55">
        <f>IF('3-定量盤查'!J53&lt;&gt;"",'3-定量盤查'!J53,"")</f>
        <v>0</v>
      </c>
      <c r="I55">
        <f>IF(E55&lt;&gt;"",IF(J55&lt;&gt;"",IF('3-定量盤查'!O53&lt;&gt;"",'3-定量盤查'!O53,0),""),"")</f>
        <v>0</v>
      </c>
      <c r="M55">
        <f>ROUND(IF($E55="",IF(J55="",0,0),IF(I55="",0,($E55^2+J55^2)^0.5)),5)</f>
        <v>0</v>
      </c>
      <c r="N55">
        <f>ROUND(IF($F55="",IF(K55="",0,0),IF(K55="",0,($F55^2+K55^2)^0.5)),5)</f>
        <v>0</v>
      </c>
      <c r="O55">
        <f>IF('3-定量盤查'!P53&lt;&gt;"",'3-定量盤查'!P53,"")</f>
        <v>0</v>
      </c>
      <c r="T55">
        <f>ROUND(IF($E55="",IF(Q55="",0,0),IF(Q55="",0,($E55^2+Q55^2)^0.5)),5)</f>
        <v>0</v>
      </c>
      <c r="U55">
        <f>ROUND(IF($F55="",IF(R55="",0,0),IF(R55="",0,($F55^2+R55^2)^0.5)),5)</f>
        <v>0</v>
      </c>
      <c r="V55">
        <f>IF('3-定量盤查'!V53&lt;&gt;"",'3-定量盤查'!V53,"")</f>
        <v>0</v>
      </c>
      <c r="AA55">
        <f>ROUND(IF($E55="",IF(X55="",0,0),IF(X55="",0,($E55^2+X55^2)^0.5)),5)</f>
        <v>0</v>
      </c>
      <c r="AB55">
        <f>ROUND(IF($F55="",IF(Y55="",0,0),IF(Y55="",0,($F55^2+Y55^2)^0.5)),5)</f>
        <v>0</v>
      </c>
      <c r="AC55">
        <f>IF(SUM($I55,$P55),IF($I55&lt;&gt;"",IF($P55&lt;&gt;"",IF($W55&lt;&gt;"",(($I55*M55)^2+($P55*T55)^2+($W55*AA55)^2)^0.5/SUM($I55,$P55,$W55),(($I55*M55)^2+($P55*T55)^2)^0.5/SUM($I55,$P55)),M55),""),0)</f>
        <v>0</v>
      </c>
      <c r="AD55">
        <f>IF(SUM($I55,$P55),IF($I55&lt;&gt;"",IF($P55&lt;&gt;"",IF($W55&lt;&gt;"",(($I55*N55)^2+($P55*U55)^2+($W55*AB55)^2)^0.5/SUM($I55,$P55,$W55),(($I55*N55)^2+($P55*U55)^2)^0.5/SUM($I55,$P55)),N55),""),0)</f>
        <v>0</v>
      </c>
      <c r="AE55" s="10">
        <f>IF(AC55&lt;&gt;"",(AC55*SUM($I55,$P55,$W55))^2,"")</f>
        <v>0</v>
      </c>
      <c r="AF55" s="10">
        <f>IF(AD55&lt;&gt;"",(AD55*SUM($I55,$P55,$W55))^2,"")</f>
        <v>0</v>
      </c>
      <c r="AG55" s="10">
        <f>IFERROR(ABS(I55),"")</f>
        <v>0</v>
      </c>
      <c r="AH55" s="10">
        <f>IFERROR(ABS(P55),"")</f>
        <v>0</v>
      </c>
      <c r="AI55" s="10">
        <f>IFERROR(ABS(W55),"")</f>
        <v>0</v>
      </c>
    </row>
    <row r="56" spans="2:35">
      <c r="B56">
        <v>52</v>
      </c>
      <c r="C56" t="s">
        <v>133</v>
      </c>
      <c r="H56">
        <f>IF('3-定量盤查'!J54&lt;&gt;"",'3-定量盤查'!J54,"")</f>
        <v>0</v>
      </c>
      <c r="I56">
        <f>IF(E56&lt;&gt;"",IF(J56&lt;&gt;"",IF('3-定量盤查'!O54&lt;&gt;"",'3-定量盤查'!O54,0),""),"")</f>
        <v>0</v>
      </c>
      <c r="M56">
        <f>ROUND(IF($E56="",IF(J56="",0,0),IF(I56="",0,($E56^2+J56^2)^0.5)),5)</f>
        <v>0</v>
      </c>
      <c r="N56">
        <f>ROUND(IF($F56="",IF(K56="",0,0),IF(K56="",0,($F56^2+K56^2)^0.5)),5)</f>
        <v>0</v>
      </c>
      <c r="O56">
        <f>IF('3-定量盤查'!P54&lt;&gt;"",'3-定量盤查'!P54,"")</f>
        <v>0</v>
      </c>
      <c r="T56">
        <f>ROUND(IF($E56="",IF(Q56="",0,0),IF(Q56="",0,($E56^2+Q56^2)^0.5)),5)</f>
        <v>0</v>
      </c>
      <c r="U56">
        <f>ROUND(IF($F56="",IF(R56="",0,0),IF(R56="",0,($F56^2+R56^2)^0.5)),5)</f>
        <v>0</v>
      </c>
      <c r="V56">
        <f>IF('3-定量盤查'!V54&lt;&gt;"",'3-定量盤查'!V54,"")</f>
        <v>0</v>
      </c>
      <c r="AA56">
        <f>ROUND(IF($E56="",IF(X56="",0,0),IF(X56="",0,($E56^2+X56^2)^0.5)),5)</f>
        <v>0</v>
      </c>
      <c r="AB56">
        <f>ROUND(IF($F56="",IF(Y56="",0,0),IF(Y56="",0,($F56^2+Y56^2)^0.5)),5)</f>
        <v>0</v>
      </c>
      <c r="AC56">
        <f>IF(SUM($I56,$P56),IF($I56&lt;&gt;"",IF($P56&lt;&gt;"",IF($W56&lt;&gt;"",(($I56*M56)^2+($P56*T56)^2+($W56*AA56)^2)^0.5/SUM($I56,$P56,$W56),(($I56*M56)^2+($P56*T56)^2)^0.5/SUM($I56,$P56)),M56),""),0)</f>
        <v>0</v>
      </c>
      <c r="AD56">
        <f>IF(SUM($I56,$P56),IF($I56&lt;&gt;"",IF($P56&lt;&gt;"",IF($W56&lt;&gt;"",(($I56*N56)^2+($P56*U56)^2+($W56*AB56)^2)^0.5/SUM($I56,$P56,$W56),(($I56*N56)^2+($P56*U56)^2)^0.5/SUM($I56,$P56)),N56),""),0)</f>
        <v>0</v>
      </c>
      <c r="AE56" s="10">
        <f>IF(AC56&lt;&gt;"",(AC56*SUM($I56,$P56,$W56))^2,"")</f>
        <v>0</v>
      </c>
      <c r="AF56" s="10">
        <f>IF(AD56&lt;&gt;"",(AD56*SUM($I56,$P56,$W56))^2,"")</f>
        <v>0</v>
      </c>
      <c r="AG56" s="10">
        <f>IFERROR(ABS(I56),"")</f>
        <v>0</v>
      </c>
      <c r="AH56" s="10">
        <f>IFERROR(ABS(P56),"")</f>
        <v>0</v>
      </c>
      <c r="AI56" s="10">
        <f>IFERROR(ABS(W56),"")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57">
    <cfRule type="expression" dxfId="0" priority="5">
      <formula>TRUE</formula>
    </cfRule>
  </conditionalFormatting>
  <conditionalFormatting sqref="B5:D57">
    <cfRule type="expression" dxfId="0" priority="1">
      <formula>TRUE</formula>
    </cfRule>
  </conditionalFormatting>
  <conditionalFormatting sqref="E5:G57">
    <cfRule type="expression" dxfId="1" priority="6">
      <formula>TRUE</formula>
    </cfRule>
  </conditionalFormatting>
  <conditionalFormatting sqref="H5:I57">
    <cfRule type="expression" dxfId="0" priority="2">
      <formula>TRUE</formula>
    </cfRule>
  </conditionalFormatting>
  <conditionalFormatting sqref="J5:L57">
    <cfRule type="expression" dxfId="1" priority="7">
      <formula>TRUE</formula>
    </cfRule>
  </conditionalFormatting>
  <conditionalFormatting sqref="M5:P57">
    <cfRule type="expression" dxfId="0" priority="3">
      <formula>TRUE</formula>
    </cfRule>
  </conditionalFormatting>
  <conditionalFormatting sqref="Q5:S57">
    <cfRule type="expression" dxfId="1" priority="8">
      <formula>TRUE</formula>
    </cfRule>
  </conditionalFormatting>
  <conditionalFormatting sqref="T5:V57">
    <cfRule type="expression" dxfId="0" priority="4">
      <formula>TRUE</formula>
    </cfRule>
  </conditionalFormatting>
  <conditionalFormatting sqref="X5:Z57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2.1-重大性準則</vt:lpstr>
      <vt:lpstr>3-定量盤查</vt:lpstr>
      <vt:lpstr>3.1-排放係數</vt:lpstr>
      <vt:lpstr>3.2-上游運輸</vt:lpstr>
      <vt:lpstr>3.3-下游運輸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2024-05-02T05:55:34Z</dcterms:created>
  <dcterms:modified xsi:type="dcterms:W3CDTF">2024-05-02T05:55:34Z</dcterms:modified>
</cp:coreProperties>
</file>